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firstSheet="2" activeTab="8"/>
  </bookViews>
  <sheets>
    <sheet name="DEBABARRENA" sheetId="1" r:id="rId1"/>
    <sheet name="DEBAGOIENA" sheetId="2" r:id="rId2"/>
    <sheet name="SAN MARCOS" sheetId="3" r:id="rId3"/>
    <sheet name="SASIETA" sheetId="4" r:id="rId4"/>
    <sheet name="TOLOSALDEA" sheetId="5" r:id="rId5"/>
    <sheet name="TXINGUDI" sheetId="6" r:id="rId6"/>
    <sheet name="UROLA ERDIA" sheetId="7" r:id="rId7"/>
    <sheet name="UROLA KOSTA" sheetId="8" r:id="rId8"/>
    <sheet name="GIPUZKOA" sheetId="9" r:id="rId9"/>
  </sheets>
  <definedNames/>
  <calcPr fullCalcOnLoad="1"/>
</workbook>
</file>

<file path=xl/comments9.xml><?xml version="1.0" encoding="utf-8"?>
<comments xmlns="http://schemas.openxmlformats.org/spreadsheetml/2006/main">
  <authors>
    <author>Administrador</author>
  </authors>
  <commentList>
    <comment ref="J57" authorId="0">
      <text>
        <r>
          <rPr>
            <b/>
            <sz val="9"/>
            <rFont val="Tahoma"/>
            <family val="2"/>
          </rPr>
          <t>Administrador:</t>
        </r>
        <r>
          <rPr>
            <sz val="9"/>
            <rFont val="Tahoma"/>
            <family val="2"/>
          </rPr>
          <t xml:space="preserve">
Cantidad restada indicada por SM</t>
        </r>
      </text>
    </comment>
  </commentList>
</comments>
</file>

<file path=xl/sharedStrings.xml><?xml version="1.0" encoding="utf-8"?>
<sst xmlns="http://schemas.openxmlformats.org/spreadsheetml/2006/main" count="6171" uniqueCount="240">
  <si>
    <t>Urola Medio</t>
  </si>
  <si>
    <t>Urola Kosta</t>
  </si>
  <si>
    <t>Txingudi</t>
  </si>
  <si>
    <t>Tolosaldea</t>
  </si>
  <si>
    <t>San Marcos</t>
  </si>
  <si>
    <t>Sasieta</t>
  </si>
  <si>
    <t>Debagoiena</t>
  </si>
  <si>
    <t>Debabarrena</t>
  </si>
  <si>
    <t>kg</t>
  </si>
  <si>
    <t>kg/hab/año</t>
  </si>
  <si>
    <t>Populazioa / Población 2019</t>
  </si>
  <si>
    <t/>
  </si>
  <si>
    <t>KUDEAKETA PUBLIKOA /GESTIÓN PÚBLICA</t>
  </si>
  <si>
    <t>ETXEKO KONPOSTATZEA ETA KONPOSTATZE KOMUNITARIOA / COMPOSTAJE DOMÉSTICO Y COMUNITARIO</t>
  </si>
  <si>
    <t>Etxeko konpostatzea eta konpostatze komunitarioa guztira / Compostaje doméstico y comunitario total</t>
  </si>
  <si>
    <t>Famili kopurua / nº de familias</t>
  </si>
  <si>
    <t>Kg/biztanleko-urtea / Kg/hab-año</t>
  </si>
  <si>
    <t>Pertsonak familiko / Nº personas por familia</t>
  </si>
  <si>
    <t>BIOHONDAKINA / BIORRESIDUO</t>
  </si>
  <si>
    <t>BILDUTAKO ORGANIKO HARTZIGARRIA / ORGÁNICO FERMENTABLE</t>
  </si>
  <si>
    <t>Organiko hartzigarria Atez ate (AAB) / Orgánico fermentable PaP</t>
  </si>
  <si>
    <t>Organiko hartzigarria 5 edukiontzia / Orgánico fermentable 5º contenedor</t>
  </si>
  <si>
    <t>Organiko hartzigarria sistema mixtoa, aportazio guneak / Orgánico fermentable sistema mixto, zonas de aportación</t>
  </si>
  <si>
    <t>Organiko hartzigarria sortzaile handiak  eta berezia (jatetxeak, tabernak, kafetegiak, eskolak_x001A_) / Orgánico fermentable grandes generadores  y singulares  (restaurantes, bares, cafeterías, colegios,...)</t>
  </si>
  <si>
    <t>Organiko hartzigarria poligonoetan / Orgánico fermentable polígonos</t>
  </si>
  <si>
    <t>Ezohiko oganiko hartzigarria (jaiak, bazkariak_x001A_) / Orgánico fermentable no habitual ( fiestas, comidas_x001A_)</t>
  </si>
  <si>
    <t>Organiko hartzigarria sortzaile bereziak beste kudeatzailekin kudeatua (Arraindegiak_x001A_) / Orgánico fermentable generadores singulares gestinado mediante otros gestores( pescaderias...)</t>
  </si>
  <si>
    <t>BILDUTAKO ORGANIKO HARTZIGARRIA GUZTIRA / TOTAL ORGÁNICO FERMENTABLE</t>
  </si>
  <si>
    <t>INAUSKETAK ETA LOREZAINTZA / PODA Y JARDINERÍA</t>
  </si>
  <si>
    <t>Inausketa bilketa puntuak / Puntos recogida de Poda</t>
  </si>
  <si>
    <t>Garbigunean iñausketa / Poda en garbigune</t>
  </si>
  <si>
    <t>INAUSKETAK ETA LOREZAINTZA GUZTIRA / TOTAL PODA Y JARDINERÍA</t>
  </si>
  <si>
    <t>BIOHONDAKINA GUZTIRA / TOTAL BIORRESIDUO</t>
  </si>
  <si>
    <t>ORGANIKOA GUZTIRA / TOTAL BIORRESIDUO</t>
  </si>
  <si>
    <t>PAPERA-KARTOIA / PAPEL-CARTÓN</t>
  </si>
  <si>
    <t>Atez ateko bilketa (AAB-PaP)-Herritarrak+komertzioak / Recogida PaP - ciudadanoS+comercios</t>
  </si>
  <si>
    <t>Kaleko Edukiontzietan / Contenedores de calle</t>
  </si>
  <si>
    <t>Sistema mixtoa, aportazio guneak / Sistema mixto, zonas de aportación</t>
  </si>
  <si>
    <t>Aportazio gunetan (kartoi komertziala edukiontziaren aldamenean) / Zonas de aportación (cartón comercial junto al contenedor)</t>
  </si>
  <si>
    <t>Komertzioetan / Comercios</t>
  </si>
  <si>
    <t>Administrazioan eta ikastetxetan / Administración y centros escolares</t>
  </si>
  <si>
    <t>Sortzaile handietan (industriak...) / Grandes generadores (industrias_x001A_)</t>
  </si>
  <si>
    <t>Garbigunean-Papera-kartoia / Garbigune-Papel-Cartón</t>
  </si>
  <si>
    <t>Gune industrialetako bilketa / Recogida polígonos industriales</t>
  </si>
  <si>
    <t>PAPERA-KARTOIA GUZTIRA / TOTAL PAPEL-CARTÓN</t>
  </si>
  <si>
    <t>ONTZI ARINAK / ENVASES LIGEROS</t>
  </si>
  <si>
    <t>Atez ate bildutakoa (Etxe eta komertzioetan) / Recogida PaP (recogida domiciliaria y comercial)</t>
  </si>
  <si>
    <t>Sortzaile handietan bildutakoak AAB / Grandes generadores</t>
  </si>
  <si>
    <t>Kaleko Edukiontzietan bildutakoak / Recogido en contenedores de calle</t>
  </si>
  <si>
    <t>Garbiguneetan bildutakoak / Recogido en garbigune</t>
  </si>
  <si>
    <t>ONTZI ARINAK GUZTIRA / TOTAL ENVASES LIGEROS</t>
  </si>
  <si>
    <t>BEIRA / VIDRIO</t>
  </si>
  <si>
    <t>Atez ate komertzioetan / PaP en comercios</t>
  </si>
  <si>
    <t>Garbigunean beira / Recogido en garbigune</t>
  </si>
  <si>
    <t>BEIRA GUZTIRA / TOTAL VIDRIO</t>
  </si>
  <si>
    <t>GARBIGUNEETAN BEIRA ZAPALA / VIDRIO PLANO EN GARBIGUNE</t>
  </si>
  <si>
    <t>GARBIGUNEETAN BEIRA ZAPALA GUZTIRA / TOTAL VIDRIO PLANO EN GARBIGUNE</t>
  </si>
  <si>
    <t>TAMAINA HANDIKOAK / VOLUMINOSOS</t>
  </si>
  <si>
    <t>Bildutako tamaina handikoak kalean eta etxean / Recogida voluminosos viaría y domiciliaria</t>
  </si>
  <si>
    <t>Bildutako tamaina handikoak  komertzio eta industrian / Recogida voluminosos comercial e industrial</t>
  </si>
  <si>
    <t>Garbigunean-tamaina handikoak / Garbigune-voluminosos</t>
  </si>
  <si>
    <t>TAMAINA HANDIKOAK GUZTIRA / TOTAL VOLUMINOSOS</t>
  </si>
  <si>
    <t>EGURRA / MADERA</t>
  </si>
  <si>
    <t>Poligonoetako egur bilketa (industriala, komertziala) / Recogida de madera en polígonos (industrial, comercial)</t>
  </si>
  <si>
    <t>Ezohiko egurra (kaleetan_x001A_) / Madera no habitual ( recogida viaría_x001A_)</t>
  </si>
  <si>
    <t>Merkatu edo azoketako egurra / Madera de mercados y ferias</t>
  </si>
  <si>
    <t>Garbigunean- egurra / Madera en garbigune</t>
  </si>
  <si>
    <t>EGURRA GUZTIRA / TOTAL MADERA</t>
  </si>
  <si>
    <t>ARROPA / TEXTIL</t>
  </si>
  <si>
    <t>Arropa-Oihalak edukiontzietan / Ropa-Telas en contenedor</t>
  </si>
  <si>
    <t>Garbigunean arropa / Ropa en garbigune</t>
  </si>
  <si>
    <t>ARROPA GUZTIRA / TOTAL TEXTIL</t>
  </si>
  <si>
    <t>OLIOA / ACEITE</t>
  </si>
  <si>
    <t>Sukaldeko Olio bilketa edukiontzietan / Recogida de aceite de cocina en contenedor</t>
  </si>
  <si>
    <t>Sukaldeko Olio bilketa puntu mogikorrean / Recogida de aceite de cocina en puntos móviles</t>
  </si>
  <si>
    <t>Garbigunean eta puntu mugikorretan sukaldeko olioa / Aceite de cocina en garbigune y punto movil</t>
  </si>
  <si>
    <t>OLIOA GUZTIRA / TOTAL ACEITE</t>
  </si>
  <si>
    <t>PILAK / PILAS</t>
  </si>
  <si>
    <t>Pilak kaleko edukiontzietan eta dendetako AAB / Pilas mediante contenedor y  comercios</t>
  </si>
  <si>
    <t>Garbigunean eta puntu mugikorretan-Pilak eta bateriak / Pilas y baterías en garbigune y puntos moviles</t>
  </si>
  <si>
    <t>PILAK GUZTIRA / TOTAL PILAS</t>
  </si>
  <si>
    <t>APARATU ELEKTRIKO ETA ELEKTRONIKOAK (RAEE-AK) / APARATO ELÉCTRICO Y ELECTRÓNICO (RAEE)</t>
  </si>
  <si>
    <t>Kaleko eta etxeko bilketa / Recogida viaria  y domiciliaria</t>
  </si>
  <si>
    <t>Garbigunean eta puntu mugikorretan / Garbigune y puntos moviles</t>
  </si>
  <si>
    <t>Komertzioetako eta industrietako bilketa / Recogida comercial e industrial</t>
  </si>
  <si>
    <t>APARATU ELEKTRIKO ETA ELEKTRONIKOAK (RAEE-AK) GUZTIRA / TOTAL APARATO ELÉCTRICO Y ELECTRÓNICO (RAEE)</t>
  </si>
  <si>
    <t>ETXEKO HONDAKIN ARRISKUTSUAK (RPH) / RESIDUOS DE LOS HOGARES PELIGROSOS</t>
  </si>
  <si>
    <t>Garbigunean hondakin arriskutsuak (barnizak, pinturak, disolbenteak, ibilgailuetako olioa)) / Residuos peligrosos (barnices, pinturas, disolventes, aceite motor)</t>
  </si>
  <si>
    <t>Hondakin arriskutxuak (RPH) puntu mobiletan / Residuos peligrosos (RPH) en puntos móviles</t>
  </si>
  <si>
    <t>ETXEKO HONDAKIN ARRISKUTSUAK (RPH) GUZTIRA / TOTAL RESIDUOS DE LOS HOGARES PELIGROSOS</t>
  </si>
  <si>
    <t>PLASTIKOA / PLÁSTICO</t>
  </si>
  <si>
    <t>Plastiko birziklagarriak/balioztagarriak poligonoetan (porespan eta bestelakoak barne) / Plástico reciclable/valorizable en polígonos (incluido porespan etc)</t>
  </si>
  <si>
    <t>Garbigune eta puntu mugikorretan bildutako plastiko birziklagarriak/balioztagarriak (porexpan eta bestelakoak barne)) / Plástico reciclable/valorizable recogido en garbigune y puntos móviles (incluido porespan y otros)</t>
  </si>
  <si>
    <t>PLASTIKOA GUZTIRA / TOTAL PLÁSTICO</t>
  </si>
  <si>
    <t>TXATARRA / CHATARRA</t>
  </si>
  <si>
    <t>Kalean burnikiak / Recogida viaría de metales</t>
  </si>
  <si>
    <t>Garbigunean burnikiak / Metales en garbigune</t>
  </si>
  <si>
    <t>TXATARRA GUZTIRA / TOTAL CHATARRA</t>
  </si>
  <si>
    <t>GURPILAK / NEUMÁTICOS</t>
  </si>
  <si>
    <t>Garbigunean jasotakoak / Recogidos en garbigune</t>
  </si>
  <si>
    <t>Ezohiko bilketa / Recogidas no habituales</t>
  </si>
  <si>
    <t>GURPILAK GUZTIRA / TOTAL NEUMÁTICOS</t>
  </si>
  <si>
    <t>JOLASAK / JUGUETES</t>
  </si>
  <si>
    <t>Garbiguneaneta bestelako sistemen bidez jasotakoak / Recogidos en garbigune y otros sistemas</t>
  </si>
  <si>
    <t>JOLASAK GUZTIRA / TOTAL JUGUETES</t>
  </si>
  <si>
    <t>GAIKAKO BILKETA GUZTIRA / TOTAL RECOGIDA SELECTIVA</t>
  </si>
  <si>
    <t>GAIKAKO BILKETA + AUTOKONPOSTAJEA GUZTIRA / TOTAL RECOGIDA SELECTIVA + AUTOCOMPOSTAJE</t>
  </si>
  <si>
    <t>ERREFUSA / RESTO</t>
  </si>
  <si>
    <t>Atez ateko errefus bilketa herritarrei (AAB) / Recogida domicialiaria mediante PaP</t>
  </si>
  <si>
    <t>Kaleko edukiontzietan eta inguruan bildutakoa (nahastutako bilketa) / Recogida en contenedor y alrededores (recogida mezclada)</t>
  </si>
  <si>
    <t>Errefus bilketa sistema mistoa, aportazio guneak / Sistema mixto, zonas de aportación / Sistema mixto, zonas de aportación</t>
  </si>
  <si>
    <t>Landa eremuetako edukiontzietan bildutakoa / Recogida en zonas rurales mediante contenedor</t>
  </si>
  <si>
    <t>Komertzioetan eta merkatuetan bildutako errefusa / Recogida en comercios y mercados</t>
  </si>
  <si>
    <t>Poligonoetan bildutako errefusa / Recogida polígonos</t>
  </si>
  <si>
    <t>Kale garbiketan bildutakoa / Recogida mediante limpieza viaría</t>
  </si>
  <si>
    <t>Hondartzetan, erreketan edo atsegin lekuetan bildutako errefusa, estolderia / Playas, limpieza de ríos y zonas de ocio, alcantarillado</t>
  </si>
  <si>
    <t>Garbigunean errefus inertea edo ez arriskutsua zabortegirako / Rechazo inerte o no peligroso recogido en garbigune con destino vertedero</t>
  </si>
  <si>
    <t>Kontrol gabe isuritako errefusa (landa eremutan, poligonoetan) / Vertido incontrolado (zona rural, polígonos)</t>
  </si>
  <si>
    <t>Ezohiko errefusa (istripuak, haizeteak_x001A_) / Rechazo no habitual (accidentes, vendavales_x001A_)</t>
  </si>
  <si>
    <t>Errekuperatu gabeko tamaina handikoak / Voluminosos no recuperados</t>
  </si>
  <si>
    <t>Ekoizle handien errefusa azken tratamendura zuzenean / Rechazo de grandes generadores directamente a tratamiento final</t>
  </si>
  <si>
    <t>ERREFUSA GUZTIRA / TOTAL RESTO</t>
  </si>
  <si>
    <t>BILDUTAKO HIRI HONDAKIN OSOA GUZTIRA / TOTAL RECOGIDA TOTAL RESIDUO URBANO</t>
  </si>
  <si>
    <t>BILDUTAKO HIRI HONDAKIN OSOA + AUTOKONPOSTAJEA GUZTIRA / TOTAL RECOGIDA TOTAL RESIDUO URBANO + AUTOCOMPOSTAJE</t>
  </si>
  <si>
    <t>GAIKAKO BILKETA HIRI HONDAKIN OSOAREKIKO (autokonpostaje gabe) GUZTIRA / TOTAL RECOGIDA SELECTIVA FRENTE A RESIDUO URBANOS TOTAL (sin autocompostaje)</t>
  </si>
  <si>
    <t>ESKONBROA / ESCOMBRO</t>
  </si>
  <si>
    <t>Garbigunean eskonbroa / Escombro en garbigune</t>
  </si>
  <si>
    <t>Eskonbroa beste puntuetan jasoa (zabortegietakoa ez da kontuan hartuko) / Escombro recogido en otros puntos (no se considera el de vertedero)</t>
  </si>
  <si>
    <t>ESKONBROA GUZTIRA / TOTAL ESCOMBRO</t>
  </si>
  <si>
    <t>BESTE ESKOMBROAK / OTROS ESCOMBROS</t>
  </si>
  <si>
    <t>Eskonbroa birziklatzera / Escombro a reciclar</t>
  </si>
  <si>
    <t>Eskonbroa zabortegira / Escombro a vertedero</t>
  </si>
  <si>
    <t>ESKONBROA BIRZIKLATZERA GUZTIRA / TOTAL % ESCOMBRO A RECICLAJE</t>
  </si>
  <si>
    <t>Deba</t>
  </si>
  <si>
    <t>Eibar</t>
  </si>
  <si>
    <t>Elgoibar</t>
  </si>
  <si>
    <t>Mendaro</t>
  </si>
  <si>
    <t>Mutriku</t>
  </si>
  <si>
    <t>Soraluze/Placencia de las Armas</t>
  </si>
  <si>
    <t>Mallabia</t>
  </si>
  <si>
    <t>Ermua</t>
  </si>
  <si>
    <t>Mancomunidad</t>
  </si>
  <si>
    <t>Debabarrena 2019</t>
  </si>
  <si>
    <t>Antzuola</t>
  </si>
  <si>
    <t>Aretxabaleta</t>
  </si>
  <si>
    <t>Arrasate/Mondragón</t>
  </si>
  <si>
    <t>Bergara</t>
  </si>
  <si>
    <t>Elgeta</t>
  </si>
  <si>
    <t>Eskoriatza</t>
  </si>
  <si>
    <t>Leintz-Gatzaga</t>
  </si>
  <si>
    <t>Oñati</t>
  </si>
  <si>
    <t>Debagoiena 2019</t>
  </si>
  <si>
    <t>Astigarraga</t>
  </si>
  <si>
    <t>Donostia-San Sebastián</t>
  </si>
  <si>
    <t>Errenteria</t>
  </si>
  <si>
    <t>Hernani</t>
  </si>
  <si>
    <t>Lasarte-Oria</t>
  </si>
  <si>
    <t>Lezo</t>
  </si>
  <si>
    <t>Oiartzun</t>
  </si>
  <si>
    <t>Pasaia</t>
  </si>
  <si>
    <t>Urnieta</t>
  </si>
  <si>
    <t>Usurbil</t>
  </si>
  <si>
    <t>San Marcos 2019</t>
  </si>
  <si>
    <t>Arama</t>
  </si>
  <si>
    <t>Altzaga</t>
  </si>
  <si>
    <t>Ataun</t>
  </si>
  <si>
    <t>Beasain</t>
  </si>
  <si>
    <t>Ezkio</t>
  </si>
  <si>
    <t>Gabiria</t>
  </si>
  <si>
    <t>Gaintza</t>
  </si>
  <si>
    <t>Idiazabal</t>
  </si>
  <si>
    <t>Itsaso</t>
  </si>
  <si>
    <t>Itsasondo</t>
  </si>
  <si>
    <t>Lazkao</t>
  </si>
  <si>
    <t>Legazpi</t>
  </si>
  <si>
    <t>Legorreta</t>
  </si>
  <si>
    <t>Mutiloa</t>
  </si>
  <si>
    <t>Olaberria</t>
  </si>
  <si>
    <t>Ordizia</t>
  </si>
  <si>
    <t>Ormaiztegi</t>
  </si>
  <si>
    <t>Segura</t>
  </si>
  <si>
    <t>Urretxu</t>
  </si>
  <si>
    <t>Zaldibia</t>
  </si>
  <si>
    <t>Zegama</t>
  </si>
  <si>
    <t>Zerain</t>
  </si>
  <si>
    <t>Zumarraga</t>
  </si>
  <si>
    <t>Sasieta 2019</t>
  </si>
  <si>
    <t>Abaltzisketa</t>
  </si>
  <si>
    <t>Aduna</t>
  </si>
  <si>
    <t>Albiztur</t>
  </si>
  <si>
    <t>Alegia</t>
  </si>
  <si>
    <t>Alkiza</t>
  </si>
  <si>
    <t>Altzo</t>
  </si>
  <si>
    <t>Amezketa</t>
  </si>
  <si>
    <t>Andoain</t>
  </si>
  <si>
    <t>Anoeta</t>
  </si>
  <si>
    <t>Asteasu</t>
  </si>
  <si>
    <t>Baliarrain</t>
  </si>
  <si>
    <t>Belauntza</t>
  </si>
  <si>
    <t>Berastegi</t>
  </si>
  <si>
    <t>Berrobi</t>
  </si>
  <si>
    <t>Elduain</t>
  </si>
  <si>
    <t>Gaztelu</t>
  </si>
  <si>
    <t>Hernialde</t>
  </si>
  <si>
    <t>Ibarra</t>
  </si>
  <si>
    <t>Ikaztegieta</t>
  </si>
  <si>
    <t>Irura</t>
  </si>
  <si>
    <t>Larraul</t>
  </si>
  <si>
    <t>Leaburu</t>
  </si>
  <si>
    <t>Lizartza</t>
  </si>
  <si>
    <t>Orendain</t>
  </si>
  <si>
    <t>Orexa</t>
  </si>
  <si>
    <t>Tolosa</t>
  </si>
  <si>
    <t>Villabona</t>
  </si>
  <si>
    <t>Zizurkil</t>
  </si>
  <si>
    <t>Tolosaldea 2019</t>
  </si>
  <si>
    <t>Irun</t>
  </si>
  <si>
    <t>Hondarribia</t>
  </si>
  <si>
    <t>Txingudi 2019</t>
  </si>
  <si>
    <t>Aizarnazabal</t>
  </si>
  <si>
    <t>Azkoitia</t>
  </si>
  <si>
    <t>Azpeitia</t>
  </si>
  <si>
    <t>Beizama</t>
  </si>
  <si>
    <t>Bidania-Goiatz</t>
  </si>
  <si>
    <t>Errezil</t>
  </si>
  <si>
    <t>Zestoa</t>
  </si>
  <si>
    <t>Urola Medio 2019</t>
  </si>
  <si>
    <t>Aia</t>
  </si>
  <si>
    <t>Getaria</t>
  </si>
  <si>
    <t>Orio</t>
  </si>
  <si>
    <t>Zarautz</t>
  </si>
  <si>
    <t>Zumaia</t>
  </si>
  <si>
    <t>Urola Kosta 2019</t>
  </si>
  <si>
    <t>Gipuzkoa</t>
  </si>
  <si>
    <t>GIPUZKOA 2019</t>
  </si>
  <si>
    <t>Garbigunean eta bestelako sistemen bidez jasotakoak / Recogidos en garbigune y otros sistemas</t>
  </si>
  <si>
    <t>* Oharra: maiatzaren hasieran Debabarreneko Mankomunitateak zuzenketa bat egin zuen datuetan, hori dela eta datu hauek eta lehenengo komunikaziokoak ez dira justu berdinak.</t>
  </si>
  <si>
    <t>* Nota: a primeros de mayo tuvo lugar una corrección por parte de la Mancomunidad de Debabarrena, por consiguiente estos datos no coinciden plenamente con los de la primera comumunicación de los mismos.</t>
  </si>
  <si>
    <t>* Oharra: tamaina handiko hondakinen datuak errebisatu dira.</t>
  </si>
  <si>
    <t>* Nota: Se han revisado los datos de voluminosos.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</si>
</sst>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"/>
    <numFmt numFmtId="174" formatCode="0.0000"/>
    <numFmt numFmtId="175" formatCode="0.00000"/>
    <numFmt numFmtId="176" formatCode="0.0%"/>
    <numFmt numFmtId="177" formatCode="#,##0.000000000"/>
    <numFmt numFmtId="178" formatCode="0E+00"/>
    <numFmt numFmtId="179" formatCode="#,##0\ _€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</numFmts>
  <fonts count="4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50"/>
      <name val="Calibri"/>
      <family val="2"/>
    </font>
    <font>
      <sz val="11"/>
      <color indexed="58"/>
      <name val="Calibri"/>
      <family val="2"/>
    </font>
    <font>
      <b/>
      <sz val="11"/>
      <color indexed="28"/>
      <name val="Calibri"/>
      <family val="2"/>
    </font>
    <font>
      <b/>
      <sz val="11"/>
      <color indexed="50"/>
      <name val="Calibri"/>
      <family val="2"/>
    </font>
    <font>
      <sz val="11"/>
      <color indexed="2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2"/>
      <name val="Arial"/>
      <family val="2"/>
    </font>
    <font>
      <u val="single"/>
      <sz val="10"/>
      <color indexed="61"/>
      <name val="Arial"/>
      <family val="2"/>
    </font>
    <font>
      <sz val="11"/>
      <color indexed="6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3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3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textRotation="90"/>
    </xf>
    <xf numFmtId="0" fontId="1" fillId="35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textRotation="90"/>
    </xf>
    <xf numFmtId="0" fontId="1" fillId="35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1" fillId="40" borderId="10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0" fontId="1" fillId="42" borderId="10" xfId="0" applyFont="1" applyFill="1" applyBorder="1" applyAlignment="1">
      <alignment/>
    </xf>
    <xf numFmtId="0" fontId="2" fillId="43" borderId="10" xfId="0" applyFont="1" applyFill="1" applyBorder="1" applyAlignment="1">
      <alignment/>
    </xf>
    <xf numFmtId="0" fontId="2" fillId="44" borderId="10" xfId="0" applyFont="1" applyFill="1" applyBorder="1" applyAlignment="1">
      <alignment/>
    </xf>
    <xf numFmtId="0" fontId="1" fillId="45" borderId="10" xfId="0" applyFont="1" applyFill="1" applyBorder="1" applyAlignment="1">
      <alignment/>
    </xf>
    <xf numFmtId="0" fontId="2" fillId="45" borderId="10" xfId="0" applyFont="1" applyFill="1" applyBorder="1" applyAlignment="1">
      <alignment/>
    </xf>
    <xf numFmtId="0" fontId="2" fillId="46" borderId="10" xfId="0" applyFont="1" applyFill="1" applyBorder="1" applyAlignment="1">
      <alignment/>
    </xf>
    <xf numFmtId="0" fontId="1" fillId="47" borderId="10" xfId="0" applyFont="1" applyFill="1" applyBorder="1" applyAlignment="1">
      <alignment/>
    </xf>
    <xf numFmtId="0" fontId="2" fillId="48" borderId="10" xfId="0" applyFont="1" applyFill="1" applyBorder="1" applyAlignment="1">
      <alignment/>
    </xf>
    <xf numFmtId="0" fontId="2" fillId="49" borderId="10" xfId="0" applyFont="1" applyFill="1" applyBorder="1" applyAlignment="1">
      <alignment/>
    </xf>
    <xf numFmtId="0" fontId="2" fillId="50" borderId="10" xfId="0" applyFont="1" applyFill="1" applyBorder="1" applyAlignment="1">
      <alignment/>
    </xf>
    <xf numFmtId="0" fontId="1" fillId="51" borderId="10" xfId="0" applyFont="1" applyFill="1" applyBorder="1" applyAlignment="1">
      <alignment/>
    </xf>
    <xf numFmtId="0" fontId="2" fillId="52" borderId="10" xfId="0" applyFont="1" applyFill="1" applyBorder="1" applyAlignment="1">
      <alignment/>
    </xf>
    <xf numFmtId="0" fontId="2" fillId="53" borderId="10" xfId="0" applyFont="1" applyFill="1" applyBorder="1" applyAlignment="1">
      <alignment/>
    </xf>
    <xf numFmtId="0" fontId="2" fillId="54" borderId="10" xfId="0" applyFont="1" applyFill="1" applyBorder="1" applyAlignment="1">
      <alignment/>
    </xf>
    <xf numFmtId="0" fontId="2" fillId="55" borderId="10" xfId="0" applyFont="1" applyFill="1" applyBorder="1" applyAlignment="1">
      <alignment/>
    </xf>
    <xf numFmtId="0" fontId="2" fillId="56" borderId="10" xfId="0" applyFont="1" applyFill="1" applyBorder="1" applyAlignment="1">
      <alignment/>
    </xf>
    <xf numFmtId="0" fontId="2" fillId="57" borderId="10" xfId="0" applyFont="1" applyFill="1" applyBorder="1" applyAlignment="1">
      <alignment/>
    </xf>
    <xf numFmtId="0" fontId="2" fillId="58" borderId="10" xfId="0" applyFont="1" applyFill="1" applyBorder="1" applyAlignment="1">
      <alignment/>
    </xf>
    <xf numFmtId="0" fontId="2" fillId="59" borderId="10" xfId="0" applyFont="1" applyFill="1" applyBorder="1" applyAlignment="1">
      <alignment/>
    </xf>
    <xf numFmtId="0" fontId="1" fillId="60" borderId="10" xfId="0" applyFont="1" applyFill="1" applyBorder="1" applyAlignment="1">
      <alignment/>
    </xf>
    <xf numFmtId="0" fontId="1" fillId="61" borderId="10" xfId="0" applyFont="1" applyFill="1" applyBorder="1" applyAlignment="1">
      <alignment/>
    </xf>
    <xf numFmtId="0" fontId="1" fillId="62" borderId="10" xfId="0" applyFont="1" applyFill="1" applyBorder="1" applyAlignment="1">
      <alignment/>
    </xf>
    <xf numFmtId="0" fontId="2" fillId="63" borderId="10" xfId="0" applyFont="1" applyFill="1" applyBorder="1" applyAlignment="1">
      <alignment/>
    </xf>
    <xf numFmtId="0" fontId="1" fillId="64" borderId="10" xfId="0" applyFont="1" applyFill="1" applyBorder="1" applyAlignment="1">
      <alignment/>
    </xf>
    <xf numFmtId="0" fontId="1" fillId="65" borderId="10" xfId="0" applyFont="1" applyFill="1" applyBorder="1" applyAlignment="1">
      <alignment/>
    </xf>
    <xf numFmtId="0" fontId="2" fillId="65" borderId="10" xfId="0" applyFont="1" applyFill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0" fontId="42" fillId="0" borderId="0" xfId="0" applyFont="1" applyAlignment="1">
      <alignment/>
    </xf>
    <xf numFmtId="4" fontId="2" fillId="38" borderId="10" xfId="0" applyNumberFormat="1" applyFont="1" applyFill="1" applyBorder="1" applyAlignment="1">
      <alignment/>
    </xf>
    <xf numFmtId="4" fontId="1" fillId="39" borderId="10" xfId="0" applyNumberFormat="1" applyFont="1" applyFill="1" applyBorder="1" applyAlignment="1">
      <alignment/>
    </xf>
    <xf numFmtId="4" fontId="2" fillId="40" borderId="10" xfId="0" applyNumberFormat="1" applyFont="1" applyFill="1" applyBorder="1" applyAlignment="1">
      <alignment/>
    </xf>
    <xf numFmtId="4" fontId="1" fillId="41" borderId="10" xfId="0" applyNumberFormat="1" applyFont="1" applyFill="1" applyBorder="1" applyAlignment="1">
      <alignment/>
    </xf>
    <xf numFmtId="4" fontId="1" fillId="42" borderId="10" xfId="0" applyNumberFormat="1" applyFont="1" applyFill="1" applyBorder="1" applyAlignment="1">
      <alignment/>
    </xf>
    <xf numFmtId="4" fontId="2" fillId="43" borderId="10" xfId="0" applyNumberFormat="1" applyFont="1" applyFill="1" applyBorder="1" applyAlignment="1">
      <alignment/>
    </xf>
    <xf numFmtId="0" fontId="1" fillId="66" borderId="10" xfId="0" applyFont="1" applyFill="1" applyBorder="1" applyAlignment="1">
      <alignment/>
    </xf>
    <xf numFmtId="4" fontId="1" fillId="66" borderId="10" xfId="0" applyNumberFormat="1" applyFont="1" applyFill="1" applyBorder="1" applyAlignment="1">
      <alignment/>
    </xf>
    <xf numFmtId="4" fontId="2" fillId="44" borderId="10" xfId="0" applyNumberFormat="1" applyFont="1" applyFill="1" applyBorder="1" applyAlignment="1">
      <alignment/>
    </xf>
    <xf numFmtId="0" fontId="1" fillId="67" borderId="10" xfId="0" applyFont="1" applyFill="1" applyBorder="1" applyAlignment="1">
      <alignment/>
    </xf>
    <xf numFmtId="4" fontId="1" fillId="67" borderId="10" xfId="0" applyNumberFormat="1" applyFont="1" applyFill="1" applyBorder="1" applyAlignment="1">
      <alignment/>
    </xf>
    <xf numFmtId="4" fontId="2" fillId="45" borderId="10" xfId="0" applyNumberFormat="1" applyFont="1" applyFill="1" applyBorder="1" applyAlignment="1">
      <alignment/>
    </xf>
    <xf numFmtId="0" fontId="1" fillId="68" borderId="10" xfId="0" applyFont="1" applyFill="1" applyBorder="1" applyAlignment="1">
      <alignment/>
    </xf>
    <xf numFmtId="4" fontId="1" fillId="68" borderId="10" xfId="0" applyNumberFormat="1" applyFont="1" applyFill="1" applyBorder="1" applyAlignment="1">
      <alignment/>
    </xf>
    <xf numFmtId="4" fontId="2" fillId="46" borderId="10" xfId="0" applyNumberFormat="1" applyFont="1" applyFill="1" applyBorder="1" applyAlignment="1">
      <alignment/>
    </xf>
    <xf numFmtId="4" fontId="1" fillId="47" borderId="10" xfId="0" applyNumberFormat="1" applyFont="1" applyFill="1" applyBorder="1" applyAlignment="1">
      <alignment/>
    </xf>
    <xf numFmtId="4" fontId="2" fillId="48" borderId="10" xfId="0" applyNumberFormat="1" applyFont="1" applyFill="1" applyBorder="1" applyAlignment="1">
      <alignment/>
    </xf>
    <xf numFmtId="0" fontId="1" fillId="69" borderId="10" xfId="0" applyFont="1" applyFill="1" applyBorder="1" applyAlignment="1">
      <alignment/>
    </xf>
    <xf numFmtId="4" fontId="1" fillId="69" borderId="10" xfId="0" applyNumberFormat="1" applyFont="1" applyFill="1" applyBorder="1" applyAlignment="1">
      <alignment/>
    </xf>
    <xf numFmtId="4" fontId="2" fillId="49" borderId="10" xfId="0" applyNumberFormat="1" applyFont="1" applyFill="1" applyBorder="1" applyAlignment="1">
      <alignment/>
    </xf>
    <xf numFmtId="0" fontId="1" fillId="70" borderId="10" xfId="0" applyFont="1" applyFill="1" applyBorder="1" applyAlignment="1">
      <alignment/>
    </xf>
    <xf numFmtId="4" fontId="1" fillId="70" borderId="1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2" fillId="50" borderId="10" xfId="0" applyNumberFormat="1" applyFont="1" applyFill="1" applyBorder="1" applyAlignment="1">
      <alignment/>
    </xf>
    <xf numFmtId="4" fontId="1" fillId="51" borderId="10" xfId="0" applyNumberFormat="1" applyFont="1" applyFill="1" applyBorder="1" applyAlignment="1">
      <alignment/>
    </xf>
    <xf numFmtId="4" fontId="2" fillId="52" borderId="10" xfId="0" applyNumberFormat="1" applyFont="1" applyFill="1" applyBorder="1" applyAlignment="1">
      <alignment/>
    </xf>
    <xf numFmtId="0" fontId="1" fillId="71" borderId="10" xfId="0" applyFont="1" applyFill="1" applyBorder="1" applyAlignment="1">
      <alignment/>
    </xf>
    <xf numFmtId="4" fontId="1" fillId="71" borderId="10" xfId="0" applyNumberFormat="1" applyFont="1" applyFill="1" applyBorder="1" applyAlignment="1">
      <alignment/>
    </xf>
    <xf numFmtId="4" fontId="2" fillId="53" borderId="10" xfId="0" applyNumberFormat="1" applyFont="1" applyFill="1" applyBorder="1" applyAlignment="1">
      <alignment/>
    </xf>
    <xf numFmtId="0" fontId="1" fillId="72" borderId="10" xfId="0" applyFont="1" applyFill="1" applyBorder="1" applyAlignment="1">
      <alignment/>
    </xf>
    <xf numFmtId="4" fontId="1" fillId="72" borderId="10" xfId="0" applyNumberFormat="1" applyFont="1" applyFill="1" applyBorder="1" applyAlignment="1">
      <alignment/>
    </xf>
    <xf numFmtId="4" fontId="2" fillId="54" borderId="10" xfId="0" applyNumberFormat="1" applyFont="1" applyFill="1" applyBorder="1" applyAlignment="1">
      <alignment/>
    </xf>
    <xf numFmtId="0" fontId="1" fillId="73" borderId="10" xfId="0" applyFont="1" applyFill="1" applyBorder="1" applyAlignment="1">
      <alignment/>
    </xf>
    <xf numFmtId="4" fontId="1" fillId="73" borderId="10" xfId="0" applyNumberFormat="1" applyFont="1" applyFill="1" applyBorder="1" applyAlignment="1">
      <alignment/>
    </xf>
    <xf numFmtId="4" fontId="2" fillId="55" borderId="10" xfId="0" applyNumberFormat="1" applyFont="1" applyFill="1" applyBorder="1" applyAlignment="1">
      <alignment/>
    </xf>
    <xf numFmtId="0" fontId="1" fillId="74" borderId="10" xfId="0" applyFont="1" applyFill="1" applyBorder="1" applyAlignment="1">
      <alignment/>
    </xf>
    <xf numFmtId="4" fontId="1" fillId="74" borderId="10" xfId="0" applyNumberFormat="1" applyFont="1" applyFill="1" applyBorder="1" applyAlignment="1">
      <alignment/>
    </xf>
    <xf numFmtId="4" fontId="2" fillId="56" borderId="10" xfId="0" applyNumberFormat="1" applyFont="1" applyFill="1" applyBorder="1" applyAlignment="1">
      <alignment/>
    </xf>
    <xf numFmtId="0" fontId="1" fillId="75" borderId="10" xfId="0" applyFont="1" applyFill="1" applyBorder="1" applyAlignment="1">
      <alignment/>
    </xf>
    <xf numFmtId="4" fontId="1" fillId="75" borderId="10" xfId="0" applyNumberFormat="1" applyFont="1" applyFill="1" applyBorder="1" applyAlignment="1">
      <alignment/>
    </xf>
    <xf numFmtId="4" fontId="2" fillId="57" borderId="10" xfId="0" applyNumberFormat="1" applyFont="1" applyFill="1" applyBorder="1" applyAlignment="1">
      <alignment/>
    </xf>
    <xf numFmtId="0" fontId="1" fillId="76" borderId="10" xfId="0" applyFont="1" applyFill="1" applyBorder="1" applyAlignment="1">
      <alignment/>
    </xf>
    <xf numFmtId="4" fontId="1" fillId="76" borderId="10" xfId="0" applyNumberFormat="1" applyFont="1" applyFill="1" applyBorder="1" applyAlignment="1">
      <alignment/>
    </xf>
    <xf numFmtId="4" fontId="2" fillId="58" borderId="10" xfId="0" applyNumberFormat="1" applyFont="1" applyFill="1" applyBorder="1" applyAlignment="1">
      <alignment/>
    </xf>
    <xf numFmtId="0" fontId="1" fillId="77" borderId="10" xfId="0" applyFont="1" applyFill="1" applyBorder="1" applyAlignment="1">
      <alignment/>
    </xf>
    <xf numFmtId="4" fontId="1" fillId="77" borderId="10" xfId="0" applyNumberFormat="1" applyFont="1" applyFill="1" applyBorder="1" applyAlignment="1">
      <alignment/>
    </xf>
    <xf numFmtId="4" fontId="2" fillId="59" borderId="10" xfId="0" applyNumberFormat="1" applyFont="1" applyFill="1" applyBorder="1" applyAlignment="1">
      <alignment/>
    </xf>
    <xf numFmtId="4" fontId="1" fillId="60" borderId="10" xfId="0" applyNumberFormat="1" applyFont="1" applyFill="1" applyBorder="1" applyAlignment="1">
      <alignment/>
    </xf>
    <xf numFmtId="0" fontId="2" fillId="61" borderId="10" xfId="0" applyFont="1" applyFill="1" applyBorder="1" applyAlignment="1">
      <alignment/>
    </xf>
    <xf numFmtId="4" fontId="2" fillId="61" borderId="10" xfId="0" applyNumberFormat="1" applyFont="1" applyFill="1" applyBorder="1" applyAlignment="1">
      <alignment/>
    </xf>
    <xf numFmtId="4" fontId="1" fillId="62" borderId="10" xfId="0" applyNumberFormat="1" applyFont="1" applyFill="1" applyBorder="1" applyAlignment="1">
      <alignment/>
    </xf>
    <xf numFmtId="4" fontId="2" fillId="63" borderId="10" xfId="0" applyNumberFormat="1" applyFont="1" applyFill="1" applyBorder="1" applyAlignment="1">
      <alignment/>
    </xf>
    <xf numFmtId="4" fontId="1" fillId="64" borderId="10" xfId="0" applyNumberFormat="1" applyFont="1" applyFill="1" applyBorder="1" applyAlignment="1">
      <alignment/>
    </xf>
    <xf numFmtId="4" fontId="2" fillId="65" borderId="10" xfId="0" applyNumberFormat="1" applyFont="1" applyFill="1" applyBorder="1" applyAlignment="1">
      <alignment/>
    </xf>
    <xf numFmtId="4" fontId="1" fillId="65" borderId="10" xfId="0" applyNumberFormat="1" applyFont="1" applyFill="1" applyBorder="1" applyAlignment="1">
      <alignment/>
    </xf>
    <xf numFmtId="178" fontId="0" fillId="0" borderId="0" xfId="0" applyNumberFormat="1" applyAlignment="1">
      <alignment/>
    </xf>
    <xf numFmtId="0" fontId="1" fillId="40" borderId="10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0" fontId="1" fillId="42" borderId="10" xfId="0" applyFont="1" applyFill="1" applyBorder="1" applyAlignment="1">
      <alignment/>
    </xf>
    <xf numFmtId="0" fontId="2" fillId="52" borderId="10" xfId="0" applyFont="1" applyFill="1" applyBorder="1" applyAlignment="1">
      <alignment/>
    </xf>
    <xf numFmtId="0" fontId="1" fillId="71" borderId="10" xfId="0" applyFont="1" applyFill="1" applyBorder="1" applyAlignment="1">
      <alignment/>
    </xf>
    <xf numFmtId="0" fontId="2" fillId="59" borderId="10" xfId="0" applyFont="1" applyFill="1" applyBorder="1" applyAlignment="1">
      <alignment/>
    </xf>
    <xf numFmtId="0" fontId="1" fillId="60" borderId="1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" fillId="38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0" fontId="1" fillId="39" borderId="10" xfId="0" applyFont="1" applyFill="1" applyBorder="1" applyAlignment="1">
      <alignment/>
    </xf>
    <xf numFmtId="4" fontId="1" fillId="39" borderId="10" xfId="0" applyNumberFormat="1" applyFont="1" applyFill="1" applyBorder="1" applyAlignment="1">
      <alignment/>
    </xf>
    <xf numFmtId="4" fontId="2" fillId="40" borderId="10" xfId="0" applyNumberFormat="1" applyFont="1" applyFill="1" applyBorder="1" applyAlignment="1">
      <alignment/>
    </xf>
    <xf numFmtId="4" fontId="1" fillId="41" borderId="10" xfId="0" applyNumberFormat="1" applyFont="1" applyFill="1" applyBorder="1" applyAlignment="1">
      <alignment/>
    </xf>
    <xf numFmtId="4" fontId="1" fillId="42" borderId="10" xfId="0" applyNumberFormat="1" applyFont="1" applyFill="1" applyBorder="1" applyAlignment="1">
      <alignment/>
    </xf>
    <xf numFmtId="0" fontId="2" fillId="43" borderId="10" xfId="0" applyFont="1" applyFill="1" applyBorder="1" applyAlignment="1">
      <alignment/>
    </xf>
    <xf numFmtId="4" fontId="2" fillId="43" borderId="10" xfId="0" applyNumberFormat="1" applyFont="1" applyFill="1" applyBorder="1" applyAlignment="1">
      <alignment/>
    </xf>
    <xf numFmtId="0" fontId="1" fillId="66" borderId="10" xfId="0" applyFont="1" applyFill="1" applyBorder="1" applyAlignment="1">
      <alignment/>
    </xf>
    <xf numFmtId="4" fontId="1" fillId="66" borderId="10" xfId="0" applyNumberFormat="1" applyFont="1" applyFill="1" applyBorder="1" applyAlignment="1">
      <alignment/>
    </xf>
    <xf numFmtId="0" fontId="2" fillId="44" borderId="10" xfId="0" applyFont="1" applyFill="1" applyBorder="1" applyAlignment="1">
      <alignment/>
    </xf>
    <xf numFmtId="4" fontId="2" fillId="44" borderId="10" xfId="0" applyNumberFormat="1" applyFont="1" applyFill="1" applyBorder="1" applyAlignment="1">
      <alignment/>
    </xf>
    <xf numFmtId="0" fontId="1" fillId="67" borderId="10" xfId="0" applyFont="1" applyFill="1" applyBorder="1" applyAlignment="1">
      <alignment/>
    </xf>
    <xf numFmtId="4" fontId="1" fillId="67" borderId="10" xfId="0" applyNumberFormat="1" applyFont="1" applyFill="1" applyBorder="1" applyAlignment="1">
      <alignment/>
    </xf>
    <xf numFmtId="0" fontId="2" fillId="45" borderId="10" xfId="0" applyFont="1" applyFill="1" applyBorder="1" applyAlignment="1">
      <alignment/>
    </xf>
    <xf numFmtId="4" fontId="2" fillId="45" borderId="10" xfId="0" applyNumberFormat="1" applyFont="1" applyFill="1" applyBorder="1" applyAlignment="1">
      <alignment/>
    </xf>
    <xf numFmtId="0" fontId="1" fillId="68" borderId="10" xfId="0" applyFont="1" applyFill="1" applyBorder="1" applyAlignment="1">
      <alignment/>
    </xf>
    <xf numFmtId="4" fontId="1" fillId="68" borderId="10" xfId="0" applyNumberFormat="1" applyFont="1" applyFill="1" applyBorder="1" applyAlignment="1">
      <alignment/>
    </xf>
    <xf numFmtId="0" fontId="2" fillId="46" borderId="10" xfId="0" applyFont="1" applyFill="1" applyBorder="1" applyAlignment="1">
      <alignment/>
    </xf>
    <xf numFmtId="4" fontId="2" fillId="46" borderId="10" xfId="0" applyNumberFormat="1" applyFont="1" applyFill="1" applyBorder="1" applyAlignment="1">
      <alignment/>
    </xf>
    <xf numFmtId="0" fontId="1" fillId="47" borderId="10" xfId="0" applyFont="1" applyFill="1" applyBorder="1" applyAlignment="1">
      <alignment/>
    </xf>
    <xf numFmtId="4" fontId="1" fillId="47" borderId="10" xfId="0" applyNumberFormat="1" applyFont="1" applyFill="1" applyBorder="1" applyAlignment="1">
      <alignment/>
    </xf>
    <xf numFmtId="0" fontId="2" fillId="48" borderId="10" xfId="0" applyFont="1" applyFill="1" applyBorder="1" applyAlignment="1">
      <alignment/>
    </xf>
    <xf numFmtId="4" fontId="2" fillId="48" borderId="10" xfId="0" applyNumberFormat="1" applyFont="1" applyFill="1" applyBorder="1" applyAlignment="1">
      <alignment/>
    </xf>
    <xf numFmtId="0" fontId="1" fillId="69" borderId="10" xfId="0" applyFont="1" applyFill="1" applyBorder="1" applyAlignment="1">
      <alignment/>
    </xf>
    <xf numFmtId="4" fontId="1" fillId="69" borderId="10" xfId="0" applyNumberFormat="1" applyFont="1" applyFill="1" applyBorder="1" applyAlignment="1">
      <alignment/>
    </xf>
    <xf numFmtId="0" fontId="2" fillId="49" borderId="10" xfId="0" applyFont="1" applyFill="1" applyBorder="1" applyAlignment="1">
      <alignment/>
    </xf>
    <xf numFmtId="4" fontId="2" fillId="49" borderId="10" xfId="0" applyNumberFormat="1" applyFont="1" applyFill="1" applyBorder="1" applyAlignment="1">
      <alignment/>
    </xf>
    <xf numFmtId="0" fontId="1" fillId="70" borderId="10" xfId="0" applyFont="1" applyFill="1" applyBorder="1" applyAlignment="1">
      <alignment/>
    </xf>
    <xf numFmtId="4" fontId="1" fillId="70" borderId="10" xfId="0" applyNumberFormat="1" applyFont="1" applyFill="1" applyBorder="1" applyAlignment="1">
      <alignment/>
    </xf>
    <xf numFmtId="0" fontId="2" fillId="50" borderId="10" xfId="0" applyFont="1" applyFill="1" applyBorder="1" applyAlignment="1">
      <alignment/>
    </xf>
    <xf numFmtId="4" fontId="2" fillId="50" borderId="10" xfId="0" applyNumberFormat="1" applyFont="1" applyFill="1" applyBorder="1" applyAlignment="1">
      <alignment/>
    </xf>
    <xf numFmtId="0" fontId="1" fillId="51" borderId="10" xfId="0" applyFont="1" applyFill="1" applyBorder="1" applyAlignment="1">
      <alignment/>
    </xf>
    <xf numFmtId="4" fontId="1" fillId="51" borderId="10" xfId="0" applyNumberFormat="1" applyFont="1" applyFill="1" applyBorder="1" applyAlignment="1">
      <alignment/>
    </xf>
    <xf numFmtId="4" fontId="2" fillId="52" borderId="10" xfId="0" applyNumberFormat="1" applyFont="1" applyFill="1" applyBorder="1" applyAlignment="1">
      <alignment/>
    </xf>
    <xf numFmtId="4" fontId="1" fillId="71" borderId="10" xfId="0" applyNumberFormat="1" applyFont="1" applyFill="1" applyBorder="1" applyAlignment="1">
      <alignment/>
    </xf>
    <xf numFmtId="0" fontId="2" fillId="53" borderId="10" xfId="0" applyFont="1" applyFill="1" applyBorder="1" applyAlignment="1">
      <alignment/>
    </xf>
    <xf numFmtId="4" fontId="2" fillId="53" borderId="10" xfId="0" applyNumberFormat="1" applyFont="1" applyFill="1" applyBorder="1" applyAlignment="1">
      <alignment/>
    </xf>
    <xf numFmtId="0" fontId="1" fillId="72" borderId="10" xfId="0" applyFont="1" applyFill="1" applyBorder="1" applyAlignment="1">
      <alignment/>
    </xf>
    <xf numFmtId="4" fontId="1" fillId="72" borderId="10" xfId="0" applyNumberFormat="1" applyFont="1" applyFill="1" applyBorder="1" applyAlignment="1">
      <alignment/>
    </xf>
    <xf numFmtId="0" fontId="2" fillId="54" borderId="10" xfId="0" applyFont="1" applyFill="1" applyBorder="1" applyAlignment="1">
      <alignment/>
    </xf>
    <xf numFmtId="4" fontId="2" fillId="54" borderId="10" xfId="0" applyNumberFormat="1" applyFont="1" applyFill="1" applyBorder="1" applyAlignment="1">
      <alignment/>
    </xf>
    <xf numFmtId="0" fontId="1" fillId="73" borderId="10" xfId="0" applyFont="1" applyFill="1" applyBorder="1" applyAlignment="1">
      <alignment/>
    </xf>
    <xf numFmtId="4" fontId="1" fillId="73" borderId="10" xfId="0" applyNumberFormat="1" applyFont="1" applyFill="1" applyBorder="1" applyAlignment="1">
      <alignment/>
    </xf>
    <xf numFmtId="0" fontId="2" fillId="55" borderId="10" xfId="0" applyFont="1" applyFill="1" applyBorder="1" applyAlignment="1">
      <alignment/>
    </xf>
    <xf numFmtId="4" fontId="2" fillId="55" borderId="10" xfId="0" applyNumberFormat="1" applyFont="1" applyFill="1" applyBorder="1" applyAlignment="1">
      <alignment/>
    </xf>
    <xf numFmtId="0" fontId="1" fillId="74" borderId="10" xfId="0" applyFont="1" applyFill="1" applyBorder="1" applyAlignment="1">
      <alignment/>
    </xf>
    <xf numFmtId="4" fontId="1" fillId="74" borderId="10" xfId="0" applyNumberFormat="1" applyFont="1" applyFill="1" applyBorder="1" applyAlignment="1">
      <alignment/>
    </xf>
    <xf numFmtId="0" fontId="2" fillId="56" borderId="10" xfId="0" applyFont="1" applyFill="1" applyBorder="1" applyAlignment="1">
      <alignment/>
    </xf>
    <xf numFmtId="4" fontId="2" fillId="56" borderId="10" xfId="0" applyNumberFormat="1" applyFont="1" applyFill="1" applyBorder="1" applyAlignment="1">
      <alignment/>
    </xf>
    <xf numFmtId="0" fontId="1" fillId="75" borderId="10" xfId="0" applyFont="1" applyFill="1" applyBorder="1" applyAlignment="1">
      <alignment/>
    </xf>
    <xf numFmtId="4" fontId="1" fillId="75" borderId="10" xfId="0" applyNumberFormat="1" applyFont="1" applyFill="1" applyBorder="1" applyAlignment="1">
      <alignment/>
    </xf>
    <xf numFmtId="0" fontId="2" fillId="57" borderId="10" xfId="0" applyFont="1" applyFill="1" applyBorder="1" applyAlignment="1">
      <alignment/>
    </xf>
    <xf numFmtId="4" fontId="2" fillId="57" borderId="10" xfId="0" applyNumberFormat="1" applyFont="1" applyFill="1" applyBorder="1" applyAlignment="1">
      <alignment/>
    </xf>
    <xf numFmtId="0" fontId="1" fillId="76" borderId="10" xfId="0" applyFont="1" applyFill="1" applyBorder="1" applyAlignment="1">
      <alignment/>
    </xf>
    <xf numFmtId="4" fontId="1" fillId="76" borderId="10" xfId="0" applyNumberFormat="1" applyFont="1" applyFill="1" applyBorder="1" applyAlignment="1">
      <alignment/>
    </xf>
    <xf numFmtId="0" fontId="2" fillId="58" borderId="10" xfId="0" applyFont="1" applyFill="1" applyBorder="1" applyAlignment="1">
      <alignment/>
    </xf>
    <xf numFmtId="4" fontId="2" fillId="58" borderId="10" xfId="0" applyNumberFormat="1" applyFont="1" applyFill="1" applyBorder="1" applyAlignment="1">
      <alignment/>
    </xf>
    <xf numFmtId="0" fontId="1" fillId="77" borderId="10" xfId="0" applyFont="1" applyFill="1" applyBorder="1" applyAlignment="1">
      <alignment/>
    </xf>
    <xf numFmtId="4" fontId="1" fillId="77" borderId="10" xfId="0" applyNumberFormat="1" applyFont="1" applyFill="1" applyBorder="1" applyAlignment="1">
      <alignment/>
    </xf>
    <xf numFmtId="4" fontId="2" fillId="59" borderId="10" xfId="0" applyNumberFormat="1" applyFont="1" applyFill="1" applyBorder="1" applyAlignment="1">
      <alignment/>
    </xf>
    <xf numFmtId="4" fontId="1" fillId="60" borderId="10" xfId="0" applyNumberFormat="1" applyFont="1" applyFill="1" applyBorder="1" applyAlignment="1">
      <alignment/>
    </xf>
    <xf numFmtId="0" fontId="1" fillId="61" borderId="10" xfId="0" applyFont="1" applyFill="1" applyBorder="1" applyAlignment="1">
      <alignment/>
    </xf>
    <xf numFmtId="0" fontId="2" fillId="61" borderId="10" xfId="0" applyFont="1" applyFill="1" applyBorder="1" applyAlignment="1">
      <alignment/>
    </xf>
    <xf numFmtId="4" fontId="2" fillId="61" borderId="10" xfId="0" applyNumberFormat="1" applyFont="1" applyFill="1" applyBorder="1" applyAlignment="1">
      <alignment/>
    </xf>
    <xf numFmtId="0" fontId="1" fillId="62" borderId="10" xfId="0" applyFont="1" applyFill="1" applyBorder="1" applyAlignment="1">
      <alignment/>
    </xf>
    <xf numFmtId="4" fontId="1" fillId="62" borderId="10" xfId="0" applyNumberFormat="1" applyFont="1" applyFill="1" applyBorder="1" applyAlignment="1">
      <alignment/>
    </xf>
    <xf numFmtId="0" fontId="2" fillId="63" borderId="10" xfId="0" applyFont="1" applyFill="1" applyBorder="1" applyAlignment="1">
      <alignment/>
    </xf>
    <xf numFmtId="4" fontId="2" fillId="63" borderId="10" xfId="0" applyNumberFormat="1" applyFont="1" applyFill="1" applyBorder="1" applyAlignment="1">
      <alignment/>
    </xf>
    <xf numFmtId="0" fontId="1" fillId="64" borderId="10" xfId="0" applyFont="1" applyFill="1" applyBorder="1" applyAlignment="1">
      <alignment/>
    </xf>
    <xf numFmtId="4" fontId="1" fillId="64" borderId="10" xfId="0" applyNumberFormat="1" applyFont="1" applyFill="1" applyBorder="1" applyAlignment="1">
      <alignment/>
    </xf>
    <xf numFmtId="0" fontId="1" fillId="65" borderId="10" xfId="0" applyFont="1" applyFill="1" applyBorder="1" applyAlignment="1">
      <alignment/>
    </xf>
    <xf numFmtId="0" fontId="2" fillId="65" borderId="10" xfId="0" applyFont="1" applyFill="1" applyBorder="1" applyAlignment="1">
      <alignment/>
    </xf>
    <xf numFmtId="4" fontId="2" fillId="65" borderId="10" xfId="0" applyNumberFormat="1" applyFont="1" applyFill="1" applyBorder="1" applyAlignment="1">
      <alignment/>
    </xf>
    <xf numFmtId="10" fontId="1" fillId="65" borderId="10" xfId="55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1" fillId="65" borderId="10" xfId="0" applyNumberFormat="1" applyFont="1" applyFill="1" applyBorder="1" applyAlignment="1">
      <alignment/>
    </xf>
    <xf numFmtId="4" fontId="1" fillId="65" borderId="10" xfId="55" applyNumberFormat="1" applyFont="1" applyFill="1" applyBorder="1" applyAlignment="1">
      <alignment/>
    </xf>
    <xf numFmtId="10" fontId="1" fillId="65" borderId="10" xfId="55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" fillId="78" borderId="10" xfId="0" applyFont="1" applyFill="1" applyBorder="1" applyAlignment="1">
      <alignment/>
    </xf>
    <xf numFmtId="4" fontId="2" fillId="78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" fillId="79" borderId="10" xfId="0" applyFont="1" applyFill="1" applyBorder="1" applyAlignment="1">
      <alignment/>
    </xf>
    <xf numFmtId="4" fontId="1" fillId="79" borderId="10" xfId="0" applyNumberFormat="1" applyFont="1" applyFill="1" applyBorder="1" applyAlignment="1">
      <alignment/>
    </xf>
    <xf numFmtId="0" fontId="1" fillId="80" borderId="10" xfId="0" applyFont="1" applyFill="1" applyBorder="1" applyAlignment="1">
      <alignment/>
    </xf>
    <xf numFmtId="10" fontId="1" fillId="80" borderId="10" xfId="55" applyNumberFormat="1" applyFont="1" applyFill="1" applyBorder="1" applyAlignment="1">
      <alignment/>
    </xf>
    <xf numFmtId="4" fontId="1" fillId="80" borderId="10" xfId="0" applyNumberFormat="1" applyFont="1" applyFill="1" applyBorder="1" applyAlignment="1">
      <alignment/>
    </xf>
    <xf numFmtId="0" fontId="1" fillId="80" borderId="10" xfId="0" applyFont="1" applyFill="1" applyBorder="1" applyAlignment="1">
      <alignment/>
    </xf>
    <xf numFmtId="4" fontId="1" fillId="80" borderId="10" xfId="0" applyNumberFormat="1" applyFont="1" applyFill="1" applyBorder="1" applyAlignment="1">
      <alignment/>
    </xf>
    <xf numFmtId="0" fontId="1" fillId="14" borderId="10" xfId="0" applyFont="1" applyFill="1" applyBorder="1" applyAlignment="1">
      <alignment/>
    </xf>
    <xf numFmtId="10" fontId="1" fillId="14" borderId="10" xfId="55" applyNumberFormat="1" applyFont="1" applyFill="1" applyBorder="1" applyAlignment="1">
      <alignment/>
    </xf>
    <xf numFmtId="4" fontId="1" fillId="14" borderId="10" xfId="0" applyNumberFormat="1" applyFont="1" applyFill="1" applyBorder="1" applyAlignment="1">
      <alignment/>
    </xf>
    <xf numFmtId="4" fontId="1" fillId="80" borderId="10" xfId="55" applyNumberFormat="1" applyFont="1" applyFill="1" applyBorder="1" applyAlignment="1">
      <alignment/>
    </xf>
    <xf numFmtId="10" fontId="1" fillId="80" borderId="10" xfId="55" applyNumberFormat="1" applyFont="1" applyFill="1" applyBorder="1" applyAlignment="1">
      <alignment/>
    </xf>
    <xf numFmtId="0" fontId="1" fillId="79" borderId="10" xfId="0" applyFont="1" applyFill="1" applyBorder="1" applyAlignment="1">
      <alignment/>
    </xf>
    <xf numFmtId="4" fontId="1" fillId="79" borderId="10" xfId="0" applyNumberFormat="1" applyFont="1" applyFill="1" applyBorder="1" applyAlignment="1">
      <alignment/>
    </xf>
    <xf numFmtId="0" fontId="1" fillId="14" borderId="10" xfId="0" applyFont="1" applyFill="1" applyBorder="1" applyAlignment="1">
      <alignment/>
    </xf>
    <xf numFmtId="4" fontId="1" fillId="14" borderId="10" xfId="0" applyNumberFormat="1" applyFont="1" applyFill="1" applyBorder="1" applyAlignment="1">
      <alignment/>
    </xf>
    <xf numFmtId="10" fontId="1" fillId="14" borderId="10" xfId="55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3" borderId="10" xfId="0" applyFont="1" applyFill="1" applyBorder="1" applyAlignment="1">
      <alignment/>
    </xf>
    <xf numFmtId="4" fontId="1" fillId="3" borderId="10" xfId="0" applyNumberFormat="1" applyFont="1" applyFill="1" applyBorder="1" applyAlignment="1">
      <alignment/>
    </xf>
    <xf numFmtId="0" fontId="1" fillId="81" borderId="10" xfId="0" applyFont="1" applyFill="1" applyBorder="1" applyAlignment="1">
      <alignment/>
    </xf>
    <xf numFmtId="4" fontId="1" fillId="81" borderId="10" xfId="0" applyNumberFormat="1" applyFont="1" applyFill="1" applyBorder="1" applyAlignment="1">
      <alignment/>
    </xf>
    <xf numFmtId="2" fontId="1" fillId="65" borderId="10" xfId="55" applyNumberFormat="1" applyFont="1" applyFill="1" applyBorder="1" applyAlignment="1">
      <alignment/>
    </xf>
    <xf numFmtId="10" fontId="1" fillId="62" borderId="10" xfId="55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horizontal="center" vertical="center"/>
    </xf>
    <xf numFmtId="0" fontId="1" fillId="82" borderId="10" xfId="0" applyFont="1" applyFill="1" applyBorder="1" applyAlignment="1">
      <alignment horizontal="center" vertical="center"/>
    </xf>
    <xf numFmtId="0" fontId="1" fillId="82" borderId="10" xfId="0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/>
    </xf>
    <xf numFmtId="179" fontId="1" fillId="35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FFFF00"/>
      <rgbColor rgb="00FFFF00"/>
      <rgbColor rgb="0000FF00"/>
      <rgbColor rgb="00FF0000"/>
      <rgbColor rgb="00DDB64B"/>
      <rgbColor rgb="00C36950"/>
      <rgbColor rgb="00C36950"/>
      <rgbColor rgb="00C36950"/>
      <rgbColor rgb="00C36950"/>
      <rgbColor rgb="00C36950"/>
      <rgbColor rgb="006161FF"/>
      <rgbColor rgb="006161FF"/>
      <rgbColor rgb="00FFFF00"/>
      <rgbColor rgb="00FFFF00"/>
      <rgbColor rgb="00A4CB6C"/>
      <rgbColor rgb="00A4CB6C"/>
      <rgbColor rgb="00A3E878"/>
      <rgbColor rgb="00A3E878"/>
      <rgbColor rgb="00FF6600"/>
      <rgbColor rgb="00FF6600"/>
      <rgbColor rgb="00FCB722"/>
      <rgbColor rgb="00FCB722"/>
      <rgbColor rgb="005252FF"/>
      <rgbColor rgb="005252FF"/>
      <rgbColor rgb="0084C577"/>
      <rgbColor rgb="0084C577"/>
      <rgbColor rgb="00E689C1"/>
      <rgbColor rgb="00E689C1"/>
      <rgbColor rgb="00FF6600"/>
      <rgbColor rgb="00FF6600"/>
      <rgbColor rgb="00F8D5CE"/>
      <rgbColor rgb="00F8D5CE"/>
      <rgbColor rgb="00CD86F3"/>
      <rgbColor rgb="00CD86F3"/>
      <rgbColor rgb="00EF8AB9"/>
      <rgbColor rgb="00EF8AB9"/>
      <rgbColor rgb="00FFFF00"/>
      <rgbColor rgb="00FFFF00"/>
      <rgbColor rgb="007595D7"/>
      <rgbColor rgb="007595D7"/>
      <rgbColor rgb="00E3E3E3"/>
      <rgbColor rgb="00E3E3E3"/>
      <rgbColor rgb="008AC219"/>
      <rgbColor rgb="008AC219"/>
      <rgbColor rgb="008AC21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3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8.57421875" style="0" customWidth="1"/>
    <col min="2" max="2" width="13.7109375" style="0" customWidth="1"/>
    <col min="3" max="3" width="7.7109375" style="0" customWidth="1"/>
    <col min="4" max="4" width="13.7109375" style="0" customWidth="1"/>
    <col min="5" max="5" width="7.7109375" style="0" customWidth="1"/>
    <col min="6" max="6" width="13.7109375" style="0" customWidth="1"/>
    <col min="7" max="7" width="7.7109375" style="0" customWidth="1"/>
    <col min="8" max="8" width="13.7109375" style="0" customWidth="1"/>
    <col min="9" max="9" width="7.7109375" style="0" customWidth="1"/>
    <col min="10" max="10" width="13.7109375" style="0" customWidth="1"/>
    <col min="11" max="11" width="7.7109375" style="0" customWidth="1"/>
    <col min="12" max="12" width="13.7109375" style="0" customWidth="1"/>
    <col min="13" max="13" width="7.7109375" style="0" customWidth="1"/>
    <col min="14" max="14" width="13.7109375" style="0" customWidth="1"/>
    <col min="15" max="15" width="7.7109375" style="0" customWidth="1"/>
    <col min="16" max="16" width="13.7109375" style="0" customWidth="1"/>
    <col min="17" max="17" width="7.7109375" style="0" customWidth="1"/>
    <col min="18" max="18" width="13.7109375" style="0" customWidth="1"/>
    <col min="19" max="19" width="7.7109375" style="0" customWidth="1"/>
    <col min="20" max="20" width="13.7109375" style="0" customWidth="1"/>
    <col min="21" max="21" width="7.7109375" style="0" customWidth="1"/>
    <col min="22" max="22" width="13.7109375" style="0" customWidth="1"/>
    <col min="23" max="23" width="7.7109375" style="0" customWidth="1"/>
    <col min="24" max="24" width="13.7109375" style="0" customWidth="1"/>
    <col min="25" max="25" width="7.7109375" style="0" customWidth="1"/>
    <col min="26" max="26" width="13.7109375" style="0" customWidth="1"/>
    <col min="27" max="27" width="7.7109375" style="0" customWidth="1"/>
    <col min="28" max="28" width="13.7109375" style="0" customWidth="1"/>
    <col min="29" max="29" width="7.7109375" style="0" customWidth="1"/>
    <col min="30" max="30" width="13.7109375" style="0" customWidth="1"/>
    <col min="31" max="31" width="7.7109375" style="0" customWidth="1"/>
    <col min="32" max="32" width="13.7109375" style="0" customWidth="1"/>
    <col min="33" max="33" width="7.7109375" style="0" customWidth="1"/>
    <col min="34" max="34" width="13.7109375" style="0" customWidth="1"/>
    <col min="35" max="35" width="7.7109375" style="0" customWidth="1"/>
    <col min="36" max="36" width="13.7109375" style="0" customWidth="1"/>
    <col min="37" max="37" width="7.7109375" style="0" customWidth="1"/>
    <col min="38" max="38" width="13.7109375" style="0" customWidth="1"/>
    <col min="39" max="39" width="7.7109375" style="0" customWidth="1"/>
    <col min="40" max="40" width="13.7109375" style="0" customWidth="1"/>
    <col min="41" max="41" width="7.7109375" style="0" customWidth="1"/>
    <col min="42" max="42" width="13.7109375" style="0" customWidth="1"/>
    <col min="43" max="43" width="7.7109375" style="0" customWidth="1"/>
    <col min="44" max="44" width="13.7109375" style="0" customWidth="1"/>
    <col min="45" max="45" width="7.7109375" style="0" customWidth="1"/>
    <col min="46" max="46" width="13.7109375" style="0" customWidth="1"/>
    <col min="47" max="47" width="7.7109375" style="0" customWidth="1"/>
    <col min="48" max="48" width="13.7109375" style="0" customWidth="1"/>
    <col min="49" max="49" width="7.7109375" style="0" customWidth="1"/>
    <col min="50" max="50" width="13.7109375" style="0" customWidth="1"/>
    <col min="51" max="51" width="7.7109375" style="0" customWidth="1"/>
  </cols>
  <sheetData>
    <row r="1" spans="2:51" ht="12.75">
      <c r="B1" s="233" t="s">
        <v>133</v>
      </c>
      <c r="C1" s="233"/>
      <c r="D1" s="233" t="s">
        <v>134</v>
      </c>
      <c r="E1" s="233"/>
      <c r="F1" s="233" t="s">
        <v>135</v>
      </c>
      <c r="G1" s="233"/>
      <c r="H1" s="233" t="s">
        <v>136</v>
      </c>
      <c r="I1" s="233"/>
      <c r="J1" s="233" t="s">
        <v>137</v>
      </c>
      <c r="K1" s="233"/>
      <c r="L1" s="233" t="s">
        <v>138</v>
      </c>
      <c r="M1" s="233"/>
      <c r="N1" s="233" t="s">
        <v>139</v>
      </c>
      <c r="O1" s="233"/>
      <c r="P1" s="233" t="s">
        <v>140</v>
      </c>
      <c r="Q1" s="233"/>
      <c r="R1" s="233" t="s">
        <v>141</v>
      </c>
      <c r="S1" s="233"/>
      <c r="T1" s="233" t="s">
        <v>7</v>
      </c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</row>
    <row r="2" spans="1:51" ht="57">
      <c r="A2" s="6" t="s">
        <v>142</v>
      </c>
      <c r="B2" s="6" t="s">
        <v>8</v>
      </c>
      <c r="C2" s="7" t="s">
        <v>9</v>
      </c>
      <c r="D2" s="6" t="s">
        <v>8</v>
      </c>
      <c r="E2" s="7" t="s">
        <v>9</v>
      </c>
      <c r="F2" s="6" t="s">
        <v>8</v>
      </c>
      <c r="G2" s="7" t="s">
        <v>9</v>
      </c>
      <c r="H2" s="6" t="s">
        <v>8</v>
      </c>
      <c r="I2" s="7" t="s">
        <v>9</v>
      </c>
      <c r="J2" s="6" t="s">
        <v>8</v>
      </c>
      <c r="K2" s="7" t="s">
        <v>9</v>
      </c>
      <c r="L2" s="6" t="s">
        <v>8</v>
      </c>
      <c r="M2" s="7" t="s">
        <v>9</v>
      </c>
      <c r="N2" s="6" t="s">
        <v>8</v>
      </c>
      <c r="O2" s="7" t="s">
        <v>9</v>
      </c>
      <c r="P2" s="6" t="s">
        <v>8</v>
      </c>
      <c r="Q2" s="7" t="s">
        <v>9</v>
      </c>
      <c r="R2" s="6" t="s">
        <v>8</v>
      </c>
      <c r="S2" s="7" t="s">
        <v>9</v>
      </c>
      <c r="T2" s="6" t="s">
        <v>8</v>
      </c>
      <c r="U2" s="7" t="s">
        <v>9</v>
      </c>
      <c r="V2" s="6"/>
      <c r="W2" s="7"/>
      <c r="X2" s="6"/>
      <c r="Y2" s="7"/>
      <c r="Z2" s="6"/>
      <c r="AA2" s="7"/>
      <c r="AB2" s="6"/>
      <c r="AC2" s="7"/>
      <c r="AD2" s="6"/>
      <c r="AE2" s="7"/>
      <c r="AF2" s="6"/>
      <c r="AG2" s="7"/>
      <c r="AH2" s="6"/>
      <c r="AI2" s="7"/>
      <c r="AJ2" s="6"/>
      <c r="AK2" s="7"/>
      <c r="AL2" s="6"/>
      <c r="AM2" s="7"/>
      <c r="AN2" s="6"/>
      <c r="AO2" s="7"/>
      <c r="AP2" s="6"/>
      <c r="AQ2" s="7"/>
      <c r="AR2" s="6"/>
      <c r="AS2" s="7"/>
      <c r="AT2" s="6"/>
      <c r="AU2" s="7"/>
      <c r="AV2" s="6"/>
      <c r="AW2" s="7"/>
      <c r="AX2" s="6"/>
      <c r="AY2" s="7"/>
    </row>
    <row r="3" spans="1:51" ht="12.75">
      <c r="A3" s="8" t="s">
        <v>10</v>
      </c>
      <c r="B3" s="232">
        <v>5459</v>
      </c>
      <c r="C3" s="232" t="s">
        <v>11</v>
      </c>
      <c r="D3" s="232">
        <v>27522</v>
      </c>
      <c r="E3" s="232" t="s">
        <v>11</v>
      </c>
      <c r="F3" s="232">
        <v>11613</v>
      </c>
      <c r="G3" s="232" t="s">
        <v>11</v>
      </c>
      <c r="H3" s="232">
        <v>1999</v>
      </c>
      <c r="I3" s="232" t="s">
        <v>11</v>
      </c>
      <c r="J3" s="232">
        <v>5333</v>
      </c>
      <c r="K3" s="232" t="s">
        <v>11</v>
      </c>
      <c r="L3" s="232">
        <v>3883</v>
      </c>
      <c r="M3" s="232" t="s">
        <v>11</v>
      </c>
      <c r="N3" s="232">
        <v>1158</v>
      </c>
      <c r="O3" s="232" t="s">
        <v>11</v>
      </c>
      <c r="P3" s="232">
        <v>15890</v>
      </c>
      <c r="Q3" s="232" t="s">
        <v>11</v>
      </c>
      <c r="R3" s="232">
        <v>72857</v>
      </c>
      <c r="S3" s="232" t="s">
        <v>11</v>
      </c>
      <c r="T3" s="232">
        <v>72857</v>
      </c>
      <c r="U3" s="232" t="s">
        <v>11</v>
      </c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</row>
    <row r="4" spans="1:51" ht="12.75">
      <c r="A4" s="9" t="s">
        <v>12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51"/>
      <c r="AY4" s="51"/>
    </row>
    <row r="5" spans="1:51" ht="12.75">
      <c r="A5" s="201" t="s">
        <v>13</v>
      </c>
      <c r="B5" s="202" t="s">
        <v>11</v>
      </c>
      <c r="C5" s="202" t="s">
        <v>11</v>
      </c>
      <c r="D5" s="202" t="s">
        <v>11</v>
      </c>
      <c r="E5" s="202" t="s">
        <v>11</v>
      </c>
      <c r="F5" s="202" t="s">
        <v>11</v>
      </c>
      <c r="G5" s="202" t="s">
        <v>11</v>
      </c>
      <c r="H5" s="202" t="s">
        <v>11</v>
      </c>
      <c r="I5" s="202" t="s">
        <v>11</v>
      </c>
      <c r="J5" s="202" t="s">
        <v>11</v>
      </c>
      <c r="K5" s="202" t="s">
        <v>11</v>
      </c>
      <c r="L5" s="202" t="s">
        <v>11</v>
      </c>
      <c r="M5" s="202" t="s">
        <v>11</v>
      </c>
      <c r="N5" s="202" t="s">
        <v>11</v>
      </c>
      <c r="O5" s="202" t="s">
        <v>11</v>
      </c>
      <c r="P5" s="202" t="s">
        <v>11</v>
      </c>
      <c r="Q5" s="202" t="s">
        <v>11</v>
      </c>
      <c r="R5" s="202" t="s">
        <v>11</v>
      </c>
      <c r="S5" s="202" t="s">
        <v>11</v>
      </c>
      <c r="T5" s="202" t="s">
        <v>11</v>
      </c>
      <c r="U5" s="202" t="s">
        <v>11</v>
      </c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</row>
    <row r="6" spans="1:51" ht="12.75">
      <c r="A6" s="10" t="s">
        <v>14</v>
      </c>
      <c r="B6" s="52">
        <v>34944</v>
      </c>
      <c r="C6" s="52">
        <f>+B6/B$3</f>
        <v>6.401172375893021</v>
      </c>
      <c r="D6" s="52">
        <v>31136.039999999994</v>
      </c>
      <c r="E6" s="52">
        <f>+D6/D$3</f>
        <v>1.1313145846958794</v>
      </c>
      <c r="F6" s="52">
        <v>46330.67999999999</v>
      </c>
      <c r="G6" s="52">
        <f>+F6/F$3</f>
        <v>3.9895530870576073</v>
      </c>
      <c r="H6" s="52">
        <v>8512.08</v>
      </c>
      <c r="I6" s="52">
        <f>+H6/H$3</f>
        <v>4.2581690845422715</v>
      </c>
      <c r="J6" s="52">
        <v>36512.03999999999</v>
      </c>
      <c r="K6" s="52">
        <f>+J6/J$3</f>
        <v>6.846435402212637</v>
      </c>
      <c r="L6" s="52">
        <v>18816</v>
      </c>
      <c r="M6" s="52">
        <f>+L6/L$3</f>
        <v>4.845737831573525</v>
      </c>
      <c r="N6" s="52">
        <v>34010.740000000005</v>
      </c>
      <c r="O6" s="52">
        <f>+N6/N$3</f>
        <v>29.37024179620035</v>
      </c>
      <c r="P6" s="52">
        <v>4704</v>
      </c>
      <c r="Q6" s="52">
        <f>+P6/P$3</f>
        <v>0.2960352422907489</v>
      </c>
      <c r="R6" s="52">
        <v>0</v>
      </c>
      <c r="S6" s="52">
        <f>+R6/R$3</f>
        <v>0</v>
      </c>
      <c r="T6" s="52">
        <v>214965.57999999996</v>
      </c>
      <c r="U6" s="52">
        <f>+T6/T$3</f>
        <v>2.950513746105384</v>
      </c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</row>
    <row r="7" spans="1:51" ht="12.75">
      <c r="A7" s="10" t="s">
        <v>15</v>
      </c>
      <c r="B7" s="52">
        <v>1872</v>
      </c>
      <c r="C7" s="52"/>
      <c r="D7" s="52">
        <v>1668</v>
      </c>
      <c r="E7" s="52"/>
      <c r="F7" s="52">
        <v>2482</v>
      </c>
      <c r="G7" s="52"/>
      <c r="H7" s="52">
        <v>456</v>
      </c>
      <c r="I7" s="52"/>
      <c r="J7" s="52">
        <v>1956</v>
      </c>
      <c r="K7" s="52"/>
      <c r="L7" s="52">
        <v>1008</v>
      </c>
      <c r="M7" s="52"/>
      <c r="N7" s="52">
        <v>1822</v>
      </c>
      <c r="O7" s="52"/>
      <c r="P7" s="52">
        <v>252</v>
      </c>
      <c r="Q7" s="52"/>
      <c r="R7" s="52">
        <v>0</v>
      </c>
      <c r="S7" s="52"/>
      <c r="T7" s="52">
        <v>11516</v>
      </c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</row>
    <row r="8" spans="1:51" ht="12.75">
      <c r="A8" s="10" t="s">
        <v>16</v>
      </c>
      <c r="B8" s="52">
        <v>80</v>
      </c>
      <c r="C8" s="52"/>
      <c r="D8" s="52">
        <v>80</v>
      </c>
      <c r="E8" s="52"/>
      <c r="F8" s="52">
        <v>80</v>
      </c>
      <c r="G8" s="52"/>
      <c r="H8" s="52">
        <v>80</v>
      </c>
      <c r="I8" s="52"/>
      <c r="J8" s="52">
        <v>80</v>
      </c>
      <c r="K8" s="52"/>
      <c r="L8" s="52">
        <v>80</v>
      </c>
      <c r="M8" s="52"/>
      <c r="N8" s="52">
        <v>80</v>
      </c>
      <c r="O8" s="52"/>
      <c r="P8" s="52">
        <v>80</v>
      </c>
      <c r="Q8" s="52"/>
      <c r="R8" s="52">
        <v>80</v>
      </c>
      <c r="S8" s="52"/>
      <c r="T8" s="52">
        <v>80</v>
      </c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</row>
    <row r="9" spans="1:51" ht="12.75">
      <c r="A9" s="10" t="s">
        <v>17</v>
      </c>
      <c r="B9" s="52">
        <v>2.8</v>
      </c>
      <c r="C9" s="52"/>
      <c r="D9" s="52">
        <v>2.8</v>
      </c>
      <c r="E9" s="52"/>
      <c r="F9" s="52">
        <v>2.8</v>
      </c>
      <c r="G9" s="52"/>
      <c r="H9" s="52">
        <v>2.8</v>
      </c>
      <c r="I9" s="52"/>
      <c r="J9" s="52">
        <v>2.8</v>
      </c>
      <c r="K9" s="52"/>
      <c r="L9" s="52">
        <v>2.8</v>
      </c>
      <c r="M9" s="52"/>
      <c r="N9" s="52">
        <v>2.8</v>
      </c>
      <c r="O9" s="52"/>
      <c r="P9" s="52">
        <v>2.8</v>
      </c>
      <c r="Q9" s="52"/>
      <c r="R9" s="52">
        <v>2.8</v>
      </c>
      <c r="S9" s="52"/>
      <c r="T9" s="52">
        <v>2.8</v>
      </c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</row>
    <row r="10" spans="1:51" ht="12.75">
      <c r="A10" s="201" t="s">
        <v>18</v>
      </c>
      <c r="B10" s="202" t="s">
        <v>11</v>
      </c>
      <c r="C10" s="202"/>
      <c r="D10" s="202" t="s">
        <v>11</v>
      </c>
      <c r="E10" s="202"/>
      <c r="F10" s="202" t="s">
        <v>11</v>
      </c>
      <c r="G10" s="202"/>
      <c r="H10" s="202" t="s">
        <v>11</v>
      </c>
      <c r="I10" s="202"/>
      <c r="J10" s="202" t="s">
        <v>11</v>
      </c>
      <c r="K10" s="202"/>
      <c r="L10" s="202" t="s">
        <v>11</v>
      </c>
      <c r="M10" s="202"/>
      <c r="N10" s="202" t="s">
        <v>11</v>
      </c>
      <c r="O10" s="202"/>
      <c r="P10" s="202" t="s">
        <v>11</v>
      </c>
      <c r="Q10" s="202"/>
      <c r="R10" s="202" t="s">
        <v>11</v>
      </c>
      <c r="S10" s="202"/>
      <c r="T10" s="202" t="s">
        <v>11</v>
      </c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</row>
    <row r="11" spans="1:51" ht="12.75">
      <c r="A11" s="11" t="s">
        <v>19</v>
      </c>
      <c r="B11" s="54" t="s">
        <v>11</v>
      </c>
      <c r="C11" s="54"/>
      <c r="D11" s="54" t="s">
        <v>11</v>
      </c>
      <c r="E11" s="54"/>
      <c r="F11" s="54" t="s">
        <v>11</v>
      </c>
      <c r="G11" s="54"/>
      <c r="H11" s="54" t="s">
        <v>11</v>
      </c>
      <c r="I11" s="54"/>
      <c r="J11" s="54" t="s">
        <v>11</v>
      </c>
      <c r="K11" s="54"/>
      <c r="L11" s="54" t="s">
        <v>11</v>
      </c>
      <c r="M11" s="54"/>
      <c r="N11" s="54" t="s">
        <v>11</v>
      </c>
      <c r="O11" s="54"/>
      <c r="P11" s="54" t="s">
        <v>11</v>
      </c>
      <c r="Q11" s="54"/>
      <c r="R11" s="54" t="s">
        <v>11</v>
      </c>
      <c r="S11" s="54"/>
      <c r="T11" s="54" t="s">
        <v>11</v>
      </c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</row>
    <row r="12" spans="1:51" ht="12.75">
      <c r="A12" s="12" t="s">
        <v>20</v>
      </c>
      <c r="B12" s="54">
        <v>0</v>
      </c>
      <c r="C12" s="54">
        <f aca="true" t="shared" si="0" ref="C12:C19">+B12/B$3</f>
        <v>0</v>
      </c>
      <c r="D12" s="54">
        <v>0</v>
      </c>
      <c r="E12" s="54">
        <f aca="true" t="shared" si="1" ref="E12:E19">+D12/D$3</f>
        <v>0</v>
      </c>
      <c r="F12" s="54">
        <v>0</v>
      </c>
      <c r="G12" s="54">
        <f aca="true" t="shared" si="2" ref="G12:G19">+F12/F$3</f>
        <v>0</v>
      </c>
      <c r="H12" s="54">
        <v>0</v>
      </c>
      <c r="I12" s="54">
        <f aca="true" t="shared" si="3" ref="I12:I19">+H12/H$3</f>
        <v>0</v>
      </c>
      <c r="J12" s="54">
        <v>0</v>
      </c>
      <c r="K12" s="54">
        <f aca="true" t="shared" si="4" ref="K12:K19">+J12/J$3</f>
        <v>0</v>
      </c>
      <c r="L12" s="54">
        <v>0</v>
      </c>
      <c r="M12" s="54">
        <f>+L12/L$3</f>
        <v>0</v>
      </c>
      <c r="N12" s="54">
        <v>0</v>
      </c>
      <c r="O12" s="54">
        <f aca="true" t="shared" si="5" ref="O12:O75">+N12/N$3</f>
        <v>0</v>
      </c>
      <c r="P12" s="54">
        <v>0</v>
      </c>
      <c r="Q12" s="54">
        <f aca="true" t="shared" si="6" ref="Q12:Q75">+P12/P$3</f>
        <v>0</v>
      </c>
      <c r="R12" s="54">
        <v>0</v>
      </c>
      <c r="S12" s="54">
        <f aca="true" t="shared" si="7" ref="S12:S75">+R12/R$3</f>
        <v>0</v>
      </c>
      <c r="T12" s="54">
        <v>0</v>
      </c>
      <c r="U12" s="54">
        <f aca="true" t="shared" si="8" ref="U12:U75">+T12/T$3</f>
        <v>0</v>
      </c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</row>
    <row r="13" spans="1:51" ht="12.75">
      <c r="A13" s="12" t="s">
        <v>21</v>
      </c>
      <c r="B13" s="54">
        <v>494425</v>
      </c>
      <c r="C13" s="54">
        <f t="shared" si="0"/>
        <v>90.57061732918118</v>
      </c>
      <c r="D13" s="54">
        <f>1627938+139073</f>
        <v>1767011</v>
      </c>
      <c r="E13" s="54">
        <f t="shared" si="1"/>
        <v>64.20358258847467</v>
      </c>
      <c r="F13" s="54">
        <f>498140+37042</f>
        <v>535182</v>
      </c>
      <c r="G13" s="54">
        <f t="shared" si="2"/>
        <v>46.08473262722811</v>
      </c>
      <c r="H13" s="54">
        <f>86024+5962</f>
        <v>91986</v>
      </c>
      <c r="I13" s="54">
        <f t="shared" si="3"/>
        <v>46.016008004002</v>
      </c>
      <c r="J13" s="54">
        <f>393132+32497</f>
        <v>425629</v>
      </c>
      <c r="K13" s="54">
        <f t="shared" si="4"/>
        <v>79.81042565160323</v>
      </c>
      <c r="L13" s="54">
        <f>222823+20151</f>
        <v>242974</v>
      </c>
      <c r="M13" s="54">
        <f>+L13/L$3</f>
        <v>62.573783157352565</v>
      </c>
      <c r="N13" s="54">
        <f>49833+4475</f>
        <v>54308</v>
      </c>
      <c r="O13" s="54">
        <f t="shared" si="5"/>
        <v>46.89810017271157</v>
      </c>
      <c r="P13" s="54">
        <f>684388+62552</f>
        <v>746940</v>
      </c>
      <c r="Q13" s="54">
        <f t="shared" si="6"/>
        <v>47.006922592825674</v>
      </c>
      <c r="R13" s="54">
        <v>0</v>
      </c>
      <c r="S13" s="54">
        <f t="shared" si="7"/>
        <v>0</v>
      </c>
      <c r="T13" s="54">
        <f>4056703+301752</f>
        <v>4358455</v>
      </c>
      <c r="U13" s="54">
        <f t="shared" si="8"/>
        <v>59.82204867068367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</row>
    <row r="14" spans="1:51" ht="12.75">
      <c r="A14" s="12" t="s">
        <v>22</v>
      </c>
      <c r="B14" s="54">
        <v>0</v>
      </c>
      <c r="C14" s="54">
        <f t="shared" si="0"/>
        <v>0</v>
      </c>
      <c r="D14" s="54">
        <v>0</v>
      </c>
      <c r="E14" s="54">
        <f t="shared" si="1"/>
        <v>0</v>
      </c>
      <c r="F14" s="54">
        <v>0</v>
      </c>
      <c r="G14" s="54">
        <f t="shared" si="2"/>
        <v>0</v>
      </c>
      <c r="H14" s="54">
        <v>0</v>
      </c>
      <c r="I14" s="54">
        <f t="shared" si="3"/>
        <v>0</v>
      </c>
      <c r="J14" s="54">
        <v>0</v>
      </c>
      <c r="K14" s="54">
        <f t="shared" si="4"/>
        <v>0</v>
      </c>
      <c r="L14" s="54">
        <v>0</v>
      </c>
      <c r="M14" s="54">
        <f>+L14/L$3</f>
        <v>0</v>
      </c>
      <c r="N14" s="54">
        <v>0</v>
      </c>
      <c r="O14" s="54">
        <f t="shared" si="5"/>
        <v>0</v>
      </c>
      <c r="P14" s="54">
        <v>0</v>
      </c>
      <c r="Q14" s="54">
        <f t="shared" si="6"/>
        <v>0</v>
      </c>
      <c r="R14" s="54">
        <v>0</v>
      </c>
      <c r="S14" s="54">
        <f t="shared" si="7"/>
        <v>0</v>
      </c>
      <c r="T14" s="54">
        <v>0</v>
      </c>
      <c r="U14" s="54">
        <f t="shared" si="8"/>
        <v>0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</row>
    <row r="15" spans="1:51" ht="12.75">
      <c r="A15" s="12" t="s">
        <v>23</v>
      </c>
      <c r="B15" s="54">
        <v>0</v>
      </c>
      <c r="C15" s="54">
        <f t="shared" si="0"/>
        <v>0</v>
      </c>
      <c r="D15" s="54">
        <v>0</v>
      </c>
      <c r="E15" s="54">
        <f t="shared" si="1"/>
        <v>0</v>
      </c>
      <c r="F15" s="54">
        <v>0</v>
      </c>
      <c r="G15" s="54">
        <f t="shared" si="2"/>
        <v>0</v>
      </c>
      <c r="H15" s="54">
        <v>0</v>
      </c>
      <c r="I15" s="54">
        <f t="shared" si="3"/>
        <v>0</v>
      </c>
      <c r="J15" s="54">
        <v>0</v>
      </c>
      <c r="K15" s="54">
        <f t="shared" si="4"/>
        <v>0</v>
      </c>
      <c r="L15" s="54">
        <v>0</v>
      </c>
      <c r="M15" s="54">
        <f>+L15/L$3</f>
        <v>0</v>
      </c>
      <c r="N15" s="54">
        <v>0</v>
      </c>
      <c r="O15" s="54">
        <f t="shared" si="5"/>
        <v>0</v>
      </c>
      <c r="P15" s="54">
        <v>0</v>
      </c>
      <c r="Q15" s="54">
        <f t="shared" si="6"/>
        <v>0</v>
      </c>
      <c r="R15" s="54">
        <v>0</v>
      </c>
      <c r="S15" s="54">
        <f t="shared" si="7"/>
        <v>0</v>
      </c>
      <c r="T15" s="54">
        <v>0</v>
      </c>
      <c r="U15" s="54">
        <f t="shared" si="8"/>
        <v>0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</row>
    <row r="16" spans="1:51" ht="12.75">
      <c r="A16" s="12" t="s">
        <v>24</v>
      </c>
      <c r="B16" s="54">
        <v>0</v>
      </c>
      <c r="C16" s="54">
        <f t="shared" si="0"/>
        <v>0</v>
      </c>
      <c r="D16" s="54">
        <f>82641+6869</f>
        <v>89510</v>
      </c>
      <c r="E16" s="54">
        <f t="shared" si="1"/>
        <v>3.2523072451130006</v>
      </c>
      <c r="F16" s="54">
        <f>44739+3848</f>
        <v>48587</v>
      </c>
      <c r="G16" s="54">
        <f t="shared" si="2"/>
        <v>4.183845690174804</v>
      </c>
      <c r="H16" s="54">
        <f>12718+860</f>
        <v>13578</v>
      </c>
      <c r="I16" s="54">
        <f t="shared" si="3"/>
        <v>6.792396198099049</v>
      </c>
      <c r="J16" s="54">
        <v>0</v>
      </c>
      <c r="K16" s="54">
        <f t="shared" si="4"/>
        <v>0</v>
      </c>
      <c r="L16" s="54">
        <v>0</v>
      </c>
      <c r="M16" s="54">
        <f>+L16/L$3</f>
        <v>0</v>
      </c>
      <c r="N16" s="54">
        <f>44671+3659</f>
        <v>48330</v>
      </c>
      <c r="O16" s="54">
        <f t="shared" si="5"/>
        <v>41.73575129533679</v>
      </c>
      <c r="P16" s="54">
        <v>0</v>
      </c>
      <c r="Q16" s="54">
        <f t="shared" si="6"/>
        <v>0</v>
      </c>
      <c r="R16" s="54">
        <v>0</v>
      </c>
      <c r="S16" s="54">
        <f t="shared" si="7"/>
        <v>0</v>
      </c>
      <c r="T16" s="54">
        <f>184769+15236</f>
        <v>200005</v>
      </c>
      <c r="U16" s="54">
        <f t="shared" si="8"/>
        <v>2.7451720493569596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</row>
    <row r="17" spans="1:51" ht="12.75">
      <c r="A17" s="12" t="s">
        <v>25</v>
      </c>
      <c r="B17" s="54">
        <v>0</v>
      </c>
      <c r="C17" s="54">
        <f t="shared" si="0"/>
        <v>0</v>
      </c>
      <c r="D17" s="54">
        <v>0</v>
      </c>
      <c r="E17" s="54">
        <f t="shared" si="1"/>
        <v>0</v>
      </c>
      <c r="F17" s="54">
        <v>0</v>
      </c>
      <c r="G17" s="54">
        <f t="shared" si="2"/>
        <v>0</v>
      </c>
      <c r="H17" s="54">
        <v>0</v>
      </c>
      <c r="I17" s="54">
        <f t="shared" si="3"/>
        <v>0</v>
      </c>
      <c r="J17" s="54">
        <v>0</v>
      </c>
      <c r="K17" s="54">
        <f t="shared" si="4"/>
        <v>0</v>
      </c>
      <c r="L17" s="54">
        <v>0</v>
      </c>
      <c r="M17" s="54">
        <f aca="true" t="shared" si="9" ref="M17:M70">+L17/L$3</f>
        <v>0</v>
      </c>
      <c r="N17" s="54">
        <v>0</v>
      </c>
      <c r="O17" s="54">
        <f t="shared" si="5"/>
        <v>0</v>
      </c>
      <c r="P17" s="54">
        <v>0</v>
      </c>
      <c r="Q17" s="54">
        <f t="shared" si="6"/>
        <v>0</v>
      </c>
      <c r="R17" s="54">
        <v>0</v>
      </c>
      <c r="S17" s="54">
        <f t="shared" si="7"/>
        <v>0</v>
      </c>
      <c r="T17" s="54">
        <v>0</v>
      </c>
      <c r="U17" s="54">
        <f t="shared" si="8"/>
        <v>0</v>
      </c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</row>
    <row r="18" spans="1:51" ht="12.75">
      <c r="A18" s="12" t="s">
        <v>26</v>
      </c>
      <c r="B18" s="54">
        <v>0</v>
      </c>
      <c r="C18" s="54">
        <f t="shared" si="0"/>
        <v>0</v>
      </c>
      <c r="D18" s="54">
        <v>0</v>
      </c>
      <c r="E18" s="54">
        <f t="shared" si="1"/>
        <v>0</v>
      </c>
      <c r="F18" s="54">
        <v>0</v>
      </c>
      <c r="G18" s="54">
        <f t="shared" si="2"/>
        <v>0</v>
      </c>
      <c r="H18" s="54">
        <v>0</v>
      </c>
      <c r="I18" s="54">
        <f t="shared" si="3"/>
        <v>0</v>
      </c>
      <c r="J18" s="54">
        <v>0</v>
      </c>
      <c r="K18" s="54">
        <f t="shared" si="4"/>
        <v>0</v>
      </c>
      <c r="L18" s="54">
        <v>0</v>
      </c>
      <c r="M18" s="54">
        <f t="shared" si="9"/>
        <v>0</v>
      </c>
      <c r="N18" s="54">
        <v>0</v>
      </c>
      <c r="O18" s="54">
        <f t="shared" si="5"/>
        <v>0</v>
      </c>
      <c r="P18" s="54">
        <v>0</v>
      </c>
      <c r="Q18" s="54">
        <f t="shared" si="6"/>
        <v>0</v>
      </c>
      <c r="R18" s="54">
        <v>0</v>
      </c>
      <c r="S18" s="54">
        <f t="shared" si="7"/>
        <v>0</v>
      </c>
      <c r="T18" s="54">
        <v>0</v>
      </c>
      <c r="U18" s="54">
        <f t="shared" si="8"/>
        <v>0</v>
      </c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</row>
    <row r="19" spans="1:51" ht="12.75">
      <c r="A19" s="13" t="s">
        <v>27</v>
      </c>
      <c r="B19" s="55">
        <f>+SUM(B12:B18)</f>
        <v>494425</v>
      </c>
      <c r="C19" s="55">
        <f t="shared" si="0"/>
        <v>90.57061732918118</v>
      </c>
      <c r="D19" s="55">
        <f>+SUM(D12:D18)</f>
        <v>1856521</v>
      </c>
      <c r="E19" s="55">
        <f t="shared" si="1"/>
        <v>67.45588983358768</v>
      </c>
      <c r="F19" s="55">
        <f>+SUM(F12:F18)</f>
        <v>583769</v>
      </c>
      <c r="G19" s="55">
        <f t="shared" si="2"/>
        <v>50.26857831740291</v>
      </c>
      <c r="H19" s="55">
        <f>+SUM(H12:H18)</f>
        <v>105564</v>
      </c>
      <c r="I19" s="55">
        <f t="shared" si="3"/>
        <v>52.80840420210105</v>
      </c>
      <c r="J19" s="55">
        <f>+SUM(J12:J18)</f>
        <v>425629</v>
      </c>
      <c r="K19" s="55">
        <f t="shared" si="4"/>
        <v>79.81042565160323</v>
      </c>
      <c r="L19" s="55">
        <f>+SUM(L12:L18)</f>
        <v>242974</v>
      </c>
      <c r="M19" s="55">
        <f t="shared" si="9"/>
        <v>62.573783157352565</v>
      </c>
      <c r="N19" s="55">
        <f>+SUM(N12:N18)</f>
        <v>102638</v>
      </c>
      <c r="O19" s="55">
        <f t="shared" si="5"/>
        <v>88.63385146804836</v>
      </c>
      <c r="P19" s="55">
        <f>+SUM(P12:P18)</f>
        <v>746940</v>
      </c>
      <c r="Q19" s="55">
        <f t="shared" si="6"/>
        <v>47.006922592825674</v>
      </c>
      <c r="R19" s="55">
        <f>+SUM(R12:R18)</f>
        <v>0</v>
      </c>
      <c r="S19" s="55">
        <f t="shared" si="7"/>
        <v>0</v>
      </c>
      <c r="T19" s="55">
        <f>+SUM(T12:T18)</f>
        <v>4558460</v>
      </c>
      <c r="U19" s="55">
        <f t="shared" si="8"/>
        <v>62.56722072004063</v>
      </c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</row>
    <row r="20" spans="1:51" ht="12.75">
      <c r="A20" s="203" t="s">
        <v>28</v>
      </c>
      <c r="B20" s="204" t="s">
        <v>11</v>
      </c>
      <c r="C20" s="204"/>
      <c r="D20" s="204" t="s">
        <v>11</v>
      </c>
      <c r="E20" s="204"/>
      <c r="F20" s="204" t="s">
        <v>11</v>
      </c>
      <c r="G20" s="204"/>
      <c r="H20" s="204" t="s">
        <v>11</v>
      </c>
      <c r="I20" s="204"/>
      <c r="J20" s="204" t="s">
        <v>11</v>
      </c>
      <c r="K20" s="204"/>
      <c r="L20" s="204" t="s">
        <v>11</v>
      </c>
      <c r="M20" s="204"/>
      <c r="N20" s="204" t="s">
        <v>11</v>
      </c>
      <c r="O20" s="204"/>
      <c r="P20" s="204" t="s">
        <v>11</v>
      </c>
      <c r="Q20" s="204"/>
      <c r="R20" s="204" t="s">
        <v>11</v>
      </c>
      <c r="S20" s="204"/>
      <c r="T20" s="204" t="s">
        <v>11</v>
      </c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</row>
    <row r="21" spans="1:51" ht="12.75">
      <c r="A21" s="15" t="s">
        <v>29</v>
      </c>
      <c r="B21" s="56">
        <v>20817</v>
      </c>
      <c r="C21" s="56">
        <f>+B21/B$3</f>
        <v>3.8133357757831106</v>
      </c>
      <c r="D21" s="56">
        <v>105321</v>
      </c>
      <c r="E21" s="56">
        <f>+D21/D$3</f>
        <v>3.826793110965773</v>
      </c>
      <c r="F21" s="56">
        <v>44202</v>
      </c>
      <c r="G21" s="56">
        <f>+F21/F$3</f>
        <v>3.8062516145698786</v>
      </c>
      <c r="H21" s="56">
        <v>7603</v>
      </c>
      <c r="I21" s="56">
        <f>+H21/H$3</f>
        <v>3.8034017008504253</v>
      </c>
      <c r="J21" s="56">
        <v>20058</v>
      </c>
      <c r="K21" s="56">
        <f>+J21/J$3</f>
        <v>3.761110069379336</v>
      </c>
      <c r="L21" s="56">
        <v>15426</v>
      </c>
      <c r="M21" s="56">
        <f t="shared" si="9"/>
        <v>3.972701519443729</v>
      </c>
      <c r="N21" s="56">
        <v>4648</v>
      </c>
      <c r="O21" s="56">
        <f t="shared" si="5"/>
        <v>4.013816925734024</v>
      </c>
      <c r="P21" s="56">
        <v>62455</v>
      </c>
      <c r="Q21" s="56">
        <f t="shared" si="6"/>
        <v>3.9304594084329767</v>
      </c>
      <c r="R21" s="56">
        <v>0</v>
      </c>
      <c r="S21" s="56">
        <f t="shared" si="7"/>
        <v>0</v>
      </c>
      <c r="T21" s="56">
        <v>280530</v>
      </c>
      <c r="U21" s="56">
        <f t="shared" si="8"/>
        <v>3.8504193145476755</v>
      </c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</row>
    <row r="22" spans="1:51" ht="12.75">
      <c r="A22" s="15" t="s">
        <v>30</v>
      </c>
      <c r="B22" s="56">
        <v>0</v>
      </c>
      <c r="C22" s="56">
        <f>+B22/B$3</f>
        <v>0</v>
      </c>
      <c r="D22" s="56">
        <f>16000+800</f>
        <v>16800</v>
      </c>
      <c r="E22" s="56">
        <f>+D22/D$3</f>
        <v>0.6104207543056464</v>
      </c>
      <c r="F22" s="56">
        <f>63100+9460</f>
        <v>72560</v>
      </c>
      <c r="G22" s="56">
        <f>+F22/F$3</f>
        <v>6.248170154137604</v>
      </c>
      <c r="H22" s="56">
        <v>0</v>
      </c>
      <c r="I22" s="56">
        <f>+H22/H$3</f>
        <v>0</v>
      </c>
      <c r="J22" s="56">
        <v>0</v>
      </c>
      <c r="K22" s="56">
        <f>+J22/J$3</f>
        <v>0</v>
      </c>
      <c r="L22" s="56">
        <v>0</v>
      </c>
      <c r="M22" s="56">
        <f t="shared" si="9"/>
        <v>0</v>
      </c>
      <c r="N22" s="56">
        <v>0</v>
      </c>
      <c r="O22" s="56">
        <f t="shared" si="5"/>
        <v>0</v>
      </c>
      <c r="P22" s="56">
        <v>0</v>
      </c>
      <c r="Q22" s="56">
        <f t="shared" si="6"/>
        <v>0</v>
      </c>
      <c r="R22" s="56">
        <v>0</v>
      </c>
      <c r="S22" s="56">
        <f t="shared" si="7"/>
        <v>0</v>
      </c>
      <c r="T22" s="56">
        <f>79100+10260</f>
        <v>89360</v>
      </c>
      <c r="U22" s="56">
        <f t="shared" si="8"/>
        <v>1.2265122088474683</v>
      </c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</row>
    <row r="23" spans="1:51" ht="12.75">
      <c r="A23" s="16" t="s">
        <v>31</v>
      </c>
      <c r="B23" s="57">
        <f>+B21+B22</f>
        <v>20817</v>
      </c>
      <c r="C23" s="57">
        <f>+B23/B$3</f>
        <v>3.8133357757831106</v>
      </c>
      <c r="D23" s="57">
        <f>+D21+D22</f>
        <v>122121</v>
      </c>
      <c r="E23" s="57">
        <f>+D23/D$3</f>
        <v>4.437213865271419</v>
      </c>
      <c r="F23" s="57">
        <f>+F21+F22</f>
        <v>116762</v>
      </c>
      <c r="G23" s="57">
        <f>+F23/F$3</f>
        <v>10.054421768707483</v>
      </c>
      <c r="H23" s="57">
        <f>+H21+H22</f>
        <v>7603</v>
      </c>
      <c r="I23" s="57">
        <f>+H23/H$3</f>
        <v>3.8034017008504253</v>
      </c>
      <c r="J23" s="57">
        <f>+J21+J22</f>
        <v>20058</v>
      </c>
      <c r="K23" s="57">
        <f>+J23/J$3</f>
        <v>3.761110069379336</v>
      </c>
      <c r="L23" s="57">
        <f>+L21+L22</f>
        <v>15426</v>
      </c>
      <c r="M23" s="57">
        <f t="shared" si="9"/>
        <v>3.972701519443729</v>
      </c>
      <c r="N23" s="57">
        <f>+N21+N22</f>
        <v>4648</v>
      </c>
      <c r="O23" s="57">
        <f t="shared" si="5"/>
        <v>4.013816925734024</v>
      </c>
      <c r="P23" s="57">
        <f>+P21+P22</f>
        <v>62455</v>
      </c>
      <c r="Q23" s="57">
        <f t="shared" si="6"/>
        <v>3.9304594084329767</v>
      </c>
      <c r="R23" s="57">
        <f>+R21+R22</f>
        <v>0</v>
      </c>
      <c r="S23" s="57">
        <f t="shared" si="7"/>
        <v>0</v>
      </c>
      <c r="T23" s="57">
        <f>+T21+T22</f>
        <v>369890</v>
      </c>
      <c r="U23" s="57">
        <f t="shared" si="8"/>
        <v>5.076931523395144</v>
      </c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</row>
    <row r="24" spans="1:51" ht="12.75">
      <c r="A24" s="17" t="s">
        <v>32</v>
      </c>
      <c r="B24" s="58">
        <f>+B19+B23</f>
        <v>515242</v>
      </c>
      <c r="C24" s="58">
        <f>+B24/B$3</f>
        <v>94.38395310496428</v>
      </c>
      <c r="D24" s="58">
        <f>+D19+D23</f>
        <v>1978642</v>
      </c>
      <c r="E24" s="58">
        <f>+D24/D$3</f>
        <v>71.8931036988591</v>
      </c>
      <c r="F24" s="58">
        <f>+F19+F23</f>
        <v>700531</v>
      </c>
      <c r="G24" s="58">
        <f>+F24/F$3</f>
        <v>60.32300008611039</v>
      </c>
      <c r="H24" s="58">
        <f>+H19+H23</f>
        <v>113167</v>
      </c>
      <c r="I24" s="58">
        <f>+H24/H$3</f>
        <v>56.611805902951474</v>
      </c>
      <c r="J24" s="58">
        <f>+J19+J23</f>
        <v>445687</v>
      </c>
      <c r="K24" s="58">
        <f>+J24/J$3</f>
        <v>83.57153572098257</v>
      </c>
      <c r="L24" s="58">
        <f>+L19+L23</f>
        <v>258400</v>
      </c>
      <c r="M24" s="58">
        <f t="shared" si="9"/>
        <v>66.5464846767963</v>
      </c>
      <c r="N24" s="58">
        <f>+N19+N23</f>
        <v>107286</v>
      </c>
      <c r="O24" s="58">
        <f t="shared" si="5"/>
        <v>92.64766839378238</v>
      </c>
      <c r="P24" s="58">
        <f>+P19+P23</f>
        <v>809395</v>
      </c>
      <c r="Q24" s="58">
        <f t="shared" si="6"/>
        <v>50.937382001258655</v>
      </c>
      <c r="R24" s="58">
        <f>+R19+R23</f>
        <v>0</v>
      </c>
      <c r="S24" s="58">
        <f t="shared" si="7"/>
        <v>0</v>
      </c>
      <c r="T24" s="58">
        <f>+T19+T23</f>
        <v>4928350</v>
      </c>
      <c r="U24" s="58">
        <f t="shared" si="8"/>
        <v>67.64415224343577</v>
      </c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</row>
    <row r="25" spans="1:51" ht="12.75">
      <c r="A25" s="17" t="s">
        <v>33</v>
      </c>
      <c r="B25" s="58">
        <f>+B6+B24</f>
        <v>550186</v>
      </c>
      <c r="C25" s="58">
        <f>+B25/B$3</f>
        <v>100.7851254808573</v>
      </c>
      <c r="D25" s="58">
        <f>+D6+D24</f>
        <v>2009778.04</v>
      </c>
      <c r="E25" s="58">
        <f>+D25/D$3</f>
        <v>73.02441828355498</v>
      </c>
      <c r="F25" s="58">
        <f>+F6+F24</f>
        <v>746861.6799999999</v>
      </c>
      <c r="G25" s="58">
        <f>+F25/F$3</f>
        <v>64.312553173168</v>
      </c>
      <c r="H25" s="58">
        <f>+H6+H24</f>
        <v>121679.08</v>
      </c>
      <c r="I25" s="58">
        <f>+H25/H$3</f>
        <v>60.86997498749375</v>
      </c>
      <c r="J25" s="58">
        <f>+J6+J24</f>
        <v>482199.04</v>
      </c>
      <c r="K25" s="58">
        <f>+J25/J$3</f>
        <v>90.4179711231952</v>
      </c>
      <c r="L25" s="58">
        <f>+L6+L24</f>
        <v>277216</v>
      </c>
      <c r="M25" s="58">
        <f t="shared" si="9"/>
        <v>71.39222250836981</v>
      </c>
      <c r="N25" s="58">
        <f>+N6+N24</f>
        <v>141296.74</v>
      </c>
      <c r="O25" s="58">
        <f t="shared" si="5"/>
        <v>122.01791018998271</v>
      </c>
      <c r="P25" s="58">
        <f>+P6+P24</f>
        <v>814099</v>
      </c>
      <c r="Q25" s="58">
        <f t="shared" si="6"/>
        <v>51.233417243549404</v>
      </c>
      <c r="R25" s="58">
        <f>+R6+R24</f>
        <v>0</v>
      </c>
      <c r="S25" s="58">
        <f t="shared" si="7"/>
        <v>0</v>
      </c>
      <c r="T25" s="58">
        <f>+T6+T24</f>
        <v>5143315.58</v>
      </c>
      <c r="U25" s="58">
        <f t="shared" si="8"/>
        <v>70.59466598954116</v>
      </c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</row>
    <row r="26" spans="1:51" ht="12.75">
      <c r="A26" s="201" t="s">
        <v>34</v>
      </c>
      <c r="B26" s="202" t="s">
        <v>11</v>
      </c>
      <c r="C26" s="202"/>
      <c r="D26" s="202" t="s">
        <v>11</v>
      </c>
      <c r="E26" s="202"/>
      <c r="F26" s="202" t="s">
        <v>11</v>
      </c>
      <c r="G26" s="202"/>
      <c r="H26" s="202" t="s">
        <v>11</v>
      </c>
      <c r="I26" s="202"/>
      <c r="J26" s="202" t="s">
        <v>11</v>
      </c>
      <c r="K26" s="202"/>
      <c r="L26" s="202" t="s">
        <v>11</v>
      </c>
      <c r="M26" s="202"/>
      <c r="N26" s="202" t="s">
        <v>11</v>
      </c>
      <c r="O26" s="202"/>
      <c r="P26" s="202" t="s">
        <v>11</v>
      </c>
      <c r="Q26" s="202"/>
      <c r="R26" s="202" t="s">
        <v>11</v>
      </c>
      <c r="S26" s="202"/>
      <c r="T26" s="202" t="s">
        <v>11</v>
      </c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</row>
    <row r="27" spans="1:51" ht="12.75">
      <c r="A27" s="18" t="s">
        <v>35</v>
      </c>
      <c r="B27" s="59">
        <v>0</v>
      </c>
      <c r="C27" s="59">
        <f aca="true" t="shared" si="10" ref="C27:C36">+B27/B$3</f>
        <v>0</v>
      </c>
      <c r="D27" s="59">
        <v>0</v>
      </c>
      <c r="E27" s="59">
        <f aca="true" t="shared" si="11" ref="E27:E36">+D27/D$3</f>
        <v>0</v>
      </c>
      <c r="F27" s="59">
        <v>0</v>
      </c>
      <c r="G27" s="59">
        <f aca="true" t="shared" si="12" ref="G27:G36">+F27/F$3</f>
        <v>0</v>
      </c>
      <c r="H27" s="59">
        <v>0</v>
      </c>
      <c r="I27" s="59">
        <f aca="true" t="shared" si="13" ref="I27:I36">+H27/H$3</f>
        <v>0</v>
      </c>
      <c r="J27" s="59">
        <v>0</v>
      </c>
      <c r="K27" s="59">
        <f aca="true" t="shared" si="14" ref="K27:K36">+J27/J$3</f>
        <v>0</v>
      </c>
      <c r="L27" s="59">
        <v>0</v>
      </c>
      <c r="M27" s="59">
        <f t="shared" si="9"/>
        <v>0</v>
      </c>
      <c r="N27" s="59">
        <v>0</v>
      </c>
      <c r="O27" s="59">
        <f t="shared" si="5"/>
        <v>0</v>
      </c>
      <c r="P27" s="59">
        <v>0</v>
      </c>
      <c r="Q27" s="59">
        <f t="shared" si="6"/>
        <v>0</v>
      </c>
      <c r="R27" s="59">
        <v>0</v>
      </c>
      <c r="S27" s="59">
        <f t="shared" si="7"/>
        <v>0</v>
      </c>
      <c r="T27" s="59">
        <v>0</v>
      </c>
      <c r="U27" s="59">
        <f t="shared" si="8"/>
        <v>0</v>
      </c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</row>
    <row r="28" spans="1:51" ht="12.75">
      <c r="A28" s="18" t="s">
        <v>36</v>
      </c>
      <c r="B28" s="59">
        <v>140359</v>
      </c>
      <c r="C28" s="59">
        <f t="shared" si="10"/>
        <v>25.71148562007694</v>
      </c>
      <c r="D28" s="59">
        <v>746500</v>
      </c>
      <c r="E28" s="59">
        <f t="shared" si="11"/>
        <v>27.12375554102173</v>
      </c>
      <c r="F28" s="59">
        <v>301462</v>
      </c>
      <c r="G28" s="59">
        <f t="shared" si="12"/>
        <v>25.95901145268234</v>
      </c>
      <c r="H28" s="59">
        <v>34943</v>
      </c>
      <c r="I28" s="59">
        <f t="shared" si="13"/>
        <v>17.48024012006003</v>
      </c>
      <c r="J28" s="59">
        <v>175027</v>
      </c>
      <c r="K28" s="59">
        <f t="shared" si="14"/>
        <v>32.81961372585786</v>
      </c>
      <c r="L28" s="59">
        <v>87096</v>
      </c>
      <c r="M28" s="59">
        <f t="shared" si="9"/>
        <v>22.430079835178987</v>
      </c>
      <c r="N28" s="59">
        <v>15622</v>
      </c>
      <c r="O28" s="59">
        <f t="shared" si="5"/>
        <v>13.490500863557859</v>
      </c>
      <c r="P28" s="59">
        <v>345559</v>
      </c>
      <c r="Q28" s="59">
        <f t="shared" si="6"/>
        <v>21.746947765890496</v>
      </c>
      <c r="R28" s="59">
        <v>0</v>
      </c>
      <c r="S28" s="59">
        <f t="shared" si="7"/>
        <v>0</v>
      </c>
      <c r="T28" s="59">
        <v>1846568</v>
      </c>
      <c r="U28" s="59">
        <f t="shared" si="8"/>
        <v>25.345100676667993</v>
      </c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</row>
    <row r="29" spans="1:51" ht="12.75">
      <c r="A29" s="18" t="s">
        <v>37</v>
      </c>
      <c r="B29" s="59">
        <v>0</v>
      </c>
      <c r="C29" s="59">
        <f t="shared" si="10"/>
        <v>0</v>
      </c>
      <c r="D29" s="59">
        <v>0</v>
      </c>
      <c r="E29" s="59">
        <f t="shared" si="11"/>
        <v>0</v>
      </c>
      <c r="F29" s="59">
        <v>0</v>
      </c>
      <c r="G29" s="59">
        <f t="shared" si="12"/>
        <v>0</v>
      </c>
      <c r="H29" s="59">
        <v>0</v>
      </c>
      <c r="I29" s="59">
        <f t="shared" si="13"/>
        <v>0</v>
      </c>
      <c r="J29" s="59">
        <v>0</v>
      </c>
      <c r="K29" s="59">
        <f t="shared" si="14"/>
        <v>0</v>
      </c>
      <c r="L29" s="59">
        <v>0</v>
      </c>
      <c r="M29" s="59">
        <f t="shared" si="9"/>
        <v>0</v>
      </c>
      <c r="N29" s="59">
        <v>18930</v>
      </c>
      <c r="O29" s="59">
        <f t="shared" si="5"/>
        <v>16.34715025906736</v>
      </c>
      <c r="P29" s="59">
        <v>0</v>
      </c>
      <c r="Q29" s="59">
        <f t="shared" si="6"/>
        <v>0</v>
      </c>
      <c r="R29" s="59">
        <v>0</v>
      </c>
      <c r="S29" s="59">
        <f t="shared" si="7"/>
        <v>0</v>
      </c>
      <c r="T29" s="59">
        <v>18930</v>
      </c>
      <c r="U29" s="59">
        <f t="shared" si="8"/>
        <v>0.25982403887066446</v>
      </c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</row>
    <row r="30" spans="1:51" ht="12.75">
      <c r="A30" s="18" t="s">
        <v>38</v>
      </c>
      <c r="B30" s="59">
        <v>43028</v>
      </c>
      <c r="C30" s="59">
        <f t="shared" si="10"/>
        <v>7.882029675764792</v>
      </c>
      <c r="D30" s="59">
        <v>246595</v>
      </c>
      <c r="E30" s="59">
        <f t="shared" si="11"/>
        <v>8.959922970714338</v>
      </c>
      <c r="F30" s="59">
        <v>90587</v>
      </c>
      <c r="G30" s="59">
        <f t="shared" si="12"/>
        <v>7.800482218203737</v>
      </c>
      <c r="H30" s="59">
        <v>2519</v>
      </c>
      <c r="I30" s="59">
        <f t="shared" si="13"/>
        <v>1.2601300650325162</v>
      </c>
      <c r="J30" s="59">
        <v>52588</v>
      </c>
      <c r="K30" s="59">
        <f t="shared" si="14"/>
        <v>9.86086630414401</v>
      </c>
      <c r="L30" s="59">
        <v>15099</v>
      </c>
      <c r="M30" s="59">
        <f t="shared" si="9"/>
        <v>3.8884882822559876</v>
      </c>
      <c r="N30" s="59">
        <v>2516</v>
      </c>
      <c r="O30" s="59">
        <f t="shared" si="5"/>
        <v>2.1727115716753023</v>
      </c>
      <c r="P30" s="59">
        <v>145945</v>
      </c>
      <c r="Q30" s="59">
        <f t="shared" si="6"/>
        <v>9.18470736312146</v>
      </c>
      <c r="R30" s="59">
        <v>0</v>
      </c>
      <c r="S30" s="59">
        <f t="shared" si="7"/>
        <v>0</v>
      </c>
      <c r="T30" s="59">
        <v>598877</v>
      </c>
      <c r="U30" s="59">
        <f t="shared" si="8"/>
        <v>8.219896509601</v>
      </c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</row>
    <row r="31" spans="1:51" ht="12.75">
      <c r="A31" s="18" t="s">
        <v>39</v>
      </c>
      <c r="B31" s="59">
        <v>0</v>
      </c>
      <c r="C31" s="59">
        <f t="shared" si="10"/>
        <v>0</v>
      </c>
      <c r="D31" s="59">
        <v>0</v>
      </c>
      <c r="E31" s="59">
        <f t="shared" si="11"/>
        <v>0</v>
      </c>
      <c r="F31" s="59">
        <v>0</v>
      </c>
      <c r="G31" s="59">
        <f t="shared" si="12"/>
        <v>0</v>
      </c>
      <c r="H31" s="59">
        <v>0</v>
      </c>
      <c r="I31" s="59">
        <f t="shared" si="13"/>
        <v>0</v>
      </c>
      <c r="J31" s="59">
        <v>0</v>
      </c>
      <c r="K31" s="59">
        <f t="shared" si="14"/>
        <v>0</v>
      </c>
      <c r="L31" s="59">
        <v>0</v>
      </c>
      <c r="M31" s="59">
        <f t="shared" si="9"/>
        <v>0</v>
      </c>
      <c r="N31" s="59">
        <v>0</v>
      </c>
      <c r="O31" s="59">
        <f t="shared" si="5"/>
        <v>0</v>
      </c>
      <c r="P31" s="59">
        <v>0</v>
      </c>
      <c r="Q31" s="59">
        <f t="shared" si="6"/>
        <v>0</v>
      </c>
      <c r="R31" s="59">
        <v>0</v>
      </c>
      <c r="S31" s="59">
        <f t="shared" si="7"/>
        <v>0</v>
      </c>
      <c r="T31" s="59">
        <v>0</v>
      </c>
      <c r="U31" s="59">
        <f t="shared" si="8"/>
        <v>0</v>
      </c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</row>
    <row r="32" spans="1:51" ht="12.75">
      <c r="A32" s="18" t="s">
        <v>40</v>
      </c>
      <c r="B32" s="59">
        <v>0</v>
      </c>
      <c r="C32" s="59">
        <f t="shared" si="10"/>
        <v>0</v>
      </c>
      <c r="D32" s="59">
        <v>0</v>
      </c>
      <c r="E32" s="59">
        <f t="shared" si="11"/>
        <v>0</v>
      </c>
      <c r="F32" s="59">
        <v>0</v>
      </c>
      <c r="G32" s="59">
        <f t="shared" si="12"/>
        <v>0</v>
      </c>
      <c r="H32" s="59">
        <v>0</v>
      </c>
      <c r="I32" s="59">
        <f t="shared" si="13"/>
        <v>0</v>
      </c>
      <c r="J32" s="59">
        <v>0</v>
      </c>
      <c r="K32" s="59">
        <f t="shared" si="14"/>
        <v>0</v>
      </c>
      <c r="L32" s="59">
        <v>0</v>
      </c>
      <c r="M32" s="59">
        <f t="shared" si="9"/>
        <v>0</v>
      </c>
      <c r="N32" s="59">
        <v>0</v>
      </c>
      <c r="O32" s="59">
        <f t="shared" si="5"/>
        <v>0</v>
      </c>
      <c r="P32" s="59">
        <v>0</v>
      </c>
      <c r="Q32" s="59">
        <f t="shared" si="6"/>
        <v>0</v>
      </c>
      <c r="R32" s="59">
        <v>0</v>
      </c>
      <c r="S32" s="59">
        <f t="shared" si="7"/>
        <v>0</v>
      </c>
      <c r="T32" s="59">
        <v>0</v>
      </c>
      <c r="U32" s="59">
        <f t="shared" si="8"/>
        <v>0</v>
      </c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</row>
    <row r="33" spans="1:51" ht="12.75">
      <c r="A33" s="18" t="s">
        <v>41</v>
      </c>
      <c r="B33" s="59">
        <v>22534</v>
      </c>
      <c r="C33" s="59">
        <f t="shared" si="10"/>
        <v>4.12786224583257</v>
      </c>
      <c r="D33" s="59">
        <v>268978</v>
      </c>
      <c r="E33" s="59">
        <f t="shared" si="11"/>
        <v>9.773199622120485</v>
      </c>
      <c r="F33" s="59">
        <v>58311</v>
      </c>
      <c r="G33" s="59">
        <f t="shared" si="12"/>
        <v>5.021183156807027</v>
      </c>
      <c r="H33" s="59">
        <v>99787</v>
      </c>
      <c r="I33" s="59">
        <f t="shared" si="13"/>
        <v>49.918459229614804</v>
      </c>
      <c r="J33" s="59">
        <v>2212</v>
      </c>
      <c r="K33" s="59">
        <f t="shared" si="14"/>
        <v>0.41477592349521847</v>
      </c>
      <c r="L33" s="59">
        <v>800</v>
      </c>
      <c r="M33" s="59">
        <f t="shared" si="9"/>
        <v>0.20602626834921453</v>
      </c>
      <c r="N33" s="59">
        <v>243182</v>
      </c>
      <c r="O33" s="59">
        <f t="shared" si="5"/>
        <v>210.00172711571676</v>
      </c>
      <c r="P33" s="59">
        <v>69045</v>
      </c>
      <c r="Q33" s="59">
        <f t="shared" si="6"/>
        <v>4.345185651353052</v>
      </c>
      <c r="R33" s="59">
        <v>0</v>
      </c>
      <c r="S33" s="59">
        <f t="shared" si="7"/>
        <v>0</v>
      </c>
      <c r="T33" s="59">
        <v>764849</v>
      </c>
      <c r="U33" s="59">
        <f t="shared" si="8"/>
        <v>10.497948035192225</v>
      </c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</row>
    <row r="34" spans="1:51" ht="12.75">
      <c r="A34" s="18" t="s">
        <v>42</v>
      </c>
      <c r="B34" s="59">
        <v>0</v>
      </c>
      <c r="C34" s="59">
        <f t="shared" si="10"/>
        <v>0</v>
      </c>
      <c r="D34" s="59">
        <v>33536</v>
      </c>
      <c r="E34" s="59">
        <f t="shared" si="11"/>
        <v>1.2185160962139379</v>
      </c>
      <c r="F34" s="59">
        <v>12929</v>
      </c>
      <c r="G34" s="59">
        <f t="shared" si="12"/>
        <v>1.11332127787824</v>
      </c>
      <c r="H34" s="59">
        <v>0</v>
      </c>
      <c r="I34" s="59">
        <f t="shared" si="13"/>
        <v>0</v>
      </c>
      <c r="J34" s="59">
        <v>0</v>
      </c>
      <c r="K34" s="59">
        <f t="shared" si="14"/>
        <v>0</v>
      </c>
      <c r="L34" s="59">
        <v>0</v>
      </c>
      <c r="M34" s="59">
        <f t="shared" si="9"/>
        <v>0</v>
      </c>
      <c r="N34" s="59">
        <v>0</v>
      </c>
      <c r="O34" s="59">
        <f t="shared" si="5"/>
        <v>0</v>
      </c>
      <c r="P34" s="59">
        <v>0</v>
      </c>
      <c r="Q34" s="59">
        <f t="shared" si="6"/>
        <v>0</v>
      </c>
      <c r="R34" s="59">
        <v>0</v>
      </c>
      <c r="S34" s="59">
        <f t="shared" si="7"/>
        <v>0</v>
      </c>
      <c r="T34" s="59">
        <v>46465</v>
      </c>
      <c r="U34" s="59">
        <f t="shared" si="8"/>
        <v>0.6377561524630441</v>
      </c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</row>
    <row r="35" spans="1:51" ht="12.75">
      <c r="A35" s="18" t="s">
        <v>43</v>
      </c>
      <c r="B35" s="59">
        <v>96263</v>
      </c>
      <c r="C35" s="59">
        <f t="shared" si="10"/>
        <v>17.633815717164318</v>
      </c>
      <c r="D35" s="59">
        <v>83530</v>
      </c>
      <c r="E35" s="59">
        <f t="shared" si="11"/>
        <v>3.0350265242351573</v>
      </c>
      <c r="F35" s="59">
        <v>114237</v>
      </c>
      <c r="G35" s="59">
        <f t="shared" si="12"/>
        <v>9.836993025058124</v>
      </c>
      <c r="H35" s="59">
        <v>29018</v>
      </c>
      <c r="I35" s="59">
        <f t="shared" si="13"/>
        <v>14.516258129064532</v>
      </c>
      <c r="J35" s="59">
        <v>19328</v>
      </c>
      <c r="K35" s="59">
        <f t="shared" si="14"/>
        <v>3.624226514157135</v>
      </c>
      <c r="L35" s="59">
        <v>9675</v>
      </c>
      <c r="M35" s="59">
        <f t="shared" si="9"/>
        <v>2.491630182848313</v>
      </c>
      <c r="N35" s="59">
        <v>58034</v>
      </c>
      <c r="O35" s="59">
        <f t="shared" si="5"/>
        <v>50.115716753022454</v>
      </c>
      <c r="P35" s="59">
        <v>32914</v>
      </c>
      <c r="Q35" s="59">
        <f t="shared" si="6"/>
        <v>2.07136563876652</v>
      </c>
      <c r="R35" s="59">
        <v>0</v>
      </c>
      <c r="S35" s="59">
        <f t="shared" si="7"/>
        <v>0</v>
      </c>
      <c r="T35" s="59">
        <v>442999</v>
      </c>
      <c r="U35" s="59">
        <f t="shared" si="8"/>
        <v>6.0803903537065755</v>
      </c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</row>
    <row r="36" spans="1:51" ht="12.75">
      <c r="A36" s="60" t="s">
        <v>44</v>
      </c>
      <c r="B36" s="61">
        <v>302184</v>
      </c>
      <c r="C36" s="61">
        <f t="shared" si="10"/>
        <v>55.35519325883862</v>
      </c>
      <c r="D36" s="61">
        <v>1379139</v>
      </c>
      <c r="E36" s="61">
        <f t="shared" si="11"/>
        <v>50.11042075430564</v>
      </c>
      <c r="F36" s="61">
        <v>577526</v>
      </c>
      <c r="G36" s="61">
        <f t="shared" si="12"/>
        <v>49.73099113062947</v>
      </c>
      <c r="H36" s="61">
        <v>166267</v>
      </c>
      <c r="I36" s="61">
        <f t="shared" si="13"/>
        <v>83.17508754377188</v>
      </c>
      <c r="J36" s="61">
        <v>249155</v>
      </c>
      <c r="K36" s="61">
        <f t="shared" si="14"/>
        <v>46.71948246765423</v>
      </c>
      <c r="L36" s="61">
        <v>112670</v>
      </c>
      <c r="M36" s="61">
        <f t="shared" si="9"/>
        <v>29.016224568632502</v>
      </c>
      <c r="N36" s="61">
        <v>338284</v>
      </c>
      <c r="O36" s="61">
        <f t="shared" si="5"/>
        <v>292.1278065630397</v>
      </c>
      <c r="P36" s="61">
        <v>593463</v>
      </c>
      <c r="Q36" s="61">
        <f t="shared" si="6"/>
        <v>37.34820641913153</v>
      </c>
      <c r="R36" s="61">
        <v>0</v>
      </c>
      <c r="S36" s="61">
        <f t="shared" si="7"/>
        <v>0</v>
      </c>
      <c r="T36" s="61">
        <v>3718688</v>
      </c>
      <c r="U36" s="61">
        <f t="shared" si="8"/>
        <v>51.040915766501506</v>
      </c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</row>
    <row r="37" spans="1:51" ht="12.75">
      <c r="A37" s="201" t="s">
        <v>45</v>
      </c>
      <c r="B37" s="202" t="s">
        <v>11</v>
      </c>
      <c r="C37" s="202"/>
      <c r="D37" s="202" t="s">
        <v>11</v>
      </c>
      <c r="E37" s="202"/>
      <c r="F37" s="202" t="s">
        <v>11</v>
      </c>
      <c r="G37" s="202"/>
      <c r="H37" s="202" t="s">
        <v>11</v>
      </c>
      <c r="I37" s="202"/>
      <c r="J37" s="202" t="s">
        <v>11</v>
      </c>
      <c r="K37" s="202"/>
      <c r="L37" s="202" t="s">
        <v>11</v>
      </c>
      <c r="M37" s="202"/>
      <c r="N37" s="202" t="s">
        <v>11</v>
      </c>
      <c r="O37" s="202"/>
      <c r="P37" s="202" t="s">
        <v>11</v>
      </c>
      <c r="Q37" s="202"/>
      <c r="R37" s="202" t="s">
        <v>11</v>
      </c>
      <c r="S37" s="202"/>
      <c r="T37" s="202" t="s">
        <v>11</v>
      </c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</row>
    <row r="38" spans="1:51" ht="12.75">
      <c r="A38" s="19" t="s">
        <v>46</v>
      </c>
      <c r="B38" s="62">
        <v>0</v>
      </c>
      <c r="C38" s="62">
        <f aca="true" t="shared" si="15" ref="C38:C44">+B38/B$3</f>
        <v>0</v>
      </c>
      <c r="D38" s="62">
        <v>0</v>
      </c>
      <c r="E38" s="62">
        <f aca="true" t="shared" si="16" ref="E38:E44">+D38/D$3</f>
        <v>0</v>
      </c>
      <c r="F38" s="62">
        <v>0</v>
      </c>
      <c r="G38" s="62">
        <f aca="true" t="shared" si="17" ref="G38:G44">+F38/F$3</f>
        <v>0</v>
      </c>
      <c r="H38" s="62">
        <v>0</v>
      </c>
      <c r="I38" s="62">
        <f aca="true" t="shared" si="18" ref="I38:I44">+H38/H$3</f>
        <v>0</v>
      </c>
      <c r="J38" s="62">
        <v>0</v>
      </c>
      <c r="K38" s="62">
        <f aca="true" t="shared" si="19" ref="K38:K44">+J38/J$3</f>
        <v>0</v>
      </c>
      <c r="L38" s="62">
        <v>0</v>
      </c>
      <c r="M38" s="62">
        <f t="shared" si="9"/>
        <v>0</v>
      </c>
      <c r="N38" s="62">
        <v>0</v>
      </c>
      <c r="O38" s="62">
        <f t="shared" si="5"/>
        <v>0</v>
      </c>
      <c r="P38" s="62">
        <v>0</v>
      </c>
      <c r="Q38" s="62">
        <f t="shared" si="6"/>
        <v>0</v>
      </c>
      <c r="R38" s="62">
        <v>0</v>
      </c>
      <c r="S38" s="62">
        <f t="shared" si="7"/>
        <v>0</v>
      </c>
      <c r="T38" s="62">
        <v>0</v>
      </c>
      <c r="U38" s="62">
        <f t="shared" si="8"/>
        <v>0</v>
      </c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</row>
    <row r="39" spans="1:51" ht="12.75">
      <c r="A39" s="19" t="s">
        <v>47</v>
      </c>
      <c r="B39" s="62">
        <v>0</v>
      </c>
      <c r="C39" s="62">
        <f t="shared" si="15"/>
        <v>0</v>
      </c>
      <c r="D39" s="62">
        <v>0</v>
      </c>
      <c r="E39" s="62">
        <f t="shared" si="16"/>
        <v>0</v>
      </c>
      <c r="F39" s="62">
        <v>0</v>
      </c>
      <c r="G39" s="62">
        <f t="shared" si="17"/>
        <v>0</v>
      </c>
      <c r="H39" s="62">
        <v>0</v>
      </c>
      <c r="I39" s="62">
        <f t="shared" si="18"/>
        <v>0</v>
      </c>
      <c r="J39" s="62">
        <v>0</v>
      </c>
      <c r="K39" s="62">
        <f t="shared" si="19"/>
        <v>0</v>
      </c>
      <c r="L39" s="62">
        <v>0</v>
      </c>
      <c r="M39" s="62">
        <f t="shared" si="9"/>
        <v>0</v>
      </c>
      <c r="N39" s="62">
        <v>0</v>
      </c>
      <c r="O39" s="62">
        <f t="shared" si="5"/>
        <v>0</v>
      </c>
      <c r="P39" s="62">
        <v>0</v>
      </c>
      <c r="Q39" s="62">
        <f t="shared" si="6"/>
        <v>0</v>
      </c>
      <c r="R39" s="62">
        <v>0</v>
      </c>
      <c r="S39" s="62">
        <f t="shared" si="7"/>
        <v>0</v>
      </c>
      <c r="T39" s="62">
        <v>0</v>
      </c>
      <c r="U39" s="62">
        <f t="shared" si="8"/>
        <v>0</v>
      </c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</row>
    <row r="40" spans="1:51" ht="12.75">
      <c r="A40" s="19" t="s">
        <v>48</v>
      </c>
      <c r="B40" s="62">
        <v>162483</v>
      </c>
      <c r="C40" s="62">
        <f t="shared" si="15"/>
        <v>29.76424253526287</v>
      </c>
      <c r="D40" s="62">
        <v>544196</v>
      </c>
      <c r="E40" s="62">
        <f t="shared" si="16"/>
        <v>19.77312695298307</v>
      </c>
      <c r="F40" s="62">
        <v>226635</v>
      </c>
      <c r="G40" s="62">
        <f t="shared" si="17"/>
        <v>19.515629036424695</v>
      </c>
      <c r="H40" s="62">
        <v>49771</v>
      </c>
      <c r="I40" s="62">
        <f t="shared" si="18"/>
        <v>24.897948974487242</v>
      </c>
      <c r="J40" s="62">
        <v>166677</v>
      </c>
      <c r="K40" s="62">
        <f t="shared" si="19"/>
        <v>31.253890868179262</v>
      </c>
      <c r="L40" s="62">
        <v>65866</v>
      </c>
      <c r="M40" s="62">
        <f t="shared" si="9"/>
        <v>16.962657738861704</v>
      </c>
      <c r="N40" s="62">
        <v>31874</v>
      </c>
      <c r="O40" s="62">
        <f t="shared" si="5"/>
        <v>27.52504317789292</v>
      </c>
      <c r="P40" s="62">
        <v>299628</v>
      </c>
      <c r="Q40" s="62">
        <f t="shared" si="6"/>
        <v>18.856387665198238</v>
      </c>
      <c r="R40" s="62">
        <v>0</v>
      </c>
      <c r="S40" s="62">
        <f t="shared" si="7"/>
        <v>0</v>
      </c>
      <c r="T40" s="62">
        <v>1547130</v>
      </c>
      <c r="U40" s="62">
        <f t="shared" si="8"/>
        <v>21.235159284626047</v>
      </c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</row>
    <row r="41" spans="1:51" ht="12.75">
      <c r="A41" s="19" t="s">
        <v>37</v>
      </c>
      <c r="B41" s="62">
        <v>0</v>
      </c>
      <c r="C41" s="62">
        <f t="shared" si="15"/>
        <v>0</v>
      </c>
      <c r="D41" s="62">
        <v>0</v>
      </c>
      <c r="E41" s="62">
        <f t="shared" si="16"/>
        <v>0</v>
      </c>
      <c r="F41" s="62">
        <v>0</v>
      </c>
      <c r="G41" s="62">
        <f t="shared" si="17"/>
        <v>0</v>
      </c>
      <c r="H41" s="62">
        <v>0</v>
      </c>
      <c r="I41" s="62">
        <f t="shared" si="18"/>
        <v>0</v>
      </c>
      <c r="J41" s="62">
        <v>0</v>
      </c>
      <c r="K41" s="62">
        <f t="shared" si="19"/>
        <v>0</v>
      </c>
      <c r="L41" s="62">
        <v>0</v>
      </c>
      <c r="M41" s="62">
        <f t="shared" si="9"/>
        <v>0</v>
      </c>
      <c r="N41" s="62">
        <v>0</v>
      </c>
      <c r="O41" s="62">
        <f t="shared" si="5"/>
        <v>0</v>
      </c>
      <c r="P41" s="62">
        <v>0</v>
      </c>
      <c r="Q41" s="62">
        <f t="shared" si="6"/>
        <v>0</v>
      </c>
      <c r="R41" s="62">
        <v>0</v>
      </c>
      <c r="S41" s="62">
        <f t="shared" si="7"/>
        <v>0</v>
      </c>
      <c r="T41" s="62">
        <v>0</v>
      </c>
      <c r="U41" s="62">
        <f t="shared" si="8"/>
        <v>0</v>
      </c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</row>
    <row r="42" spans="1:51" ht="12.75">
      <c r="A42" s="19" t="s">
        <v>49</v>
      </c>
      <c r="B42" s="62">
        <v>0</v>
      </c>
      <c r="C42" s="62">
        <f t="shared" si="15"/>
        <v>0</v>
      </c>
      <c r="D42" s="62">
        <v>0</v>
      </c>
      <c r="E42" s="62">
        <f t="shared" si="16"/>
        <v>0</v>
      </c>
      <c r="F42" s="62">
        <v>0</v>
      </c>
      <c r="G42" s="62">
        <f t="shared" si="17"/>
        <v>0</v>
      </c>
      <c r="H42" s="62">
        <v>0</v>
      </c>
      <c r="I42" s="62">
        <f t="shared" si="18"/>
        <v>0</v>
      </c>
      <c r="J42" s="62">
        <v>0</v>
      </c>
      <c r="K42" s="62">
        <f t="shared" si="19"/>
        <v>0</v>
      </c>
      <c r="L42" s="62">
        <v>0</v>
      </c>
      <c r="M42" s="62">
        <f t="shared" si="9"/>
        <v>0</v>
      </c>
      <c r="N42" s="62">
        <v>0</v>
      </c>
      <c r="O42" s="62">
        <f t="shared" si="5"/>
        <v>0</v>
      </c>
      <c r="P42" s="62">
        <v>0</v>
      </c>
      <c r="Q42" s="62">
        <f t="shared" si="6"/>
        <v>0</v>
      </c>
      <c r="R42" s="62">
        <v>0</v>
      </c>
      <c r="S42" s="62">
        <f t="shared" si="7"/>
        <v>0</v>
      </c>
      <c r="T42" s="62">
        <v>0</v>
      </c>
      <c r="U42" s="62">
        <f t="shared" si="8"/>
        <v>0</v>
      </c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</row>
    <row r="43" spans="1:51" ht="12.75">
      <c r="A43" s="19" t="s">
        <v>43</v>
      </c>
      <c r="B43" s="62">
        <v>0</v>
      </c>
      <c r="C43" s="62">
        <f t="shared" si="15"/>
        <v>0</v>
      </c>
      <c r="D43" s="62">
        <v>0</v>
      </c>
      <c r="E43" s="62">
        <f t="shared" si="16"/>
        <v>0</v>
      </c>
      <c r="F43" s="62">
        <v>0</v>
      </c>
      <c r="G43" s="62">
        <f t="shared" si="17"/>
        <v>0</v>
      </c>
      <c r="H43" s="62">
        <v>0</v>
      </c>
      <c r="I43" s="62">
        <f t="shared" si="18"/>
        <v>0</v>
      </c>
      <c r="J43" s="62">
        <v>0</v>
      </c>
      <c r="K43" s="62">
        <f t="shared" si="19"/>
        <v>0</v>
      </c>
      <c r="L43" s="62">
        <v>0</v>
      </c>
      <c r="M43" s="62">
        <f t="shared" si="9"/>
        <v>0</v>
      </c>
      <c r="N43" s="62">
        <v>0</v>
      </c>
      <c r="O43" s="62">
        <f t="shared" si="5"/>
        <v>0</v>
      </c>
      <c r="P43" s="62">
        <v>0</v>
      </c>
      <c r="Q43" s="62">
        <f t="shared" si="6"/>
        <v>0</v>
      </c>
      <c r="R43" s="62">
        <v>0</v>
      </c>
      <c r="S43" s="62">
        <f t="shared" si="7"/>
        <v>0</v>
      </c>
      <c r="T43" s="62">
        <v>0</v>
      </c>
      <c r="U43" s="62">
        <f t="shared" si="8"/>
        <v>0</v>
      </c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</row>
    <row r="44" spans="1:51" ht="12.75">
      <c r="A44" s="63" t="s">
        <v>50</v>
      </c>
      <c r="B44" s="64">
        <v>162483</v>
      </c>
      <c r="C44" s="64">
        <f t="shared" si="15"/>
        <v>29.76424253526287</v>
      </c>
      <c r="D44" s="64">
        <v>544196</v>
      </c>
      <c r="E44" s="64">
        <f t="shared" si="16"/>
        <v>19.77312695298307</v>
      </c>
      <c r="F44" s="64">
        <v>226635</v>
      </c>
      <c r="G44" s="64">
        <f t="shared" si="17"/>
        <v>19.515629036424695</v>
      </c>
      <c r="H44" s="64">
        <v>49771</v>
      </c>
      <c r="I44" s="64">
        <f t="shared" si="18"/>
        <v>24.897948974487242</v>
      </c>
      <c r="J44" s="64">
        <v>166677</v>
      </c>
      <c r="K44" s="64">
        <f t="shared" si="19"/>
        <v>31.253890868179262</v>
      </c>
      <c r="L44" s="64">
        <v>65866</v>
      </c>
      <c r="M44" s="64">
        <f t="shared" si="9"/>
        <v>16.962657738861704</v>
      </c>
      <c r="N44" s="64">
        <v>31874</v>
      </c>
      <c r="O44" s="64">
        <f t="shared" si="5"/>
        <v>27.52504317789292</v>
      </c>
      <c r="P44" s="64">
        <v>299628</v>
      </c>
      <c r="Q44" s="64">
        <f t="shared" si="6"/>
        <v>18.856387665198238</v>
      </c>
      <c r="R44" s="64">
        <v>0</v>
      </c>
      <c r="S44" s="64">
        <f t="shared" si="7"/>
        <v>0</v>
      </c>
      <c r="T44" s="64">
        <v>1547130</v>
      </c>
      <c r="U44" s="64">
        <f t="shared" si="8"/>
        <v>21.235159284626047</v>
      </c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</row>
    <row r="45" spans="1:51" ht="12.75">
      <c r="A45" s="201" t="s">
        <v>51</v>
      </c>
      <c r="B45" s="202" t="s">
        <v>11</v>
      </c>
      <c r="C45" s="202"/>
      <c r="D45" s="202" t="s">
        <v>11</v>
      </c>
      <c r="E45" s="202"/>
      <c r="F45" s="202" t="s">
        <v>11</v>
      </c>
      <c r="G45" s="202"/>
      <c r="H45" s="202" t="s">
        <v>11</v>
      </c>
      <c r="I45" s="202"/>
      <c r="J45" s="202" t="s">
        <v>11</v>
      </c>
      <c r="K45" s="202"/>
      <c r="L45" s="202" t="s">
        <v>11</v>
      </c>
      <c r="M45" s="202"/>
      <c r="N45" s="202" t="s">
        <v>11</v>
      </c>
      <c r="O45" s="202"/>
      <c r="P45" s="202" t="s">
        <v>11</v>
      </c>
      <c r="Q45" s="202"/>
      <c r="R45" s="202" t="s">
        <v>11</v>
      </c>
      <c r="S45" s="202"/>
      <c r="T45" s="202" t="s">
        <v>11</v>
      </c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</row>
    <row r="46" spans="1:51" ht="12.75">
      <c r="A46" s="21" t="s">
        <v>36</v>
      </c>
      <c r="B46" s="65">
        <v>279119</v>
      </c>
      <c r="C46" s="65">
        <f>+B46/B$3</f>
        <v>51.13006045063199</v>
      </c>
      <c r="D46" s="65">
        <v>800497</v>
      </c>
      <c r="E46" s="65">
        <f>+D46/D$3</f>
        <v>29.08571324758375</v>
      </c>
      <c r="F46" s="65">
        <v>410779</v>
      </c>
      <c r="G46" s="65">
        <f>+F46/F$3</f>
        <v>35.372341341599935</v>
      </c>
      <c r="H46" s="65">
        <v>46976</v>
      </c>
      <c r="I46" s="65">
        <f>+H46/H$3</f>
        <v>23.499749874937468</v>
      </c>
      <c r="J46" s="65">
        <v>237476</v>
      </c>
      <c r="K46" s="65">
        <f>+J46/J$3</f>
        <v>44.529533095818486</v>
      </c>
      <c r="L46" s="65">
        <v>105108</v>
      </c>
      <c r="M46" s="65">
        <f t="shared" si="9"/>
        <v>27.06876126706155</v>
      </c>
      <c r="N46" s="65">
        <v>48428</v>
      </c>
      <c r="O46" s="65">
        <f t="shared" si="5"/>
        <v>41.82037996545768</v>
      </c>
      <c r="P46" s="65">
        <v>373712</v>
      </c>
      <c r="Q46" s="65">
        <f t="shared" si="6"/>
        <v>23.518691000629328</v>
      </c>
      <c r="R46" s="65">
        <v>0</v>
      </c>
      <c r="S46" s="65">
        <f t="shared" si="7"/>
        <v>0</v>
      </c>
      <c r="T46" s="65">
        <v>2302095</v>
      </c>
      <c r="U46" s="65">
        <f t="shared" si="8"/>
        <v>31.59744430871433</v>
      </c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</row>
    <row r="47" spans="1:51" ht="12.75">
      <c r="A47" s="21" t="s">
        <v>52</v>
      </c>
      <c r="B47" s="65">
        <v>0</v>
      </c>
      <c r="C47" s="65">
        <f>+B47/B$3</f>
        <v>0</v>
      </c>
      <c r="D47" s="65">
        <v>0</v>
      </c>
      <c r="E47" s="65">
        <f>+D47/D$3</f>
        <v>0</v>
      </c>
      <c r="F47" s="65">
        <v>0</v>
      </c>
      <c r="G47" s="65">
        <f>+F47/F$3</f>
        <v>0</v>
      </c>
      <c r="H47" s="65">
        <v>0</v>
      </c>
      <c r="I47" s="65">
        <f>+H47/H$3</f>
        <v>0</v>
      </c>
      <c r="J47" s="65">
        <v>0</v>
      </c>
      <c r="K47" s="65">
        <f>+J47/J$3</f>
        <v>0</v>
      </c>
      <c r="L47" s="65">
        <v>0</v>
      </c>
      <c r="M47" s="65">
        <f t="shared" si="9"/>
        <v>0</v>
      </c>
      <c r="N47" s="65">
        <v>0</v>
      </c>
      <c r="O47" s="65">
        <f t="shared" si="5"/>
        <v>0</v>
      </c>
      <c r="P47" s="65">
        <v>0</v>
      </c>
      <c r="Q47" s="65">
        <f t="shared" si="6"/>
        <v>0</v>
      </c>
      <c r="R47" s="65">
        <v>0</v>
      </c>
      <c r="S47" s="65">
        <f t="shared" si="7"/>
        <v>0</v>
      </c>
      <c r="T47" s="65">
        <v>0</v>
      </c>
      <c r="U47" s="65">
        <f t="shared" si="8"/>
        <v>0</v>
      </c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</row>
    <row r="48" spans="1:51" ht="12.75">
      <c r="A48" s="21" t="s">
        <v>53</v>
      </c>
      <c r="B48" s="65">
        <v>0</v>
      </c>
      <c r="C48" s="65">
        <f>+B48/B$3</f>
        <v>0</v>
      </c>
      <c r="D48" s="65">
        <v>0</v>
      </c>
      <c r="E48" s="65">
        <f>+D48/D$3</f>
        <v>0</v>
      </c>
      <c r="F48" s="65">
        <v>0</v>
      </c>
      <c r="G48" s="65">
        <f>+F48/F$3</f>
        <v>0</v>
      </c>
      <c r="H48" s="65">
        <v>0</v>
      </c>
      <c r="I48" s="65">
        <f>+H48/H$3</f>
        <v>0</v>
      </c>
      <c r="J48" s="65">
        <v>0</v>
      </c>
      <c r="K48" s="65">
        <f>+J48/J$3</f>
        <v>0</v>
      </c>
      <c r="L48" s="65">
        <v>0</v>
      </c>
      <c r="M48" s="65">
        <f t="shared" si="9"/>
        <v>0</v>
      </c>
      <c r="N48" s="65">
        <v>0</v>
      </c>
      <c r="O48" s="65">
        <f t="shared" si="5"/>
        <v>0</v>
      </c>
      <c r="P48" s="65">
        <v>0</v>
      </c>
      <c r="Q48" s="65">
        <f t="shared" si="6"/>
        <v>0</v>
      </c>
      <c r="R48" s="65">
        <v>0</v>
      </c>
      <c r="S48" s="65">
        <f t="shared" si="7"/>
        <v>0</v>
      </c>
      <c r="T48" s="65">
        <v>0</v>
      </c>
      <c r="U48" s="65">
        <f t="shared" si="8"/>
        <v>0</v>
      </c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</row>
    <row r="49" spans="1:51" ht="12.75">
      <c r="A49" s="66" t="s">
        <v>54</v>
      </c>
      <c r="B49" s="67">
        <v>279119</v>
      </c>
      <c r="C49" s="67">
        <f>+B49/B$3</f>
        <v>51.13006045063199</v>
      </c>
      <c r="D49" s="67">
        <v>800497</v>
      </c>
      <c r="E49" s="67">
        <f>+D49/D$3</f>
        <v>29.08571324758375</v>
      </c>
      <c r="F49" s="67">
        <v>410779</v>
      </c>
      <c r="G49" s="67">
        <f>+F49/F$3</f>
        <v>35.372341341599935</v>
      </c>
      <c r="H49" s="67">
        <v>46976</v>
      </c>
      <c r="I49" s="67">
        <f>+H49/H$3</f>
        <v>23.499749874937468</v>
      </c>
      <c r="J49" s="67">
        <v>237476</v>
      </c>
      <c r="K49" s="67">
        <f>+J49/J$3</f>
        <v>44.529533095818486</v>
      </c>
      <c r="L49" s="67">
        <v>105108</v>
      </c>
      <c r="M49" s="67">
        <f t="shared" si="9"/>
        <v>27.06876126706155</v>
      </c>
      <c r="N49" s="67">
        <v>48428</v>
      </c>
      <c r="O49" s="67">
        <f t="shared" si="5"/>
        <v>41.82037996545768</v>
      </c>
      <c r="P49" s="67">
        <v>373712</v>
      </c>
      <c r="Q49" s="67">
        <f t="shared" si="6"/>
        <v>23.518691000629328</v>
      </c>
      <c r="R49" s="67">
        <v>0</v>
      </c>
      <c r="S49" s="67">
        <f t="shared" si="7"/>
        <v>0</v>
      </c>
      <c r="T49" s="67">
        <v>2302095</v>
      </c>
      <c r="U49" s="67">
        <f t="shared" si="8"/>
        <v>31.59744430871433</v>
      </c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</row>
    <row r="50" spans="1:51" ht="12.75">
      <c r="A50" s="201" t="s">
        <v>55</v>
      </c>
      <c r="B50" s="202" t="s">
        <v>11</v>
      </c>
      <c r="C50" s="202"/>
      <c r="D50" s="202" t="s">
        <v>11</v>
      </c>
      <c r="E50" s="202"/>
      <c r="F50" s="202" t="s">
        <v>11</v>
      </c>
      <c r="G50" s="202"/>
      <c r="H50" s="202" t="s">
        <v>11</v>
      </c>
      <c r="I50" s="202"/>
      <c r="J50" s="202" t="s">
        <v>11</v>
      </c>
      <c r="K50" s="202"/>
      <c r="L50" s="202" t="s">
        <v>11</v>
      </c>
      <c r="M50" s="202"/>
      <c r="N50" s="202" t="s">
        <v>11</v>
      </c>
      <c r="O50" s="202"/>
      <c r="P50" s="202" t="s">
        <v>11</v>
      </c>
      <c r="Q50" s="202"/>
      <c r="R50" s="202" t="s">
        <v>11</v>
      </c>
      <c r="S50" s="202"/>
      <c r="T50" s="202" t="s">
        <v>11</v>
      </c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</row>
    <row r="51" spans="1:51" ht="12.75">
      <c r="A51" s="22" t="s">
        <v>55</v>
      </c>
      <c r="B51" s="68">
        <v>0</v>
      </c>
      <c r="C51" s="68">
        <f>+B51/B$3</f>
        <v>0</v>
      </c>
      <c r="D51" s="68">
        <v>0</v>
      </c>
      <c r="E51" s="68">
        <f>+D51/D$3</f>
        <v>0</v>
      </c>
      <c r="F51" s="68">
        <v>0</v>
      </c>
      <c r="G51" s="68">
        <f>+F51/F$3</f>
        <v>0</v>
      </c>
      <c r="H51" s="68">
        <v>0</v>
      </c>
      <c r="I51" s="68">
        <f>+H51/H$3</f>
        <v>0</v>
      </c>
      <c r="J51" s="68">
        <v>0</v>
      </c>
      <c r="K51" s="68">
        <f>+J51/J$3</f>
        <v>0</v>
      </c>
      <c r="L51" s="68">
        <v>0</v>
      </c>
      <c r="M51" s="68">
        <f t="shared" si="9"/>
        <v>0</v>
      </c>
      <c r="N51" s="68">
        <v>0</v>
      </c>
      <c r="O51" s="68">
        <f t="shared" si="5"/>
        <v>0</v>
      </c>
      <c r="P51" s="68">
        <v>0</v>
      </c>
      <c r="Q51" s="68">
        <f t="shared" si="6"/>
        <v>0</v>
      </c>
      <c r="R51" s="68">
        <v>0</v>
      </c>
      <c r="S51" s="68">
        <f t="shared" si="7"/>
        <v>0</v>
      </c>
      <c r="T51" s="68">
        <v>0</v>
      </c>
      <c r="U51" s="68">
        <f t="shared" si="8"/>
        <v>0</v>
      </c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</row>
    <row r="52" spans="1:51" ht="12.75">
      <c r="A52" s="23" t="s">
        <v>56</v>
      </c>
      <c r="B52" s="69">
        <v>0</v>
      </c>
      <c r="C52" s="69">
        <f>+B52/B$3</f>
        <v>0</v>
      </c>
      <c r="D52" s="69">
        <v>0</v>
      </c>
      <c r="E52" s="69">
        <f>+D52/D$3</f>
        <v>0</v>
      </c>
      <c r="F52" s="69">
        <v>0</v>
      </c>
      <c r="G52" s="69">
        <f>+F52/F$3</f>
        <v>0</v>
      </c>
      <c r="H52" s="69">
        <v>0</v>
      </c>
      <c r="I52" s="69">
        <f>+H52/H$3</f>
        <v>0</v>
      </c>
      <c r="J52" s="69">
        <v>0</v>
      </c>
      <c r="K52" s="69">
        <f>+J52/J$3</f>
        <v>0</v>
      </c>
      <c r="L52" s="69">
        <v>0</v>
      </c>
      <c r="M52" s="69">
        <f t="shared" si="9"/>
        <v>0</v>
      </c>
      <c r="N52" s="69">
        <v>0</v>
      </c>
      <c r="O52" s="69">
        <f t="shared" si="5"/>
        <v>0</v>
      </c>
      <c r="P52" s="69">
        <v>0</v>
      </c>
      <c r="Q52" s="69">
        <f t="shared" si="6"/>
        <v>0</v>
      </c>
      <c r="R52" s="69">
        <v>0</v>
      </c>
      <c r="S52" s="69">
        <f t="shared" si="7"/>
        <v>0</v>
      </c>
      <c r="T52" s="69">
        <v>0</v>
      </c>
      <c r="U52" s="69">
        <f t="shared" si="8"/>
        <v>0</v>
      </c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</row>
    <row r="53" spans="1:51" ht="12.75">
      <c r="A53" s="201" t="s">
        <v>57</v>
      </c>
      <c r="B53" s="202" t="s">
        <v>11</v>
      </c>
      <c r="C53" s="202"/>
      <c r="D53" s="202" t="s">
        <v>11</v>
      </c>
      <c r="E53" s="202"/>
      <c r="F53" s="202" t="s">
        <v>11</v>
      </c>
      <c r="G53" s="202"/>
      <c r="H53" s="202" t="s">
        <v>11</v>
      </c>
      <c r="I53" s="202"/>
      <c r="J53" s="202" t="s">
        <v>11</v>
      </c>
      <c r="K53" s="202"/>
      <c r="L53" s="202" t="s">
        <v>11</v>
      </c>
      <c r="M53" s="202"/>
      <c r="N53" s="202" t="s">
        <v>11</v>
      </c>
      <c r="O53" s="202"/>
      <c r="P53" s="202" t="s">
        <v>11</v>
      </c>
      <c r="Q53" s="202"/>
      <c r="R53" s="202" t="s">
        <v>11</v>
      </c>
      <c r="S53" s="202"/>
      <c r="T53" s="202" t="s">
        <v>11</v>
      </c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</row>
    <row r="54" spans="1:51" ht="12.75">
      <c r="A54" s="24" t="s">
        <v>58</v>
      </c>
      <c r="B54" s="70">
        <f>30441*R58</f>
        <v>18054.557008677002</v>
      </c>
      <c r="C54" s="70">
        <f>+B54/B$3</f>
        <v>3.3073011556470053</v>
      </c>
      <c r="D54" s="70">
        <f>154022*R58</f>
        <v>91350.44773793401</v>
      </c>
      <c r="E54" s="70">
        <f>+D54/D$3</f>
        <v>3.319179119901679</v>
      </c>
      <c r="F54" s="70">
        <f>64639*R58</f>
        <v>38337.390706083</v>
      </c>
      <c r="G54" s="70">
        <f>+F54/F$3</f>
        <v>3.3012478004032553</v>
      </c>
      <c r="H54" s="70">
        <f>11117*R58</f>
        <v>6593.492666649</v>
      </c>
      <c r="I54" s="70">
        <f>+H54/H$3</f>
        <v>3.298395531090045</v>
      </c>
      <c r="J54" s="70">
        <f>29330*R58</f>
        <v>17395.62291201</v>
      </c>
      <c r="K54" s="70">
        <f>+J54/J$3</f>
        <v>3.261883163699606</v>
      </c>
      <c r="L54" s="70">
        <f>22559*R58</f>
        <v>13379.742832323001</v>
      </c>
      <c r="M54" s="70">
        <f t="shared" si="9"/>
        <v>3.445723109019573</v>
      </c>
      <c r="N54" s="70">
        <f>6802*R58</f>
        <v>4034.2661795940003</v>
      </c>
      <c r="O54" s="70">
        <f t="shared" si="5"/>
        <v>3.483822262170985</v>
      </c>
      <c r="P54" s="70">
        <f>91332*R58</f>
        <v>54169.008926004004</v>
      </c>
      <c r="Q54" s="70">
        <f t="shared" si="6"/>
        <v>3.408999932410573</v>
      </c>
      <c r="R54" s="70">
        <v>0</v>
      </c>
      <c r="S54" s="70">
        <f t="shared" si="7"/>
        <v>0</v>
      </c>
      <c r="T54" s="70">
        <f>410242*0.593099997</f>
        <v>243314.52896927402</v>
      </c>
      <c r="U54" s="70">
        <f t="shared" si="8"/>
        <v>3.339617730201271</v>
      </c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</row>
    <row r="55" spans="1:51" ht="12.75">
      <c r="A55" s="24" t="s">
        <v>59</v>
      </c>
      <c r="B55" s="70">
        <v>0</v>
      </c>
      <c r="C55" s="70">
        <f>+B55/B$3</f>
        <v>0</v>
      </c>
      <c r="D55" s="70">
        <v>0</v>
      </c>
      <c r="E55" s="70">
        <f>+D55/D$3</f>
        <v>0</v>
      </c>
      <c r="F55" s="70">
        <v>0</v>
      </c>
      <c r="G55" s="70">
        <f>+F55/F$3</f>
        <v>0</v>
      </c>
      <c r="H55" s="70">
        <v>0</v>
      </c>
      <c r="I55" s="70">
        <f>+H55/H$3</f>
        <v>0</v>
      </c>
      <c r="J55" s="70">
        <v>0</v>
      </c>
      <c r="K55" s="70">
        <f>+J55/J$3</f>
        <v>0</v>
      </c>
      <c r="L55" s="70">
        <v>0</v>
      </c>
      <c r="M55" s="70">
        <f t="shared" si="9"/>
        <v>0</v>
      </c>
      <c r="N55" s="70">
        <v>0</v>
      </c>
      <c r="O55" s="70">
        <f t="shared" si="5"/>
        <v>0</v>
      </c>
      <c r="P55" s="70">
        <v>0</v>
      </c>
      <c r="Q55" s="70">
        <f t="shared" si="6"/>
        <v>0</v>
      </c>
      <c r="R55" s="70">
        <v>0</v>
      </c>
      <c r="S55" s="70">
        <f t="shared" si="7"/>
        <v>0</v>
      </c>
      <c r="T55" s="70">
        <v>0</v>
      </c>
      <c r="U55" s="70">
        <f t="shared" si="8"/>
        <v>0</v>
      </c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</row>
    <row r="56" spans="1:51" ht="12.75">
      <c r="A56" s="24" t="s">
        <v>60</v>
      </c>
      <c r="B56" s="70">
        <v>0</v>
      </c>
      <c r="C56" s="70">
        <f>+B56/B$3</f>
        <v>0</v>
      </c>
      <c r="D56" s="70">
        <f>96960*R58</f>
        <v>57506.97570912</v>
      </c>
      <c r="E56" s="70">
        <f>+D56/D$3</f>
        <v>2.0894911601308044</v>
      </c>
      <c r="F56" s="70">
        <f>53700*R58</f>
        <v>31849.469838900004</v>
      </c>
      <c r="G56" s="70">
        <f>+F56/F$3</f>
        <v>2.742570381374322</v>
      </c>
      <c r="H56" s="70">
        <v>0</v>
      </c>
      <c r="I56" s="70">
        <f>+H56/H$3</f>
        <v>0</v>
      </c>
      <c r="J56" s="70">
        <f>34340*R58</f>
        <v>20367.05389698</v>
      </c>
      <c r="K56" s="70">
        <f>+J56/J$3</f>
        <v>3.8190612970148132</v>
      </c>
      <c r="L56" s="70">
        <v>0</v>
      </c>
      <c r="M56" s="70">
        <f t="shared" si="9"/>
        <v>0</v>
      </c>
      <c r="N56" s="70">
        <v>0</v>
      </c>
      <c r="O56" s="70">
        <f t="shared" si="5"/>
        <v>0</v>
      </c>
      <c r="P56" s="70">
        <f>66720*R58</f>
        <v>39571.631799840005</v>
      </c>
      <c r="Q56" s="70">
        <f t="shared" si="6"/>
        <v>2.4903481308898683</v>
      </c>
      <c r="R56" s="70">
        <v>0</v>
      </c>
      <c r="S56" s="70">
        <f t="shared" si="7"/>
        <v>0</v>
      </c>
      <c r="T56" s="70">
        <f>251720*0.593099997</f>
        <v>149295.13124484</v>
      </c>
      <c r="U56" s="70">
        <f t="shared" si="8"/>
        <v>2.0491528781701143</v>
      </c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</row>
    <row r="57" spans="1:51" ht="12.75">
      <c r="A57" s="71" t="s">
        <v>61</v>
      </c>
      <c r="B57" s="72">
        <f>30441*R58</f>
        <v>18054.557008677002</v>
      </c>
      <c r="C57" s="72">
        <f>+B57/B$3</f>
        <v>3.3073011556470053</v>
      </c>
      <c r="D57" s="72">
        <f>250982*R58</f>
        <v>148857.42344705403</v>
      </c>
      <c r="E57" s="72">
        <f>+D57/D$3</f>
        <v>5.408670280032484</v>
      </c>
      <c r="F57" s="72">
        <f>118339*R58</f>
        <v>70186.860544983</v>
      </c>
      <c r="G57" s="72">
        <f>+F57/F$3</f>
        <v>6.043818181777578</v>
      </c>
      <c r="H57" s="72">
        <f>11117*R58</f>
        <v>6593.492666649</v>
      </c>
      <c r="I57" s="72">
        <f>+H57/H$3</f>
        <v>3.298395531090045</v>
      </c>
      <c r="J57" s="72">
        <f>63670*R58</f>
        <v>37762.67680899</v>
      </c>
      <c r="K57" s="72">
        <f>+J57/J$3</f>
        <v>7.080944460714419</v>
      </c>
      <c r="L57" s="72">
        <f>22559*R58</f>
        <v>13379.742832323001</v>
      </c>
      <c r="M57" s="72">
        <f t="shared" si="9"/>
        <v>3.445723109019573</v>
      </c>
      <c r="N57" s="72">
        <f>6802*R58</f>
        <v>4034.2661795940003</v>
      </c>
      <c r="O57" s="72">
        <f t="shared" si="5"/>
        <v>3.483822262170985</v>
      </c>
      <c r="P57" s="72">
        <f>158052*R58</f>
        <v>93740.640725844</v>
      </c>
      <c r="Q57" s="72">
        <f t="shared" si="6"/>
        <v>5.89934806330044</v>
      </c>
      <c r="R57" s="72">
        <v>0</v>
      </c>
      <c r="S57" s="72">
        <f t="shared" si="7"/>
        <v>0</v>
      </c>
      <c r="T57" s="72">
        <f>+T54+T56</f>
        <v>392609.660214114</v>
      </c>
      <c r="U57" s="72">
        <f t="shared" si="8"/>
        <v>5.388770608371385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</row>
    <row r="58" spans="1:51" ht="12.75">
      <c r="A58" s="201" t="s">
        <v>62</v>
      </c>
      <c r="B58" s="202" t="s">
        <v>11</v>
      </c>
      <c r="C58" s="202"/>
      <c r="D58" s="202" t="s">
        <v>11</v>
      </c>
      <c r="E58" s="202"/>
      <c r="F58" s="202" t="s">
        <v>11</v>
      </c>
      <c r="G58" s="202"/>
      <c r="H58" s="202" t="s">
        <v>11</v>
      </c>
      <c r="I58" s="202"/>
      <c r="J58" s="202" t="s">
        <v>11</v>
      </c>
      <c r="K58" s="202"/>
      <c r="L58" s="202" t="s">
        <v>11</v>
      </c>
      <c r="M58" s="202"/>
      <c r="N58" s="202" t="s">
        <v>11</v>
      </c>
      <c r="O58" s="202"/>
      <c r="P58" s="202" t="s">
        <v>11</v>
      </c>
      <c r="Q58" s="202"/>
      <c r="R58" s="202">
        <v>0.593099997</v>
      </c>
      <c r="S58" s="202"/>
      <c r="T58" s="202" t="s">
        <v>11</v>
      </c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</row>
    <row r="59" spans="1:51" ht="12.75">
      <c r="A59" s="25" t="s">
        <v>63</v>
      </c>
      <c r="B59" s="73">
        <v>107309</v>
      </c>
      <c r="C59" s="73">
        <f>+B59/B$3</f>
        <v>19.65726323502473</v>
      </c>
      <c r="D59" s="73">
        <v>224135</v>
      </c>
      <c r="E59" s="73">
        <f>+D59/D$3</f>
        <v>8.143848557517622</v>
      </c>
      <c r="F59" s="73">
        <v>187774</v>
      </c>
      <c r="G59" s="73">
        <f>+F59/F$3</f>
        <v>16.169293033669163</v>
      </c>
      <c r="H59" s="73">
        <v>138335</v>
      </c>
      <c r="I59" s="73">
        <f>+H59/H$3</f>
        <v>69.20210105052526</v>
      </c>
      <c r="J59" s="73">
        <v>12465</v>
      </c>
      <c r="K59" s="73">
        <f>+J59/J$3</f>
        <v>2.3373335833489595</v>
      </c>
      <c r="L59" s="73">
        <v>13435</v>
      </c>
      <c r="M59" s="73">
        <f t="shared" si="9"/>
        <v>3.4599536440896212</v>
      </c>
      <c r="N59" s="73">
        <v>146037</v>
      </c>
      <c r="O59" s="73">
        <f t="shared" si="5"/>
        <v>126.11139896373057</v>
      </c>
      <c r="P59" s="73">
        <v>98768</v>
      </c>
      <c r="Q59" s="73">
        <f t="shared" si="6"/>
        <v>6.215733165512901</v>
      </c>
      <c r="R59" s="73">
        <v>0</v>
      </c>
      <c r="S59" s="73">
        <f t="shared" si="7"/>
        <v>0</v>
      </c>
      <c r="T59" s="73">
        <v>928258</v>
      </c>
      <c r="U59" s="73">
        <f t="shared" si="8"/>
        <v>12.740821060433452</v>
      </c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</row>
    <row r="60" spans="1:51" ht="12.75">
      <c r="A60" s="25" t="s">
        <v>64</v>
      </c>
      <c r="B60" s="73">
        <v>13617</v>
      </c>
      <c r="C60" s="73">
        <f>+B60/B$3</f>
        <v>2.4944128961348233</v>
      </c>
      <c r="D60" s="73">
        <v>68862</v>
      </c>
      <c r="E60" s="73">
        <f>+D60/D$3</f>
        <v>2.502071070416394</v>
      </c>
      <c r="F60" s="73">
        <v>28623</v>
      </c>
      <c r="G60" s="73">
        <f>+F60/F$3</f>
        <v>2.464737793851718</v>
      </c>
      <c r="H60" s="73">
        <v>4910</v>
      </c>
      <c r="I60" s="73">
        <f>+H60/H$3</f>
        <v>2.4562281140570286</v>
      </c>
      <c r="J60" s="73">
        <v>12771</v>
      </c>
      <c r="K60" s="73">
        <f>+J60/J$3</f>
        <v>2.3947121695105946</v>
      </c>
      <c r="L60" s="73">
        <v>9963</v>
      </c>
      <c r="M60" s="73">
        <f t="shared" si="9"/>
        <v>2.5657996394540303</v>
      </c>
      <c r="N60" s="73">
        <v>3003</v>
      </c>
      <c r="O60" s="73">
        <f t="shared" si="5"/>
        <v>2.593264248704663</v>
      </c>
      <c r="P60" s="73">
        <v>40801</v>
      </c>
      <c r="Q60" s="73">
        <f t="shared" si="6"/>
        <v>2.567715544367527</v>
      </c>
      <c r="R60" s="73">
        <v>0</v>
      </c>
      <c r="S60" s="73">
        <f t="shared" si="7"/>
        <v>0</v>
      </c>
      <c r="T60" s="73">
        <v>182550</v>
      </c>
      <c r="U60" s="73">
        <f t="shared" si="8"/>
        <v>2.5055931482218594</v>
      </c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</row>
    <row r="61" spans="1:51" ht="12.75">
      <c r="A61" s="25" t="s">
        <v>65</v>
      </c>
      <c r="B61" s="73">
        <v>0</v>
      </c>
      <c r="C61" s="73">
        <f>+B61/B$3</f>
        <v>0</v>
      </c>
      <c r="D61" s="73">
        <v>0</v>
      </c>
      <c r="E61" s="73">
        <f>+D61/D$3</f>
        <v>0</v>
      </c>
      <c r="F61" s="73">
        <v>0</v>
      </c>
      <c r="G61" s="73">
        <f>+F61/F$3</f>
        <v>0</v>
      </c>
      <c r="H61" s="73">
        <v>0</v>
      </c>
      <c r="I61" s="73">
        <f>+H61/H$3</f>
        <v>0</v>
      </c>
      <c r="J61" s="73">
        <v>0</v>
      </c>
      <c r="K61" s="73">
        <f>+J61/J$3</f>
        <v>0</v>
      </c>
      <c r="L61" s="73">
        <v>0</v>
      </c>
      <c r="M61" s="73">
        <f t="shared" si="9"/>
        <v>0</v>
      </c>
      <c r="N61" s="73">
        <v>0</v>
      </c>
      <c r="O61" s="73">
        <f t="shared" si="5"/>
        <v>0</v>
      </c>
      <c r="P61" s="73">
        <v>0</v>
      </c>
      <c r="Q61" s="73">
        <f t="shared" si="6"/>
        <v>0</v>
      </c>
      <c r="R61" s="73">
        <v>0</v>
      </c>
      <c r="S61" s="73">
        <f t="shared" si="7"/>
        <v>0</v>
      </c>
      <c r="T61" s="73">
        <v>0</v>
      </c>
      <c r="U61" s="73">
        <f t="shared" si="8"/>
        <v>0</v>
      </c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</row>
    <row r="62" spans="1:51" ht="12.75">
      <c r="A62" s="25" t="s">
        <v>66</v>
      </c>
      <c r="B62" s="73">
        <v>0</v>
      </c>
      <c r="C62" s="73">
        <f>+B62/B$3</f>
        <v>0</v>
      </c>
      <c r="D62" s="73">
        <v>260220</v>
      </c>
      <c r="E62" s="73">
        <f>+D62/D$3</f>
        <v>9.454981469369958</v>
      </c>
      <c r="F62" s="73">
        <v>142820</v>
      </c>
      <c r="G62" s="73">
        <f>+F62/F$3</f>
        <v>12.298286403168863</v>
      </c>
      <c r="H62" s="73">
        <v>0</v>
      </c>
      <c r="I62" s="73">
        <f>+H62/H$3</f>
        <v>0</v>
      </c>
      <c r="J62" s="73">
        <v>73200</v>
      </c>
      <c r="K62" s="73">
        <f>+J62/J$3</f>
        <v>13.725857866116632</v>
      </c>
      <c r="L62" s="73">
        <v>0</v>
      </c>
      <c r="M62" s="73">
        <f t="shared" si="9"/>
        <v>0</v>
      </c>
      <c r="N62" s="73">
        <v>0</v>
      </c>
      <c r="O62" s="73">
        <f t="shared" si="5"/>
        <v>0</v>
      </c>
      <c r="P62" s="73">
        <v>158580</v>
      </c>
      <c r="Q62" s="73">
        <f t="shared" si="6"/>
        <v>9.979861548143486</v>
      </c>
      <c r="R62" s="73">
        <v>0</v>
      </c>
      <c r="S62" s="73">
        <f t="shared" si="7"/>
        <v>0</v>
      </c>
      <c r="T62" s="73">
        <v>634820</v>
      </c>
      <c r="U62" s="73">
        <f t="shared" si="8"/>
        <v>8.71323277104465</v>
      </c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</row>
    <row r="63" spans="1:51" ht="12.75">
      <c r="A63" s="74" t="s">
        <v>67</v>
      </c>
      <c r="B63" s="75">
        <v>120926</v>
      </c>
      <c r="C63" s="75">
        <f>+B63/B$3</f>
        <v>22.151676131159554</v>
      </c>
      <c r="D63" s="75">
        <v>553217</v>
      </c>
      <c r="E63" s="75">
        <f>+D63/D$3</f>
        <v>20.100901097303975</v>
      </c>
      <c r="F63" s="75">
        <v>359217</v>
      </c>
      <c r="G63" s="75">
        <f>+F63/F$3</f>
        <v>30.932317230689744</v>
      </c>
      <c r="H63" s="75">
        <v>143245</v>
      </c>
      <c r="I63" s="75">
        <f>+H63/H$3</f>
        <v>71.6583291645823</v>
      </c>
      <c r="J63" s="75">
        <v>98436</v>
      </c>
      <c r="K63" s="75">
        <f>+J63/J$3</f>
        <v>18.457903618976186</v>
      </c>
      <c r="L63" s="75">
        <v>23398</v>
      </c>
      <c r="M63" s="75">
        <f t="shared" si="9"/>
        <v>6.025753283543652</v>
      </c>
      <c r="N63" s="75">
        <v>149040</v>
      </c>
      <c r="O63" s="75">
        <f t="shared" si="5"/>
        <v>128.70466321243524</v>
      </c>
      <c r="P63" s="75">
        <v>298149</v>
      </c>
      <c r="Q63" s="75">
        <f t="shared" si="6"/>
        <v>18.763310258023914</v>
      </c>
      <c r="R63" s="75">
        <v>0</v>
      </c>
      <c r="S63" s="75">
        <f t="shared" si="7"/>
        <v>0</v>
      </c>
      <c r="T63" s="75">
        <v>1745628</v>
      </c>
      <c r="U63" s="75">
        <f t="shared" si="8"/>
        <v>23.95964697969996</v>
      </c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</row>
    <row r="64" spans="1:51" ht="12.75">
      <c r="A64" s="201" t="s">
        <v>68</v>
      </c>
      <c r="B64" s="202" t="s">
        <v>11</v>
      </c>
      <c r="C64" s="202"/>
      <c r="D64" s="202" t="s">
        <v>11</v>
      </c>
      <c r="E64" s="202"/>
      <c r="F64" s="202" t="s">
        <v>11</v>
      </c>
      <c r="G64" s="202"/>
      <c r="H64" s="202" t="s">
        <v>11</v>
      </c>
      <c r="I64" s="202"/>
      <c r="J64" s="202" t="s">
        <v>11</v>
      </c>
      <c r="K64" s="202"/>
      <c r="L64" s="202" t="s">
        <v>11</v>
      </c>
      <c r="M64" s="202"/>
      <c r="N64" s="202" t="s">
        <v>11</v>
      </c>
      <c r="O64" s="202"/>
      <c r="P64" s="202" t="s">
        <v>11</v>
      </c>
      <c r="Q64" s="202"/>
      <c r="R64" s="202" t="s">
        <v>11</v>
      </c>
      <c r="S64" s="202"/>
      <c r="T64" s="202" t="s">
        <v>11</v>
      </c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</row>
    <row r="65" spans="1:51" ht="12.75">
      <c r="A65" s="26" t="s">
        <v>69</v>
      </c>
      <c r="B65" s="77">
        <v>33688</v>
      </c>
      <c r="C65" s="77">
        <f>+B65/B$3</f>
        <v>6.171093606887708</v>
      </c>
      <c r="D65" s="77">
        <v>90998</v>
      </c>
      <c r="E65" s="77">
        <f>+D65/D$3</f>
        <v>3.3063730833515006</v>
      </c>
      <c r="F65" s="77">
        <v>40994</v>
      </c>
      <c r="G65" s="77">
        <f>+F65/F$3</f>
        <v>3.5300094721432878</v>
      </c>
      <c r="H65" s="77">
        <v>6291</v>
      </c>
      <c r="I65" s="77">
        <f>+H65/H$3</f>
        <v>3.147073536768384</v>
      </c>
      <c r="J65" s="77">
        <v>26003</v>
      </c>
      <c r="K65" s="77">
        <f>+J65/J$3</f>
        <v>4.875867241702607</v>
      </c>
      <c r="L65" s="77">
        <v>10241</v>
      </c>
      <c r="M65" s="77">
        <f t="shared" si="9"/>
        <v>2.6373937677053823</v>
      </c>
      <c r="N65" s="77">
        <v>3550</v>
      </c>
      <c r="O65" s="77">
        <f t="shared" si="5"/>
        <v>3.065630397236615</v>
      </c>
      <c r="P65" s="77">
        <v>62197</v>
      </c>
      <c r="Q65" s="77">
        <f t="shared" si="6"/>
        <v>3.9142227816236628</v>
      </c>
      <c r="R65" s="77">
        <v>0</v>
      </c>
      <c r="S65" s="77">
        <f t="shared" si="7"/>
        <v>0</v>
      </c>
      <c r="T65" s="77">
        <v>273962</v>
      </c>
      <c r="U65" s="77">
        <f t="shared" si="8"/>
        <v>3.7602701181767024</v>
      </c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</row>
    <row r="66" spans="1:51" ht="12.75">
      <c r="A66" s="26" t="s">
        <v>70</v>
      </c>
      <c r="B66" s="77">
        <v>0</v>
      </c>
      <c r="C66" s="77">
        <f>+B66/B$3</f>
        <v>0</v>
      </c>
      <c r="D66" s="77">
        <v>0</v>
      </c>
      <c r="E66" s="77">
        <f>+D66/D$3</f>
        <v>0</v>
      </c>
      <c r="F66" s="77">
        <v>0</v>
      </c>
      <c r="G66" s="77">
        <f>+F66/F$3</f>
        <v>0</v>
      </c>
      <c r="H66" s="77">
        <v>0</v>
      </c>
      <c r="I66" s="77">
        <f>+H66/H$3</f>
        <v>0</v>
      </c>
      <c r="J66" s="77">
        <v>0</v>
      </c>
      <c r="K66" s="77">
        <f>+J66/J$3</f>
        <v>0</v>
      </c>
      <c r="L66" s="77">
        <v>0</v>
      </c>
      <c r="M66" s="77">
        <f t="shared" si="9"/>
        <v>0</v>
      </c>
      <c r="N66" s="77">
        <v>0</v>
      </c>
      <c r="O66" s="77">
        <f t="shared" si="5"/>
        <v>0</v>
      </c>
      <c r="P66" s="77">
        <v>0</v>
      </c>
      <c r="Q66" s="77">
        <f t="shared" si="6"/>
        <v>0</v>
      </c>
      <c r="R66" s="77">
        <v>0</v>
      </c>
      <c r="S66" s="77">
        <f t="shared" si="7"/>
        <v>0</v>
      </c>
      <c r="T66" s="77">
        <v>0</v>
      </c>
      <c r="U66" s="77">
        <f t="shared" si="8"/>
        <v>0</v>
      </c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</row>
    <row r="67" spans="1:51" ht="12.75">
      <c r="A67" s="27" t="s">
        <v>71</v>
      </c>
      <c r="B67" s="78">
        <v>33688</v>
      </c>
      <c r="C67" s="78">
        <f>+B67/B$3</f>
        <v>6.171093606887708</v>
      </c>
      <c r="D67" s="78">
        <v>90998</v>
      </c>
      <c r="E67" s="78">
        <f>+D67/D$3</f>
        <v>3.3063730833515006</v>
      </c>
      <c r="F67" s="78">
        <v>40994</v>
      </c>
      <c r="G67" s="78">
        <f>+F67/F$3</f>
        <v>3.5300094721432878</v>
      </c>
      <c r="H67" s="78">
        <v>6291</v>
      </c>
      <c r="I67" s="78">
        <f>+H67/H$3</f>
        <v>3.147073536768384</v>
      </c>
      <c r="J67" s="78">
        <v>26003</v>
      </c>
      <c r="K67" s="78">
        <f>+J67/J$3</f>
        <v>4.875867241702607</v>
      </c>
      <c r="L67" s="78">
        <v>10241</v>
      </c>
      <c r="M67" s="78">
        <f t="shared" si="9"/>
        <v>2.6373937677053823</v>
      </c>
      <c r="N67" s="78">
        <v>3550</v>
      </c>
      <c r="O67" s="78">
        <f t="shared" si="5"/>
        <v>3.065630397236615</v>
      </c>
      <c r="P67" s="78">
        <v>62197</v>
      </c>
      <c r="Q67" s="78">
        <f t="shared" si="6"/>
        <v>3.9142227816236628</v>
      </c>
      <c r="R67" s="78">
        <v>0</v>
      </c>
      <c r="S67" s="78">
        <f t="shared" si="7"/>
        <v>0</v>
      </c>
      <c r="T67" s="78">
        <v>273962</v>
      </c>
      <c r="U67" s="78">
        <f t="shared" si="8"/>
        <v>3.7602701181767024</v>
      </c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</row>
    <row r="68" spans="1:51" ht="12.75">
      <c r="A68" s="201" t="s">
        <v>72</v>
      </c>
      <c r="B68" s="202" t="s">
        <v>11</v>
      </c>
      <c r="C68" s="202"/>
      <c r="D68" s="202" t="s">
        <v>11</v>
      </c>
      <c r="E68" s="202"/>
      <c r="F68" s="202" t="s">
        <v>11</v>
      </c>
      <c r="G68" s="202"/>
      <c r="H68" s="202" t="s">
        <v>11</v>
      </c>
      <c r="I68" s="202"/>
      <c r="J68" s="202" t="s">
        <v>11</v>
      </c>
      <c r="K68" s="202"/>
      <c r="L68" s="202" t="s">
        <v>11</v>
      </c>
      <c r="M68" s="202"/>
      <c r="N68" s="202" t="s">
        <v>11</v>
      </c>
      <c r="O68" s="202"/>
      <c r="P68" s="202" t="s">
        <v>11</v>
      </c>
      <c r="Q68" s="202"/>
      <c r="R68" s="202" t="s">
        <v>11</v>
      </c>
      <c r="S68" s="202"/>
      <c r="T68" s="202" t="s">
        <v>11</v>
      </c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</row>
    <row r="69" spans="1:51" ht="12.75">
      <c r="A69" s="28" t="s">
        <v>73</v>
      </c>
      <c r="B69" s="79">
        <v>5919</v>
      </c>
      <c r="C69" s="79">
        <f>+B69/B$3</f>
        <v>1.0842645173108627</v>
      </c>
      <c r="D69" s="79">
        <v>18797</v>
      </c>
      <c r="E69" s="79">
        <f>+D69/D$3</f>
        <v>0.6829808880168592</v>
      </c>
      <c r="F69" s="79">
        <v>11254</v>
      </c>
      <c r="G69" s="79">
        <f>+F69/F$3</f>
        <v>0.9690863687247051</v>
      </c>
      <c r="H69" s="79">
        <v>1908</v>
      </c>
      <c r="I69" s="79">
        <f>+H69/H$3</f>
        <v>0.9544772386193097</v>
      </c>
      <c r="J69" s="79">
        <v>5341</v>
      </c>
      <c r="K69" s="79">
        <f>+J69/J$3</f>
        <v>1.0015000937558598</v>
      </c>
      <c r="L69" s="79">
        <v>2432</v>
      </c>
      <c r="M69" s="79">
        <f t="shared" si="9"/>
        <v>0.6263198557816122</v>
      </c>
      <c r="N69" s="79">
        <v>598</v>
      </c>
      <c r="O69" s="79">
        <f t="shared" si="5"/>
        <v>0.5164075993091537</v>
      </c>
      <c r="P69" s="79">
        <v>12848</v>
      </c>
      <c r="Q69" s="79">
        <f t="shared" si="6"/>
        <v>0.8085588420390183</v>
      </c>
      <c r="R69" s="79">
        <v>0</v>
      </c>
      <c r="S69" s="79">
        <f t="shared" si="7"/>
        <v>0</v>
      </c>
      <c r="T69" s="79">
        <v>59097</v>
      </c>
      <c r="U69" s="79">
        <f t="shared" si="8"/>
        <v>0.8111368845821266</v>
      </c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</row>
    <row r="70" spans="1:51" ht="12.75">
      <c r="A70" s="28" t="s">
        <v>74</v>
      </c>
      <c r="B70" s="79">
        <v>0</v>
      </c>
      <c r="C70" s="79">
        <f>+B70/B$3</f>
        <v>0</v>
      </c>
      <c r="D70" s="79">
        <v>0</v>
      </c>
      <c r="E70" s="79">
        <f>+D70/D$3</f>
        <v>0</v>
      </c>
      <c r="F70" s="79">
        <v>0</v>
      </c>
      <c r="G70" s="79">
        <f>+F70/F$3</f>
        <v>0</v>
      </c>
      <c r="H70" s="79">
        <v>0</v>
      </c>
      <c r="I70" s="79">
        <f>+H70/H$3</f>
        <v>0</v>
      </c>
      <c r="J70" s="79">
        <v>0</v>
      </c>
      <c r="K70" s="79">
        <f>+J70/J$3</f>
        <v>0</v>
      </c>
      <c r="L70" s="79">
        <v>0</v>
      </c>
      <c r="M70" s="79">
        <f t="shared" si="9"/>
        <v>0</v>
      </c>
      <c r="N70" s="79">
        <v>0</v>
      </c>
      <c r="O70" s="79">
        <f t="shared" si="5"/>
        <v>0</v>
      </c>
      <c r="P70" s="79">
        <v>0</v>
      </c>
      <c r="Q70" s="79">
        <f t="shared" si="6"/>
        <v>0</v>
      </c>
      <c r="R70" s="79">
        <v>0</v>
      </c>
      <c r="S70" s="79">
        <f t="shared" si="7"/>
        <v>0</v>
      </c>
      <c r="T70" s="79">
        <v>0</v>
      </c>
      <c r="U70" s="79">
        <f t="shared" si="8"/>
        <v>0</v>
      </c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</row>
    <row r="71" spans="1:51" ht="12.75">
      <c r="A71" s="28" t="s">
        <v>75</v>
      </c>
      <c r="B71" s="79">
        <v>0</v>
      </c>
      <c r="C71" s="79">
        <f>+B71/B$3</f>
        <v>0</v>
      </c>
      <c r="D71" s="79">
        <v>0</v>
      </c>
      <c r="E71" s="79">
        <f>+D71/D$3</f>
        <v>0</v>
      </c>
      <c r="F71" s="79">
        <v>0</v>
      </c>
      <c r="G71" s="79">
        <f>+F71/F$3</f>
        <v>0</v>
      </c>
      <c r="H71" s="79">
        <v>0</v>
      </c>
      <c r="I71" s="79">
        <f>+H71/H$3</f>
        <v>0</v>
      </c>
      <c r="J71" s="79">
        <v>0</v>
      </c>
      <c r="K71" s="79">
        <f>+J71/J$3</f>
        <v>0</v>
      </c>
      <c r="L71" s="79">
        <v>0</v>
      </c>
      <c r="M71" s="79">
        <f>+L71/L$3</f>
        <v>0</v>
      </c>
      <c r="N71" s="79">
        <v>0</v>
      </c>
      <c r="O71" s="79">
        <f t="shared" si="5"/>
        <v>0</v>
      </c>
      <c r="P71" s="79">
        <v>0</v>
      </c>
      <c r="Q71" s="79">
        <f t="shared" si="6"/>
        <v>0</v>
      </c>
      <c r="R71" s="79">
        <v>0</v>
      </c>
      <c r="S71" s="79">
        <f t="shared" si="7"/>
        <v>0</v>
      </c>
      <c r="T71" s="79">
        <v>0</v>
      </c>
      <c r="U71" s="79">
        <f t="shared" si="8"/>
        <v>0</v>
      </c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</row>
    <row r="72" spans="1:51" ht="12.75">
      <c r="A72" s="80" t="s">
        <v>76</v>
      </c>
      <c r="B72" s="81">
        <v>5919</v>
      </c>
      <c r="C72" s="81">
        <f>+B72/B$3</f>
        <v>1.0842645173108627</v>
      </c>
      <c r="D72" s="81">
        <v>18797</v>
      </c>
      <c r="E72" s="81">
        <f>+D72/D$3</f>
        <v>0.6829808880168592</v>
      </c>
      <c r="F72" s="81">
        <v>11254</v>
      </c>
      <c r="G72" s="81">
        <f>+F72/F$3</f>
        <v>0.9690863687247051</v>
      </c>
      <c r="H72" s="81">
        <v>1908</v>
      </c>
      <c r="I72" s="81">
        <f>+H72/H$3</f>
        <v>0.9544772386193097</v>
      </c>
      <c r="J72" s="81">
        <v>5341</v>
      </c>
      <c r="K72" s="81">
        <f>+J72/J$3</f>
        <v>1.0015000937558598</v>
      </c>
      <c r="L72" s="81">
        <v>2432</v>
      </c>
      <c r="M72" s="81">
        <f>+L72/L$3</f>
        <v>0.6263198557816122</v>
      </c>
      <c r="N72" s="81">
        <v>598</v>
      </c>
      <c r="O72" s="81">
        <f t="shared" si="5"/>
        <v>0.5164075993091537</v>
      </c>
      <c r="P72" s="81">
        <v>12848</v>
      </c>
      <c r="Q72" s="81">
        <f t="shared" si="6"/>
        <v>0.8085588420390183</v>
      </c>
      <c r="R72" s="81">
        <v>0</v>
      </c>
      <c r="S72" s="81">
        <f t="shared" si="7"/>
        <v>0</v>
      </c>
      <c r="T72" s="81">
        <v>59097</v>
      </c>
      <c r="U72" s="81">
        <f t="shared" si="8"/>
        <v>0.8111368845821266</v>
      </c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</row>
    <row r="73" spans="1:51" ht="12.75">
      <c r="A73" s="201" t="s">
        <v>77</v>
      </c>
      <c r="B73" s="202" t="s">
        <v>11</v>
      </c>
      <c r="C73" s="202"/>
      <c r="D73" s="202" t="s">
        <v>11</v>
      </c>
      <c r="E73" s="202"/>
      <c r="F73" s="202" t="s">
        <v>11</v>
      </c>
      <c r="G73" s="202"/>
      <c r="H73" s="202" t="s">
        <v>11</v>
      </c>
      <c r="I73" s="202"/>
      <c r="J73" s="202" t="s">
        <v>11</v>
      </c>
      <c r="K73" s="202"/>
      <c r="L73" s="202" t="s">
        <v>11</v>
      </c>
      <c r="M73" s="202"/>
      <c r="N73" s="202" t="s">
        <v>11</v>
      </c>
      <c r="O73" s="202"/>
      <c r="P73" s="202" t="s">
        <v>11</v>
      </c>
      <c r="Q73" s="202"/>
      <c r="R73" s="202" t="s">
        <v>11</v>
      </c>
      <c r="S73" s="202"/>
      <c r="T73" s="202" t="s">
        <v>11</v>
      </c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</row>
    <row r="74" spans="1:51" ht="12.75">
      <c r="A74" s="29" t="s">
        <v>78</v>
      </c>
      <c r="B74" s="82">
        <v>448</v>
      </c>
      <c r="C74" s="82">
        <f>+B74/B$3</f>
        <v>0.08206631251144898</v>
      </c>
      <c r="D74" s="82">
        <v>2326</v>
      </c>
      <c r="E74" s="82">
        <f>+D74/D$3</f>
        <v>0.0845142068163651</v>
      </c>
      <c r="F74" s="82">
        <v>961</v>
      </c>
      <c r="G74" s="82">
        <f>+F74/F$3</f>
        <v>0.08275208817704297</v>
      </c>
      <c r="H74" s="82">
        <v>162</v>
      </c>
      <c r="I74" s="82">
        <f>+H74/H$3</f>
        <v>0.08104052026013006</v>
      </c>
      <c r="J74" s="82">
        <v>783</v>
      </c>
      <c r="K74" s="82">
        <f>+J74/J$3</f>
        <v>0.14682167635477217</v>
      </c>
      <c r="L74" s="82">
        <v>328</v>
      </c>
      <c r="M74" s="82">
        <f>+L74/L$3</f>
        <v>0.08447077002317796</v>
      </c>
      <c r="N74" s="82">
        <v>100</v>
      </c>
      <c r="O74" s="82">
        <f t="shared" si="5"/>
        <v>0.08635578583765112</v>
      </c>
      <c r="P74" s="82">
        <v>1343</v>
      </c>
      <c r="Q74" s="82">
        <f t="shared" si="6"/>
        <v>0.08451856513530523</v>
      </c>
      <c r="R74" s="82">
        <v>0</v>
      </c>
      <c r="S74" s="82">
        <f t="shared" si="7"/>
        <v>0</v>
      </c>
      <c r="T74" s="82">
        <v>6451</v>
      </c>
      <c r="U74" s="82">
        <f t="shared" si="8"/>
        <v>0.088543310869237</v>
      </c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</row>
    <row r="75" spans="1:51" ht="12.75">
      <c r="A75" s="29" t="s">
        <v>79</v>
      </c>
      <c r="B75" s="82">
        <v>0</v>
      </c>
      <c r="C75" s="82">
        <f>+B75/B$3</f>
        <v>0</v>
      </c>
      <c r="D75" s="82">
        <v>1021</v>
      </c>
      <c r="E75" s="82">
        <f>+D75/D$3</f>
        <v>0.037097594651551484</v>
      </c>
      <c r="F75" s="82">
        <v>1951</v>
      </c>
      <c r="G75" s="82">
        <f>+F75/F$3</f>
        <v>0.1680013777662964</v>
      </c>
      <c r="H75" s="82">
        <v>0</v>
      </c>
      <c r="I75" s="82">
        <f>+H75/H$3</f>
        <v>0</v>
      </c>
      <c r="J75" s="82">
        <v>0</v>
      </c>
      <c r="K75" s="82">
        <f>+J75/J$3</f>
        <v>0</v>
      </c>
      <c r="L75" s="82">
        <v>0</v>
      </c>
      <c r="M75" s="82">
        <f>+L75/L$3</f>
        <v>0</v>
      </c>
      <c r="N75" s="82">
        <v>0</v>
      </c>
      <c r="O75" s="82">
        <f t="shared" si="5"/>
        <v>0</v>
      </c>
      <c r="P75" s="82">
        <v>0</v>
      </c>
      <c r="Q75" s="82">
        <f t="shared" si="6"/>
        <v>0</v>
      </c>
      <c r="R75" s="82">
        <v>0</v>
      </c>
      <c r="S75" s="82">
        <f t="shared" si="7"/>
        <v>0</v>
      </c>
      <c r="T75" s="82">
        <v>2972</v>
      </c>
      <c r="U75" s="82">
        <f t="shared" si="8"/>
        <v>0.04079223684752323</v>
      </c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</row>
    <row r="76" spans="1:51" ht="12.75">
      <c r="A76" s="83" t="s">
        <v>80</v>
      </c>
      <c r="B76" s="84">
        <v>448</v>
      </c>
      <c r="C76" s="84">
        <f>+B76/B$3</f>
        <v>0.08206631251144898</v>
      </c>
      <c r="D76" s="84">
        <v>3347</v>
      </c>
      <c r="E76" s="84">
        <f>+D76/D$3</f>
        <v>0.12161180146791657</v>
      </c>
      <c r="F76" s="84">
        <v>2912</v>
      </c>
      <c r="G76" s="84">
        <f>+F76/F$3</f>
        <v>0.25075346594333936</v>
      </c>
      <c r="H76" s="84">
        <v>162</v>
      </c>
      <c r="I76" s="84">
        <f>+H76/H$3</f>
        <v>0.08104052026013006</v>
      </c>
      <c r="J76" s="84">
        <v>783</v>
      </c>
      <c r="K76" s="84">
        <f>+J76/J$3</f>
        <v>0.14682167635477217</v>
      </c>
      <c r="L76" s="84">
        <v>328</v>
      </c>
      <c r="M76" s="84">
        <f>+L76/L$3</f>
        <v>0.08447077002317796</v>
      </c>
      <c r="N76" s="84">
        <v>100</v>
      </c>
      <c r="O76" s="84">
        <f aca="true" t="shared" si="20" ref="O76:O128">+N76/N$3</f>
        <v>0.08635578583765112</v>
      </c>
      <c r="P76" s="84">
        <v>1343</v>
      </c>
      <c r="Q76" s="84">
        <f aca="true" t="shared" si="21" ref="Q76:Q128">+P76/P$3</f>
        <v>0.08451856513530523</v>
      </c>
      <c r="R76" s="84">
        <v>0</v>
      </c>
      <c r="S76" s="84">
        <f aca="true" t="shared" si="22" ref="S76:S128">+R76/R$3</f>
        <v>0</v>
      </c>
      <c r="T76" s="84">
        <v>9423</v>
      </c>
      <c r="U76" s="84">
        <f aca="true" t="shared" si="23" ref="U76:U128">+T76/T$3</f>
        <v>0.12933554771676023</v>
      </c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</row>
    <row r="77" spans="1:51" ht="12.75">
      <c r="A77" s="201" t="s">
        <v>81</v>
      </c>
      <c r="B77" s="202" t="s">
        <v>11</v>
      </c>
      <c r="C77" s="202"/>
      <c r="D77" s="202" t="s">
        <v>11</v>
      </c>
      <c r="E77" s="202"/>
      <c r="F77" s="202" t="s">
        <v>11</v>
      </c>
      <c r="G77" s="202"/>
      <c r="H77" s="202" t="s">
        <v>11</v>
      </c>
      <c r="I77" s="202"/>
      <c r="J77" s="202" t="s">
        <v>11</v>
      </c>
      <c r="K77" s="202"/>
      <c r="L77" s="202" t="s">
        <v>11</v>
      </c>
      <c r="M77" s="202"/>
      <c r="N77" s="202" t="s">
        <v>11</v>
      </c>
      <c r="O77" s="202"/>
      <c r="P77" s="202" t="s">
        <v>11</v>
      </c>
      <c r="Q77" s="202"/>
      <c r="R77" s="202" t="s">
        <v>11</v>
      </c>
      <c r="S77" s="202"/>
      <c r="T77" s="202" t="s">
        <v>11</v>
      </c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</row>
    <row r="78" spans="1:51" ht="12.75">
      <c r="A78" s="30" t="s">
        <v>82</v>
      </c>
      <c r="B78" s="85">
        <v>2298</v>
      </c>
      <c r="C78" s="85">
        <f>+B78/B$3</f>
        <v>0.420956219087745</v>
      </c>
      <c r="D78" s="85">
        <v>11605</v>
      </c>
      <c r="E78" s="85">
        <f>+D78/D$3</f>
        <v>0.4216626698641087</v>
      </c>
      <c r="F78" s="85">
        <v>4886</v>
      </c>
      <c r="G78" s="85">
        <f>+F78/F$3</f>
        <v>0.4207353827606992</v>
      </c>
      <c r="H78" s="85">
        <v>844</v>
      </c>
      <c r="I78" s="85">
        <f>+H78/H$3</f>
        <v>0.4222111055527764</v>
      </c>
      <c r="J78" s="85">
        <v>2163</v>
      </c>
      <c r="K78" s="85">
        <f>+J78/J$3</f>
        <v>0.40558784924057756</v>
      </c>
      <c r="L78" s="85">
        <v>1733</v>
      </c>
      <c r="M78" s="85">
        <f>+L78/L$3</f>
        <v>0.44630440381148595</v>
      </c>
      <c r="N78" s="85">
        <v>508</v>
      </c>
      <c r="O78" s="85">
        <f t="shared" si="20"/>
        <v>0.4386873920552677</v>
      </c>
      <c r="P78" s="85">
        <v>6830</v>
      </c>
      <c r="Q78" s="85">
        <f t="shared" si="21"/>
        <v>0.4298300818124607</v>
      </c>
      <c r="R78" s="85">
        <v>144</v>
      </c>
      <c r="S78" s="85">
        <f t="shared" si="22"/>
        <v>0.001976474463675419</v>
      </c>
      <c r="T78" s="85">
        <v>31011</v>
      </c>
      <c r="U78" s="85">
        <f t="shared" si="23"/>
        <v>0.4256420110627668</v>
      </c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</row>
    <row r="79" spans="1:51" ht="12.75">
      <c r="A79" s="30" t="s">
        <v>83</v>
      </c>
      <c r="B79" s="85">
        <v>0</v>
      </c>
      <c r="C79" s="85">
        <f>+B79/B$3</f>
        <v>0</v>
      </c>
      <c r="D79" s="85">
        <v>64580</v>
      </c>
      <c r="E79" s="85">
        <f>+D79/D$3</f>
        <v>2.3464864472058715</v>
      </c>
      <c r="F79" s="85">
        <v>42766</v>
      </c>
      <c r="G79" s="85">
        <f>+F79/F$3</f>
        <v>3.682597089468699</v>
      </c>
      <c r="H79" s="85">
        <v>0</v>
      </c>
      <c r="I79" s="85">
        <f>+H79/H$3</f>
        <v>0</v>
      </c>
      <c r="J79" s="85">
        <v>4305</v>
      </c>
      <c r="K79" s="85">
        <f>+J79/J$3</f>
        <v>0.8072379523720232</v>
      </c>
      <c r="L79" s="85">
        <v>0</v>
      </c>
      <c r="M79" s="85">
        <f>+L79/L$3</f>
        <v>0</v>
      </c>
      <c r="N79" s="85">
        <v>0</v>
      </c>
      <c r="O79" s="85">
        <f t="shared" si="20"/>
        <v>0</v>
      </c>
      <c r="P79" s="85">
        <v>11857</v>
      </c>
      <c r="Q79" s="85">
        <f t="shared" si="21"/>
        <v>0.7461925739458779</v>
      </c>
      <c r="R79" s="85">
        <v>0</v>
      </c>
      <c r="S79" s="85">
        <f t="shared" si="22"/>
        <v>0</v>
      </c>
      <c r="T79" s="85">
        <v>123508</v>
      </c>
      <c r="U79" s="85">
        <f t="shared" si="23"/>
        <v>1.6952111670807197</v>
      </c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</row>
    <row r="80" spans="1:51" ht="12.75">
      <c r="A80" s="30" t="s">
        <v>84</v>
      </c>
      <c r="B80" s="85">
        <v>0</v>
      </c>
      <c r="C80" s="85">
        <f>+B80/B$3</f>
        <v>0</v>
      </c>
      <c r="D80" s="85">
        <v>0</v>
      </c>
      <c r="E80" s="85">
        <f>+D80/D$3</f>
        <v>0</v>
      </c>
      <c r="F80" s="85">
        <v>0</v>
      </c>
      <c r="G80" s="85">
        <f>+F80/F$3</f>
        <v>0</v>
      </c>
      <c r="H80" s="85">
        <v>0</v>
      </c>
      <c r="I80" s="85">
        <f>+H80/H$3</f>
        <v>0</v>
      </c>
      <c r="J80" s="85">
        <v>0</v>
      </c>
      <c r="K80" s="85">
        <f>+J80/J$3</f>
        <v>0</v>
      </c>
      <c r="L80" s="85">
        <v>0</v>
      </c>
      <c r="M80" s="85">
        <f>+L80/L$3</f>
        <v>0</v>
      </c>
      <c r="N80" s="85">
        <v>0</v>
      </c>
      <c r="O80" s="85">
        <f t="shared" si="20"/>
        <v>0</v>
      </c>
      <c r="P80" s="85">
        <v>0</v>
      </c>
      <c r="Q80" s="85">
        <f t="shared" si="21"/>
        <v>0</v>
      </c>
      <c r="R80" s="85">
        <v>0</v>
      </c>
      <c r="S80" s="85">
        <f t="shared" si="22"/>
        <v>0</v>
      </c>
      <c r="T80" s="85">
        <v>0</v>
      </c>
      <c r="U80" s="85">
        <f t="shared" si="23"/>
        <v>0</v>
      </c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</row>
    <row r="81" spans="1:51" ht="12.75">
      <c r="A81" s="86" t="s">
        <v>85</v>
      </c>
      <c r="B81" s="87">
        <v>2298</v>
      </c>
      <c r="C81" s="87">
        <f>+B81/B$3</f>
        <v>0.420956219087745</v>
      </c>
      <c r="D81" s="87">
        <v>76185</v>
      </c>
      <c r="E81" s="87">
        <f>+D81/D$3</f>
        <v>2.7681491170699806</v>
      </c>
      <c r="F81" s="87">
        <v>47652</v>
      </c>
      <c r="G81" s="87">
        <f>+F81/F$3</f>
        <v>4.103332472229398</v>
      </c>
      <c r="H81" s="87">
        <v>844</v>
      </c>
      <c r="I81" s="87">
        <f>+H81/H$3</f>
        <v>0.4222111055527764</v>
      </c>
      <c r="J81" s="87">
        <v>6468</v>
      </c>
      <c r="K81" s="87">
        <f>+J81/J$3</f>
        <v>1.2128258016126008</v>
      </c>
      <c r="L81" s="87">
        <v>1733</v>
      </c>
      <c r="M81" s="87">
        <f>+L81/L$3</f>
        <v>0.44630440381148595</v>
      </c>
      <c r="N81" s="87">
        <v>508</v>
      </c>
      <c r="O81" s="87">
        <f t="shared" si="20"/>
        <v>0.4386873920552677</v>
      </c>
      <c r="P81" s="87">
        <v>18687</v>
      </c>
      <c r="Q81" s="87">
        <f t="shared" si="21"/>
        <v>1.1760226557583386</v>
      </c>
      <c r="R81" s="87">
        <v>144</v>
      </c>
      <c r="S81" s="87">
        <f t="shared" si="22"/>
        <v>0.001976474463675419</v>
      </c>
      <c r="T81" s="87">
        <v>154519</v>
      </c>
      <c r="U81" s="87">
        <f t="shared" si="23"/>
        <v>2.1208531781434865</v>
      </c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</row>
    <row r="82" spans="1:51" ht="12.75">
      <c r="A82" s="201" t="s">
        <v>86</v>
      </c>
      <c r="B82" s="202" t="s">
        <v>11</v>
      </c>
      <c r="C82" s="202"/>
      <c r="D82" s="202" t="s">
        <v>11</v>
      </c>
      <c r="E82" s="202"/>
      <c r="F82" s="202" t="s">
        <v>11</v>
      </c>
      <c r="G82" s="202"/>
      <c r="H82" s="202" t="s">
        <v>11</v>
      </c>
      <c r="I82" s="202"/>
      <c r="J82" s="202" t="s">
        <v>11</v>
      </c>
      <c r="K82" s="202"/>
      <c r="L82" s="202" t="s">
        <v>11</v>
      </c>
      <c r="M82" s="202"/>
      <c r="N82" s="202" t="s">
        <v>11</v>
      </c>
      <c r="O82" s="202"/>
      <c r="P82" s="202" t="s">
        <v>11</v>
      </c>
      <c r="Q82" s="202"/>
      <c r="R82" s="202" t="s">
        <v>11</v>
      </c>
      <c r="S82" s="202"/>
      <c r="T82" s="202" t="s">
        <v>11</v>
      </c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2"/>
      <c r="AT82" s="202"/>
      <c r="AU82" s="202"/>
      <c r="AV82" s="202"/>
      <c r="AW82" s="202"/>
      <c r="AX82" s="202"/>
      <c r="AY82" s="202"/>
    </row>
    <row r="83" spans="1:51" ht="12.75">
      <c r="A83" s="31" t="s">
        <v>87</v>
      </c>
      <c r="B83" s="88">
        <v>0</v>
      </c>
      <c r="C83" s="88">
        <f>+B83/B$3</f>
        <v>0</v>
      </c>
      <c r="D83" s="88">
        <v>10976</v>
      </c>
      <c r="E83" s="88">
        <f>+D83/D$3</f>
        <v>0.39880822614635564</v>
      </c>
      <c r="F83" s="88">
        <v>6964</v>
      </c>
      <c r="G83" s="88">
        <f>+F83/F$3</f>
        <v>0.5996727805046069</v>
      </c>
      <c r="H83" s="88">
        <v>0</v>
      </c>
      <c r="I83" s="88">
        <f>+H83/H$3</f>
        <v>0</v>
      </c>
      <c r="J83" s="88">
        <v>1790</v>
      </c>
      <c r="K83" s="88">
        <f>+J83/J$3</f>
        <v>0.3356459778736171</v>
      </c>
      <c r="L83" s="88">
        <v>0</v>
      </c>
      <c r="M83" s="88">
        <f>+L83/L$3</f>
        <v>0</v>
      </c>
      <c r="N83" s="88">
        <v>0</v>
      </c>
      <c r="O83" s="88">
        <f t="shared" si="20"/>
        <v>0</v>
      </c>
      <c r="P83" s="88">
        <v>2598</v>
      </c>
      <c r="Q83" s="88">
        <f t="shared" si="21"/>
        <v>0.16349905601006923</v>
      </c>
      <c r="R83" s="88">
        <v>0</v>
      </c>
      <c r="S83" s="88">
        <f t="shared" si="22"/>
        <v>0</v>
      </c>
      <c r="T83" s="88">
        <v>22328</v>
      </c>
      <c r="U83" s="88">
        <f t="shared" si="23"/>
        <v>0.3064633460065608</v>
      </c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</row>
    <row r="84" spans="1:51" ht="12.75">
      <c r="A84" s="31" t="s">
        <v>88</v>
      </c>
      <c r="B84" s="88">
        <v>0</v>
      </c>
      <c r="C84" s="88">
        <f>+B84/B$3</f>
        <v>0</v>
      </c>
      <c r="D84" s="88">
        <v>0</v>
      </c>
      <c r="E84" s="88">
        <f>+D84/D$3</f>
        <v>0</v>
      </c>
      <c r="F84" s="88">
        <v>0</v>
      </c>
      <c r="G84" s="88">
        <f>+F84/F$3</f>
        <v>0</v>
      </c>
      <c r="H84" s="88">
        <v>0</v>
      </c>
      <c r="I84" s="88">
        <f>+H84/H$3</f>
        <v>0</v>
      </c>
      <c r="J84" s="88">
        <v>0</v>
      </c>
      <c r="K84" s="88">
        <f>+J84/J$3</f>
        <v>0</v>
      </c>
      <c r="L84" s="88">
        <v>0</v>
      </c>
      <c r="M84" s="88">
        <f>+L84/L$3</f>
        <v>0</v>
      </c>
      <c r="N84" s="88">
        <v>0</v>
      </c>
      <c r="O84" s="88">
        <f t="shared" si="20"/>
        <v>0</v>
      </c>
      <c r="P84" s="88">
        <v>0</v>
      </c>
      <c r="Q84" s="88">
        <f t="shared" si="21"/>
        <v>0</v>
      </c>
      <c r="R84" s="88">
        <v>0</v>
      </c>
      <c r="S84" s="88">
        <f t="shared" si="22"/>
        <v>0</v>
      </c>
      <c r="T84" s="88">
        <v>0</v>
      </c>
      <c r="U84" s="88">
        <f t="shared" si="23"/>
        <v>0</v>
      </c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</row>
    <row r="85" spans="1:51" ht="12.75">
      <c r="A85" s="89" t="s">
        <v>89</v>
      </c>
      <c r="B85" s="90">
        <v>0</v>
      </c>
      <c r="C85" s="90">
        <f>+B85/B$3</f>
        <v>0</v>
      </c>
      <c r="D85" s="90">
        <v>10976</v>
      </c>
      <c r="E85" s="90">
        <f>+D85/D$3</f>
        <v>0.39880822614635564</v>
      </c>
      <c r="F85" s="90">
        <v>6964</v>
      </c>
      <c r="G85" s="90">
        <f>+F85/F$3</f>
        <v>0.5996727805046069</v>
      </c>
      <c r="H85" s="90">
        <v>0</v>
      </c>
      <c r="I85" s="90">
        <f>+H85/H$3</f>
        <v>0</v>
      </c>
      <c r="J85" s="90">
        <v>1790</v>
      </c>
      <c r="K85" s="90">
        <f>+J85/J$3</f>
        <v>0.3356459778736171</v>
      </c>
      <c r="L85" s="90">
        <v>0</v>
      </c>
      <c r="M85" s="90">
        <f>+L85/L$3</f>
        <v>0</v>
      </c>
      <c r="N85" s="90">
        <v>0</v>
      </c>
      <c r="O85" s="90">
        <f t="shared" si="20"/>
        <v>0</v>
      </c>
      <c r="P85" s="90">
        <v>2598</v>
      </c>
      <c r="Q85" s="90">
        <f t="shared" si="21"/>
        <v>0.16349905601006923</v>
      </c>
      <c r="R85" s="90">
        <v>0</v>
      </c>
      <c r="S85" s="90">
        <f t="shared" si="22"/>
        <v>0</v>
      </c>
      <c r="T85" s="90">
        <v>22328</v>
      </c>
      <c r="U85" s="90">
        <f t="shared" si="23"/>
        <v>0.3064633460065608</v>
      </c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</row>
    <row r="86" spans="1:51" ht="12.75">
      <c r="A86" s="201" t="s">
        <v>90</v>
      </c>
      <c r="B86" s="202" t="s">
        <v>11</v>
      </c>
      <c r="C86" s="202"/>
      <c r="D86" s="202" t="s">
        <v>11</v>
      </c>
      <c r="E86" s="202"/>
      <c r="F86" s="202" t="s">
        <v>11</v>
      </c>
      <c r="G86" s="202"/>
      <c r="H86" s="202" t="s">
        <v>11</v>
      </c>
      <c r="I86" s="202"/>
      <c r="J86" s="202" t="s">
        <v>11</v>
      </c>
      <c r="K86" s="202"/>
      <c r="L86" s="202" t="s">
        <v>11</v>
      </c>
      <c r="M86" s="202"/>
      <c r="N86" s="202" t="s">
        <v>11</v>
      </c>
      <c r="O86" s="202"/>
      <c r="P86" s="202" t="s">
        <v>11</v>
      </c>
      <c r="Q86" s="202"/>
      <c r="R86" s="202" t="s">
        <v>11</v>
      </c>
      <c r="S86" s="202"/>
      <c r="T86" s="202" t="s">
        <v>11</v>
      </c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2"/>
      <c r="AT86" s="202"/>
      <c r="AU86" s="202"/>
      <c r="AV86" s="202"/>
      <c r="AW86" s="202"/>
      <c r="AX86" s="202"/>
      <c r="AY86" s="202"/>
    </row>
    <row r="87" spans="1:51" ht="12.75">
      <c r="A87" s="32" t="s">
        <v>91</v>
      </c>
      <c r="B87" s="91">
        <v>15610</v>
      </c>
      <c r="C87" s="91">
        <f>+B87/B$3</f>
        <v>2.8594980765708007</v>
      </c>
      <c r="D87" s="91">
        <v>47543</v>
      </c>
      <c r="E87" s="91">
        <f>+D87/D$3</f>
        <v>1.7274544001162706</v>
      </c>
      <c r="F87" s="91">
        <v>9569</v>
      </c>
      <c r="G87" s="91">
        <f>+F87/F$3</f>
        <v>0.8239903556359253</v>
      </c>
      <c r="H87" s="91">
        <v>20186</v>
      </c>
      <c r="I87" s="91">
        <f>+H87/H$3</f>
        <v>10.098049024512257</v>
      </c>
      <c r="J87" s="91">
        <v>0</v>
      </c>
      <c r="K87" s="91">
        <f>+J87/J$3</f>
        <v>0</v>
      </c>
      <c r="L87" s="91">
        <v>13225</v>
      </c>
      <c r="M87" s="91">
        <f>+L87/L$3</f>
        <v>3.405871748647953</v>
      </c>
      <c r="N87" s="91">
        <v>21379</v>
      </c>
      <c r="O87" s="91">
        <f t="shared" si="20"/>
        <v>18.462003454231432</v>
      </c>
      <c r="P87" s="91">
        <v>28302</v>
      </c>
      <c r="Q87" s="91">
        <f t="shared" si="21"/>
        <v>1.7811202013845187</v>
      </c>
      <c r="R87" s="91">
        <v>0</v>
      </c>
      <c r="S87" s="91">
        <f t="shared" si="22"/>
        <v>0</v>
      </c>
      <c r="T87" s="91">
        <v>155814</v>
      </c>
      <c r="U87" s="91">
        <f t="shared" si="23"/>
        <v>2.1386277227994563</v>
      </c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</row>
    <row r="88" spans="1:51" ht="12.75">
      <c r="A88" s="32" t="s">
        <v>92</v>
      </c>
      <c r="B88" s="91">
        <v>0</v>
      </c>
      <c r="C88" s="91">
        <f>+B88/B$3</f>
        <v>0</v>
      </c>
      <c r="D88" s="91">
        <v>15620</v>
      </c>
      <c r="E88" s="91">
        <f>+D88/D$3</f>
        <v>0.5675459632294164</v>
      </c>
      <c r="F88" s="91">
        <v>17120</v>
      </c>
      <c r="G88" s="91">
        <f>+F88/F$3</f>
        <v>1.4742099371394126</v>
      </c>
      <c r="H88" s="91">
        <v>0</v>
      </c>
      <c r="I88" s="91">
        <f>+H88/H$3</f>
        <v>0</v>
      </c>
      <c r="J88" s="91">
        <v>0</v>
      </c>
      <c r="K88" s="91">
        <f>+J88/J$3</f>
        <v>0</v>
      </c>
      <c r="L88" s="91">
        <v>0</v>
      </c>
      <c r="M88" s="91">
        <f>+L88/L$3</f>
        <v>0</v>
      </c>
      <c r="N88" s="91">
        <v>0</v>
      </c>
      <c r="O88" s="91">
        <f t="shared" si="20"/>
        <v>0</v>
      </c>
      <c r="P88" s="91">
        <v>0</v>
      </c>
      <c r="Q88" s="91">
        <f t="shared" si="21"/>
        <v>0</v>
      </c>
      <c r="R88" s="91">
        <v>0</v>
      </c>
      <c r="S88" s="91">
        <f t="shared" si="22"/>
        <v>0</v>
      </c>
      <c r="T88" s="91">
        <v>32740</v>
      </c>
      <c r="U88" s="91">
        <f t="shared" si="23"/>
        <v>0.4493734301439807</v>
      </c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</row>
    <row r="89" spans="1:51" ht="12.75">
      <c r="A89" s="92" t="s">
        <v>93</v>
      </c>
      <c r="B89" s="93">
        <v>15610</v>
      </c>
      <c r="C89" s="93">
        <f>+B89/B$3</f>
        <v>2.8594980765708007</v>
      </c>
      <c r="D89" s="93">
        <v>63163</v>
      </c>
      <c r="E89" s="93">
        <f>+D89/D$3</f>
        <v>2.2950003633456872</v>
      </c>
      <c r="F89" s="93">
        <v>26689</v>
      </c>
      <c r="G89" s="93">
        <f>+F89/F$3</f>
        <v>2.2982002927753378</v>
      </c>
      <c r="H89" s="93">
        <v>20186</v>
      </c>
      <c r="I89" s="93">
        <f>+H89/H$3</f>
        <v>10.098049024512257</v>
      </c>
      <c r="J89" s="93">
        <v>0</v>
      </c>
      <c r="K89" s="93">
        <f>+J89/J$3</f>
        <v>0</v>
      </c>
      <c r="L89" s="93">
        <v>13225</v>
      </c>
      <c r="M89" s="93">
        <f>+L89/L$3</f>
        <v>3.405871748647953</v>
      </c>
      <c r="N89" s="93">
        <v>21379</v>
      </c>
      <c r="O89" s="93">
        <f t="shared" si="20"/>
        <v>18.462003454231432</v>
      </c>
      <c r="P89" s="93">
        <v>28302</v>
      </c>
      <c r="Q89" s="93">
        <f t="shared" si="21"/>
        <v>1.7811202013845187</v>
      </c>
      <c r="R89" s="93">
        <v>0</v>
      </c>
      <c r="S89" s="93">
        <f t="shared" si="22"/>
        <v>0</v>
      </c>
      <c r="T89" s="93">
        <v>188554</v>
      </c>
      <c r="U89" s="93">
        <f t="shared" si="23"/>
        <v>2.5880011529434372</v>
      </c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</row>
    <row r="90" spans="1:51" ht="12.75">
      <c r="A90" s="201" t="s">
        <v>94</v>
      </c>
      <c r="B90" s="202" t="s">
        <v>11</v>
      </c>
      <c r="C90" s="202"/>
      <c r="D90" s="202" t="s">
        <v>11</v>
      </c>
      <c r="E90" s="202"/>
      <c r="F90" s="202" t="s">
        <v>11</v>
      </c>
      <c r="G90" s="202"/>
      <c r="H90" s="202" t="s">
        <v>11</v>
      </c>
      <c r="I90" s="202"/>
      <c r="J90" s="202" t="s">
        <v>11</v>
      </c>
      <c r="K90" s="202"/>
      <c r="L90" s="202" t="s">
        <v>11</v>
      </c>
      <c r="M90" s="202"/>
      <c r="N90" s="202" t="s">
        <v>11</v>
      </c>
      <c r="O90" s="202"/>
      <c r="P90" s="202" t="s">
        <v>11</v>
      </c>
      <c r="Q90" s="202"/>
      <c r="R90" s="202" t="s">
        <v>11</v>
      </c>
      <c r="S90" s="202"/>
      <c r="T90" s="202" t="s">
        <v>11</v>
      </c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202"/>
      <c r="AI90" s="202"/>
      <c r="AJ90" s="202"/>
      <c r="AK90" s="202"/>
      <c r="AL90" s="202"/>
      <c r="AM90" s="202"/>
      <c r="AN90" s="202"/>
      <c r="AO90" s="202"/>
      <c r="AP90" s="202"/>
      <c r="AQ90" s="202"/>
      <c r="AR90" s="202"/>
      <c r="AS90" s="202"/>
      <c r="AT90" s="202"/>
      <c r="AU90" s="202"/>
      <c r="AV90" s="202"/>
      <c r="AW90" s="202"/>
      <c r="AX90" s="202"/>
      <c r="AY90" s="202"/>
    </row>
    <row r="91" spans="1:51" ht="12.75">
      <c r="A91" s="33" t="s">
        <v>95</v>
      </c>
      <c r="B91" s="94">
        <v>0</v>
      </c>
      <c r="C91" s="94">
        <f>+B91/B$3</f>
        <v>0</v>
      </c>
      <c r="D91" s="94">
        <v>0</v>
      </c>
      <c r="E91" s="94">
        <f>+D91/D$3</f>
        <v>0</v>
      </c>
      <c r="F91" s="94">
        <v>0</v>
      </c>
      <c r="G91" s="94">
        <f>+F91/F$3</f>
        <v>0</v>
      </c>
      <c r="H91" s="94">
        <v>0</v>
      </c>
      <c r="I91" s="94">
        <f>+H91/H$3</f>
        <v>0</v>
      </c>
      <c r="J91" s="94">
        <v>0</v>
      </c>
      <c r="K91" s="94">
        <f>+J91/J$3</f>
        <v>0</v>
      </c>
      <c r="L91" s="94">
        <v>0</v>
      </c>
      <c r="M91" s="94">
        <f aca="true" t="shared" si="24" ref="M91:M128">+L91/L$3</f>
        <v>0</v>
      </c>
      <c r="N91" s="94">
        <v>0</v>
      </c>
      <c r="O91" s="94">
        <f t="shared" si="20"/>
        <v>0</v>
      </c>
      <c r="P91" s="94">
        <v>0</v>
      </c>
      <c r="Q91" s="94">
        <f t="shared" si="21"/>
        <v>0</v>
      </c>
      <c r="R91" s="94">
        <v>0</v>
      </c>
      <c r="S91" s="94">
        <f t="shared" si="22"/>
        <v>0</v>
      </c>
      <c r="T91" s="94">
        <v>0</v>
      </c>
      <c r="U91" s="94">
        <f t="shared" si="23"/>
        <v>0</v>
      </c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</row>
    <row r="92" spans="1:51" ht="12.75">
      <c r="A92" s="33" t="s">
        <v>96</v>
      </c>
      <c r="B92" s="94">
        <v>0</v>
      </c>
      <c r="C92" s="94">
        <f>+B92/B$3</f>
        <v>0</v>
      </c>
      <c r="D92" s="94">
        <v>47340</v>
      </c>
      <c r="E92" s="94">
        <f>+D92/D$3</f>
        <v>1.7200784826684108</v>
      </c>
      <c r="F92" s="94">
        <v>30100</v>
      </c>
      <c r="G92" s="94">
        <f>+F92/F$3</f>
        <v>2.591922845087402</v>
      </c>
      <c r="H92" s="94">
        <v>0</v>
      </c>
      <c r="I92" s="94">
        <f>+H92/H$3</f>
        <v>0</v>
      </c>
      <c r="J92" s="94">
        <v>0</v>
      </c>
      <c r="K92" s="94">
        <f>+J92/J$3</f>
        <v>0</v>
      </c>
      <c r="L92" s="94">
        <v>0</v>
      </c>
      <c r="M92" s="94">
        <f t="shared" si="24"/>
        <v>0</v>
      </c>
      <c r="N92" s="94">
        <v>0</v>
      </c>
      <c r="O92" s="94">
        <f t="shared" si="20"/>
        <v>0</v>
      </c>
      <c r="P92" s="94">
        <v>0</v>
      </c>
      <c r="Q92" s="94">
        <f t="shared" si="21"/>
        <v>0</v>
      </c>
      <c r="R92" s="94">
        <v>0</v>
      </c>
      <c r="S92" s="94">
        <f t="shared" si="22"/>
        <v>0</v>
      </c>
      <c r="T92" s="94">
        <v>77440</v>
      </c>
      <c r="U92" s="94">
        <f t="shared" si="23"/>
        <v>1.0629040449098919</v>
      </c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</row>
    <row r="93" spans="1:51" ht="12.75">
      <c r="A93" s="95" t="s">
        <v>97</v>
      </c>
      <c r="B93" s="96">
        <v>0</v>
      </c>
      <c r="C93" s="96">
        <f>+B93/B$3</f>
        <v>0</v>
      </c>
      <c r="D93" s="96">
        <v>47340</v>
      </c>
      <c r="E93" s="96">
        <f>+D93/D$3</f>
        <v>1.7200784826684108</v>
      </c>
      <c r="F93" s="96">
        <v>30100</v>
      </c>
      <c r="G93" s="96">
        <f>+F93/F$3</f>
        <v>2.591922845087402</v>
      </c>
      <c r="H93" s="96">
        <v>0</v>
      </c>
      <c r="I93" s="96">
        <f>+H93/H$3</f>
        <v>0</v>
      </c>
      <c r="J93" s="96">
        <v>0</v>
      </c>
      <c r="K93" s="96">
        <f>+J93/J$3</f>
        <v>0</v>
      </c>
      <c r="L93" s="96">
        <v>0</v>
      </c>
      <c r="M93" s="96">
        <f t="shared" si="24"/>
        <v>0</v>
      </c>
      <c r="N93" s="96">
        <v>0</v>
      </c>
      <c r="O93" s="96">
        <f t="shared" si="20"/>
        <v>0</v>
      </c>
      <c r="P93" s="96">
        <v>0</v>
      </c>
      <c r="Q93" s="96">
        <f t="shared" si="21"/>
        <v>0</v>
      </c>
      <c r="R93" s="96">
        <v>0</v>
      </c>
      <c r="S93" s="96">
        <f t="shared" si="22"/>
        <v>0</v>
      </c>
      <c r="T93" s="96">
        <v>77440</v>
      </c>
      <c r="U93" s="96">
        <f t="shared" si="23"/>
        <v>1.0629040449098919</v>
      </c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</row>
    <row r="94" spans="1:51" ht="12.75">
      <c r="A94" s="201" t="s">
        <v>98</v>
      </c>
      <c r="B94" s="202" t="s">
        <v>11</v>
      </c>
      <c r="C94" s="202"/>
      <c r="D94" s="202" t="s">
        <v>11</v>
      </c>
      <c r="E94" s="202"/>
      <c r="F94" s="202" t="s">
        <v>11</v>
      </c>
      <c r="G94" s="202"/>
      <c r="H94" s="202" t="s">
        <v>11</v>
      </c>
      <c r="I94" s="202"/>
      <c r="J94" s="202" t="s">
        <v>11</v>
      </c>
      <c r="K94" s="202"/>
      <c r="L94" s="202" t="s">
        <v>11</v>
      </c>
      <c r="M94" s="202"/>
      <c r="N94" s="202" t="s">
        <v>11</v>
      </c>
      <c r="O94" s="202"/>
      <c r="P94" s="202" t="s">
        <v>11</v>
      </c>
      <c r="Q94" s="202"/>
      <c r="R94" s="202" t="s">
        <v>11</v>
      </c>
      <c r="S94" s="202"/>
      <c r="T94" s="202" t="s">
        <v>11</v>
      </c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  <c r="AE94" s="202"/>
      <c r="AF94" s="202"/>
      <c r="AG94" s="202"/>
      <c r="AH94" s="202"/>
      <c r="AI94" s="202"/>
      <c r="AJ94" s="202"/>
      <c r="AK94" s="202"/>
      <c r="AL94" s="202"/>
      <c r="AM94" s="202"/>
      <c r="AN94" s="202"/>
      <c r="AO94" s="202"/>
      <c r="AP94" s="202"/>
      <c r="AQ94" s="202"/>
      <c r="AR94" s="202"/>
      <c r="AS94" s="202"/>
      <c r="AT94" s="202"/>
      <c r="AU94" s="202"/>
      <c r="AV94" s="202"/>
      <c r="AW94" s="202"/>
      <c r="AX94" s="202"/>
      <c r="AY94" s="202"/>
    </row>
    <row r="95" spans="1:51" ht="12.75">
      <c r="A95" s="34" t="s">
        <v>99</v>
      </c>
      <c r="B95" s="97">
        <v>0</v>
      </c>
      <c r="C95" s="97">
        <f>+B95/B$3</f>
        <v>0</v>
      </c>
      <c r="D95" s="97">
        <v>16920</v>
      </c>
      <c r="E95" s="97">
        <f>+D95/D$3</f>
        <v>0.6147809025506867</v>
      </c>
      <c r="F95" s="97">
        <v>9760</v>
      </c>
      <c r="G95" s="97">
        <f>+F95/F$3</f>
        <v>0.8404374407991044</v>
      </c>
      <c r="H95" s="97">
        <v>0</v>
      </c>
      <c r="I95" s="97">
        <f>+H95/H$3</f>
        <v>0</v>
      </c>
      <c r="J95" s="97">
        <v>0</v>
      </c>
      <c r="K95" s="97">
        <f>+J95/J$3</f>
        <v>0</v>
      </c>
      <c r="L95" s="97">
        <v>0</v>
      </c>
      <c r="M95" s="97">
        <f t="shared" si="24"/>
        <v>0</v>
      </c>
      <c r="N95" s="97">
        <v>0</v>
      </c>
      <c r="O95" s="97">
        <f t="shared" si="20"/>
        <v>0</v>
      </c>
      <c r="P95" s="97">
        <v>0</v>
      </c>
      <c r="Q95" s="97">
        <f t="shared" si="21"/>
        <v>0</v>
      </c>
      <c r="R95" s="97">
        <v>0</v>
      </c>
      <c r="S95" s="97">
        <f t="shared" si="22"/>
        <v>0</v>
      </c>
      <c r="T95" s="97">
        <v>26680</v>
      </c>
      <c r="U95" s="97">
        <f t="shared" si="23"/>
        <v>0.3661967964643068</v>
      </c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</row>
    <row r="96" spans="1:51" ht="12.75">
      <c r="A96" s="34" t="s">
        <v>100</v>
      </c>
      <c r="B96" s="97">
        <v>0</v>
      </c>
      <c r="C96" s="97">
        <f>+B96/B$3</f>
        <v>0</v>
      </c>
      <c r="D96" s="97">
        <v>0</v>
      </c>
      <c r="E96" s="97">
        <f>+D96/D$3</f>
        <v>0</v>
      </c>
      <c r="F96" s="97">
        <v>0</v>
      </c>
      <c r="G96" s="97">
        <f>+F96/F$3</f>
        <v>0</v>
      </c>
      <c r="H96" s="97">
        <v>0</v>
      </c>
      <c r="I96" s="97">
        <f>+H96/H$3</f>
        <v>0</v>
      </c>
      <c r="J96" s="97">
        <v>0</v>
      </c>
      <c r="K96" s="97">
        <f>+J96/J$3</f>
        <v>0</v>
      </c>
      <c r="L96" s="97">
        <v>0</v>
      </c>
      <c r="M96" s="97">
        <f t="shared" si="24"/>
        <v>0</v>
      </c>
      <c r="N96" s="97">
        <v>0</v>
      </c>
      <c r="O96" s="97">
        <f t="shared" si="20"/>
        <v>0</v>
      </c>
      <c r="P96" s="97">
        <v>0</v>
      </c>
      <c r="Q96" s="97">
        <f t="shared" si="21"/>
        <v>0</v>
      </c>
      <c r="R96" s="97">
        <v>0</v>
      </c>
      <c r="S96" s="97">
        <f t="shared" si="22"/>
        <v>0</v>
      </c>
      <c r="T96" s="97">
        <v>0</v>
      </c>
      <c r="U96" s="97">
        <f t="shared" si="23"/>
        <v>0</v>
      </c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</row>
    <row r="97" spans="1:51" ht="12.75">
      <c r="A97" s="98" t="s">
        <v>101</v>
      </c>
      <c r="B97" s="99">
        <v>0</v>
      </c>
      <c r="C97" s="99">
        <f>+B97/B$3</f>
        <v>0</v>
      </c>
      <c r="D97" s="99">
        <v>16920</v>
      </c>
      <c r="E97" s="99">
        <f>+D97/D$3</f>
        <v>0.6147809025506867</v>
      </c>
      <c r="F97" s="99">
        <v>9760</v>
      </c>
      <c r="G97" s="99">
        <f>+F97/F$3</f>
        <v>0.8404374407991044</v>
      </c>
      <c r="H97" s="99">
        <v>0</v>
      </c>
      <c r="I97" s="99">
        <f>+H97/H$3</f>
        <v>0</v>
      </c>
      <c r="J97" s="99">
        <v>0</v>
      </c>
      <c r="K97" s="99">
        <f>+J97/J$3</f>
        <v>0</v>
      </c>
      <c r="L97" s="99">
        <v>0</v>
      </c>
      <c r="M97" s="99">
        <f t="shared" si="24"/>
        <v>0</v>
      </c>
      <c r="N97" s="99">
        <v>0</v>
      </c>
      <c r="O97" s="99">
        <f t="shared" si="20"/>
        <v>0</v>
      </c>
      <c r="P97" s="99">
        <v>0</v>
      </c>
      <c r="Q97" s="99">
        <f t="shared" si="21"/>
        <v>0</v>
      </c>
      <c r="R97" s="99">
        <v>0</v>
      </c>
      <c r="S97" s="99">
        <f t="shared" si="22"/>
        <v>0</v>
      </c>
      <c r="T97" s="99">
        <v>26680</v>
      </c>
      <c r="U97" s="99">
        <f t="shared" si="23"/>
        <v>0.3661967964643068</v>
      </c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</row>
    <row r="98" spans="1:51" ht="12.75">
      <c r="A98" s="201" t="s">
        <v>102</v>
      </c>
      <c r="B98" s="202" t="s">
        <v>11</v>
      </c>
      <c r="C98" s="202"/>
      <c r="D98" s="202" t="s">
        <v>11</v>
      </c>
      <c r="E98" s="202"/>
      <c r="F98" s="202" t="s">
        <v>11</v>
      </c>
      <c r="G98" s="202"/>
      <c r="H98" s="202" t="s">
        <v>11</v>
      </c>
      <c r="I98" s="202"/>
      <c r="J98" s="202" t="s">
        <v>11</v>
      </c>
      <c r="K98" s="202"/>
      <c r="L98" s="202" t="s">
        <v>11</v>
      </c>
      <c r="M98" s="202"/>
      <c r="N98" s="202" t="s">
        <v>11</v>
      </c>
      <c r="O98" s="202"/>
      <c r="P98" s="202" t="s">
        <v>11</v>
      </c>
      <c r="Q98" s="202"/>
      <c r="R98" s="202" t="s">
        <v>11</v>
      </c>
      <c r="S98" s="202"/>
      <c r="T98" s="202" t="s">
        <v>11</v>
      </c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202"/>
      <c r="AF98" s="202"/>
      <c r="AG98" s="202"/>
      <c r="AH98" s="202"/>
      <c r="AI98" s="202"/>
      <c r="AJ98" s="202"/>
      <c r="AK98" s="202"/>
      <c r="AL98" s="202"/>
      <c r="AM98" s="202"/>
      <c r="AN98" s="202"/>
      <c r="AO98" s="202"/>
      <c r="AP98" s="202"/>
      <c r="AQ98" s="202"/>
      <c r="AR98" s="202"/>
      <c r="AS98" s="202"/>
      <c r="AT98" s="202"/>
      <c r="AU98" s="202"/>
      <c r="AV98" s="202"/>
      <c r="AW98" s="202"/>
      <c r="AX98" s="202"/>
      <c r="AY98" s="202"/>
    </row>
    <row r="99" spans="1:51" ht="12.75">
      <c r="A99" s="35" t="s">
        <v>103</v>
      </c>
      <c r="B99" s="100">
        <v>0</v>
      </c>
      <c r="C99" s="100">
        <f>+B99/B$3</f>
        <v>0</v>
      </c>
      <c r="D99" s="100">
        <v>0</v>
      </c>
      <c r="E99" s="100">
        <f>+D99/D$3</f>
        <v>0</v>
      </c>
      <c r="F99" s="100">
        <v>0</v>
      </c>
      <c r="G99" s="100">
        <f>+F99/F$3</f>
        <v>0</v>
      </c>
      <c r="H99" s="100">
        <v>0</v>
      </c>
      <c r="I99" s="100">
        <f>+H99/H$3</f>
        <v>0</v>
      </c>
      <c r="J99" s="100">
        <v>0</v>
      </c>
      <c r="K99" s="100">
        <f>+J99/J$3</f>
        <v>0</v>
      </c>
      <c r="L99" s="100">
        <v>0</v>
      </c>
      <c r="M99" s="100">
        <f t="shared" si="24"/>
        <v>0</v>
      </c>
      <c r="N99" s="100">
        <v>0</v>
      </c>
      <c r="O99" s="100">
        <f t="shared" si="20"/>
        <v>0</v>
      </c>
      <c r="P99" s="100">
        <v>0</v>
      </c>
      <c r="Q99" s="100">
        <f t="shared" si="21"/>
        <v>0</v>
      </c>
      <c r="R99" s="100">
        <v>0</v>
      </c>
      <c r="S99" s="100">
        <f t="shared" si="22"/>
        <v>0</v>
      </c>
      <c r="T99" s="100">
        <v>0</v>
      </c>
      <c r="U99" s="100">
        <f t="shared" si="23"/>
        <v>0</v>
      </c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</row>
    <row r="100" spans="1:51" ht="12.75">
      <c r="A100" s="36" t="s">
        <v>104</v>
      </c>
      <c r="B100" s="101">
        <v>0</v>
      </c>
      <c r="C100" s="101">
        <f>+B100/B$3</f>
        <v>0</v>
      </c>
      <c r="D100" s="101">
        <v>0</v>
      </c>
      <c r="E100" s="101">
        <f>+D100/D$3</f>
        <v>0</v>
      </c>
      <c r="F100" s="101">
        <v>0</v>
      </c>
      <c r="G100" s="101">
        <f>+F100/F$3</f>
        <v>0</v>
      </c>
      <c r="H100" s="101">
        <v>0</v>
      </c>
      <c r="I100" s="101">
        <f>+H100/H$3</f>
        <v>0</v>
      </c>
      <c r="J100" s="101">
        <v>0</v>
      </c>
      <c r="K100" s="101">
        <f>+J100/J$3</f>
        <v>0</v>
      </c>
      <c r="L100" s="101">
        <v>0</v>
      </c>
      <c r="M100" s="101">
        <f t="shared" si="24"/>
        <v>0</v>
      </c>
      <c r="N100" s="101">
        <v>0</v>
      </c>
      <c r="O100" s="101">
        <f t="shared" si="20"/>
        <v>0</v>
      </c>
      <c r="P100" s="101">
        <v>0</v>
      </c>
      <c r="Q100" s="101">
        <f t="shared" si="21"/>
        <v>0</v>
      </c>
      <c r="R100" s="101">
        <v>0</v>
      </c>
      <c r="S100" s="101">
        <f t="shared" si="22"/>
        <v>0</v>
      </c>
      <c r="T100" s="101">
        <v>0</v>
      </c>
      <c r="U100" s="101">
        <f t="shared" si="23"/>
        <v>0</v>
      </c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</row>
    <row r="101" spans="1:51" ht="12.75">
      <c r="A101" s="209" t="s">
        <v>105</v>
      </c>
      <c r="B101" s="211">
        <f>+B24+B36+B44+B49+B52+B57+B63+B67+B72+B76+B81+B85+B89+B93+B97</f>
        <v>1455971.557008677</v>
      </c>
      <c r="C101" s="211">
        <f>+B101/B$3</f>
        <v>266.71030536887287</v>
      </c>
      <c r="D101" s="211">
        <f>+D24+D36+D44+D49+D52+D57+D63+D67+D72+D76+D81+D85+D89+D93+D97</f>
        <v>5732274.423447054</v>
      </c>
      <c r="E101" s="211">
        <f>+D101/D$3</f>
        <v>208.27971889568542</v>
      </c>
      <c r="F101" s="211">
        <f>+F24+F36+F44+F49+F52+F57+F63+F67+F72+F76+F81+F85+F89+F93+F97</f>
        <v>2521199.8605449833</v>
      </c>
      <c r="G101" s="211">
        <f>+F101/F$3</f>
        <v>217.10151214543902</v>
      </c>
      <c r="H101" s="211">
        <f>+H24+H36+H44+H49+H52+H57+H63+H67+H72+H76+H81+H85+H89+H93+H97</f>
        <v>555410.4926666489</v>
      </c>
      <c r="I101" s="211">
        <f>+H101/H$3</f>
        <v>277.84416841753324</v>
      </c>
      <c r="J101" s="211">
        <f>+J24+J36+J44+J49+J52+J57+J63+J67+J72+J76+J81+J85+J89+J93+J97</f>
        <v>1275578.67680899</v>
      </c>
      <c r="K101" s="211">
        <f>+J101/J$3</f>
        <v>239.18595102362463</v>
      </c>
      <c r="L101" s="211">
        <f>+L24+L36+L44+L49+L52+L57+L63+L67+L72+L76+L81+L85+L89+L93+L97</f>
        <v>606780.742832323</v>
      </c>
      <c r="M101" s="211">
        <f t="shared" si="24"/>
        <v>156.26596518988487</v>
      </c>
      <c r="N101" s="211">
        <f>+N24+N36+N44+N49+N52+N57+N63+N67+N72+N76+N81+N85+N89+N93+N97</f>
        <v>705081.266179594</v>
      </c>
      <c r="O101" s="211">
        <f t="shared" si="20"/>
        <v>608.8784682034491</v>
      </c>
      <c r="P101" s="211">
        <f>+P24+P36+P44+P49+P52+P57+P63+P67+P72+P76+P81+P85+P89+P93+P97</f>
        <v>2594062.640725844</v>
      </c>
      <c r="Q101" s="211">
        <f>+Q24+Q36+Q44+Q49+Q52+Q57+Q63+Q67+Q72+Q76+Q81+Q85+Q89+Q93+Q97</f>
        <v>163.25126750949303</v>
      </c>
      <c r="R101" s="211">
        <v>144</v>
      </c>
      <c r="S101" s="211">
        <f t="shared" si="22"/>
        <v>0.001976474463675419</v>
      </c>
      <c r="T101" s="211">
        <f>+T24+T36+T44+T49+T52+T57+T63+T67+T72+T76+T81+T85+T89+T93+T97</f>
        <v>15446503.660214115</v>
      </c>
      <c r="U101" s="211">
        <f t="shared" si="23"/>
        <v>212.0112502602923</v>
      </c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</row>
    <row r="102" spans="1:51" ht="12.75">
      <c r="A102" s="209" t="s">
        <v>106</v>
      </c>
      <c r="B102" s="211">
        <f>+B25+B36+B44+B49+B52+B57+B63+B67+B72+B76+B81+B85+B89+B93+B97</f>
        <v>1490915.557008677</v>
      </c>
      <c r="C102" s="211">
        <f>+B102/B$3</f>
        <v>273.11147774476586</v>
      </c>
      <c r="D102" s="211">
        <f>+D25+D36+D44+D49+D52+D57+D63+D67+D72+D76+D81+D85+D89+D93+D97</f>
        <v>5763410.463447054</v>
      </c>
      <c r="E102" s="211">
        <f>+D102/D$3</f>
        <v>209.4110334803813</v>
      </c>
      <c r="F102" s="211">
        <f>+F25+F36+F44+F49+F52+F57+F63+F67+F72+F76+F81+F85+F89+F93+F97</f>
        <v>2567530.540544983</v>
      </c>
      <c r="G102" s="211">
        <f>+F102/F$3</f>
        <v>221.0910652324966</v>
      </c>
      <c r="H102" s="211">
        <f>+H25+H36+H44+H49+H52+H57+H63+H67+H72+H76+H81+H85+H89+H93+H97</f>
        <v>563922.572666649</v>
      </c>
      <c r="I102" s="211">
        <f>+H102/H$3</f>
        <v>282.10233750207556</v>
      </c>
      <c r="J102" s="211">
        <f>+J25+J36+J44+J49+J52+J57+J63+J67+J72+J76+J81+J85+J89+J93+J97</f>
        <v>1312090.71680899</v>
      </c>
      <c r="K102" s="211">
        <f>+J102/J$3</f>
        <v>246.03238642583727</v>
      </c>
      <c r="L102" s="211">
        <f>+L25+L36+L44+L49+L52+L57+L63+L67+L72+L76+L81+L85+L89+L93+L97</f>
        <v>625596.742832323</v>
      </c>
      <c r="M102" s="211">
        <f t="shared" si="24"/>
        <v>161.1117030214584</v>
      </c>
      <c r="N102" s="211">
        <f>+N25+N36+N44+N49+N52+N57+N63+N67+N72+N76+N81+N85+N89+N93+N97</f>
        <v>739092.006179594</v>
      </c>
      <c r="O102" s="211">
        <f t="shared" si="20"/>
        <v>638.2487099996493</v>
      </c>
      <c r="P102" s="211">
        <f>+P25+P36+P44+P49+P52+P57+P63+P67+P72+P76+P81+P85+P89+P93+P97</f>
        <v>2598766.640725844</v>
      </c>
      <c r="Q102" s="211">
        <f t="shared" si="21"/>
        <v>163.54730275178377</v>
      </c>
      <c r="R102" s="211">
        <v>144</v>
      </c>
      <c r="S102" s="211">
        <f t="shared" si="22"/>
        <v>0.001976474463675419</v>
      </c>
      <c r="T102" s="211">
        <f>+T25+T36+T44+T49+T52+T57+T63+T67+T72+T76+T81+T85+T89+T93+T97</f>
        <v>15661469.240214113</v>
      </c>
      <c r="U102" s="211">
        <f t="shared" si="23"/>
        <v>214.96176400639766</v>
      </c>
      <c r="V102" s="211"/>
      <c r="W102" s="211"/>
      <c r="X102" s="211"/>
      <c r="Y102" s="211"/>
      <c r="Z102" s="211"/>
      <c r="AA102" s="211"/>
      <c r="AB102" s="211"/>
      <c r="AC102" s="211"/>
      <c r="AD102" s="211"/>
      <c r="AE102" s="211"/>
      <c r="AF102" s="211"/>
      <c r="AG102" s="211"/>
      <c r="AH102" s="211"/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</row>
    <row r="103" spans="1:51" ht="12.75">
      <c r="A103" s="201" t="s">
        <v>107</v>
      </c>
      <c r="B103" s="202" t="s">
        <v>11</v>
      </c>
      <c r="C103" s="202"/>
      <c r="D103" s="202" t="s">
        <v>11</v>
      </c>
      <c r="E103" s="202"/>
      <c r="F103" s="202" t="s">
        <v>11</v>
      </c>
      <c r="G103" s="202"/>
      <c r="H103" s="202" t="s">
        <v>11</v>
      </c>
      <c r="I103" s="202"/>
      <c r="J103" s="202" t="s">
        <v>11</v>
      </c>
      <c r="K103" s="202"/>
      <c r="L103" s="202" t="s">
        <v>11</v>
      </c>
      <c r="M103" s="202"/>
      <c r="N103" s="202" t="s">
        <v>11</v>
      </c>
      <c r="O103" s="202"/>
      <c r="P103" s="202" t="s">
        <v>11</v>
      </c>
      <c r="Q103" s="202"/>
      <c r="R103" s="202" t="s">
        <v>11</v>
      </c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/>
      <c r="AF103" s="202"/>
      <c r="AG103" s="202"/>
      <c r="AH103" s="202"/>
      <c r="AI103" s="202"/>
      <c r="AJ103" s="202"/>
      <c r="AK103" s="202"/>
      <c r="AL103" s="202"/>
      <c r="AM103" s="202"/>
      <c r="AN103" s="202"/>
      <c r="AO103" s="202"/>
      <c r="AP103" s="202"/>
      <c r="AQ103" s="202"/>
      <c r="AR103" s="202"/>
      <c r="AS103" s="202"/>
      <c r="AT103" s="202"/>
      <c r="AU103" s="202"/>
      <c r="AV103" s="202"/>
      <c r="AW103" s="202"/>
      <c r="AX103" s="202"/>
      <c r="AY103" s="202"/>
    </row>
    <row r="104" spans="1:51" ht="12.75">
      <c r="A104" s="102" t="s">
        <v>108</v>
      </c>
      <c r="B104" s="103">
        <v>0</v>
      </c>
      <c r="C104" s="103">
        <f aca="true" t="shared" si="25" ref="C104:C120">+B104/B$3</f>
        <v>0</v>
      </c>
      <c r="D104" s="103">
        <v>0</v>
      </c>
      <c r="E104" s="103">
        <f aca="true" t="shared" si="26" ref="E104:E120">+D104/D$3</f>
        <v>0</v>
      </c>
      <c r="F104" s="103">
        <v>0</v>
      </c>
      <c r="G104" s="103">
        <f aca="true" t="shared" si="27" ref="G104:G120">+F104/F$3</f>
        <v>0</v>
      </c>
      <c r="H104" s="103">
        <v>0</v>
      </c>
      <c r="I104" s="103">
        <f aca="true" t="shared" si="28" ref="I104:I120">+H104/H$3</f>
        <v>0</v>
      </c>
      <c r="J104" s="103">
        <v>0</v>
      </c>
      <c r="K104" s="103">
        <f aca="true" t="shared" si="29" ref="K104:K120">+J104/J$3</f>
        <v>0</v>
      </c>
      <c r="L104" s="103">
        <v>0</v>
      </c>
      <c r="M104" s="103">
        <f t="shared" si="24"/>
        <v>0</v>
      </c>
      <c r="N104" s="103">
        <v>0</v>
      </c>
      <c r="O104" s="103">
        <f t="shared" si="20"/>
        <v>0</v>
      </c>
      <c r="P104" s="103">
        <v>0</v>
      </c>
      <c r="Q104" s="103">
        <f t="shared" si="21"/>
        <v>0</v>
      </c>
      <c r="R104" s="103">
        <v>0</v>
      </c>
      <c r="S104" s="103">
        <f t="shared" si="22"/>
        <v>0</v>
      </c>
      <c r="T104" s="103">
        <v>0</v>
      </c>
      <c r="U104" s="103">
        <f t="shared" si="23"/>
        <v>0</v>
      </c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</row>
    <row r="105" spans="1:51" ht="12.75">
      <c r="A105" s="102" t="s">
        <v>109</v>
      </c>
      <c r="B105" s="103">
        <v>725752</v>
      </c>
      <c r="C105" s="103">
        <f t="shared" si="25"/>
        <v>132.94596079868109</v>
      </c>
      <c r="D105" s="103">
        <v>4164300</v>
      </c>
      <c r="E105" s="103">
        <f t="shared" si="26"/>
        <v>151.3080444735121</v>
      </c>
      <c r="F105" s="103">
        <v>1904500</v>
      </c>
      <c r="G105" s="103">
        <f t="shared" si="27"/>
        <v>163.99724446740723</v>
      </c>
      <c r="H105" s="103">
        <v>285909</v>
      </c>
      <c r="I105" s="103">
        <f t="shared" si="28"/>
        <v>143.02601300650326</v>
      </c>
      <c r="J105" s="103">
        <v>550119</v>
      </c>
      <c r="K105" s="103">
        <f t="shared" si="29"/>
        <v>103.15375960997562</v>
      </c>
      <c r="L105" s="103">
        <v>550221</v>
      </c>
      <c r="M105" s="103">
        <f t="shared" si="24"/>
        <v>141.69997424671647</v>
      </c>
      <c r="N105" s="103">
        <v>82418</v>
      </c>
      <c r="O105" s="103">
        <f t="shared" si="20"/>
        <v>71.17271157167531</v>
      </c>
      <c r="P105" s="103">
        <v>2843987</v>
      </c>
      <c r="Q105" s="103">
        <f t="shared" si="21"/>
        <v>178.97967275015733</v>
      </c>
      <c r="R105" s="103">
        <v>0</v>
      </c>
      <c r="S105" s="103">
        <f t="shared" si="22"/>
        <v>0</v>
      </c>
      <c r="T105" s="103">
        <v>11107206</v>
      </c>
      <c r="U105" s="103">
        <f t="shared" si="23"/>
        <v>152.45214598459998</v>
      </c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</row>
    <row r="106" spans="1:51" ht="12.75">
      <c r="A106" s="102" t="s">
        <v>110</v>
      </c>
      <c r="B106" s="103">
        <v>0</v>
      </c>
      <c r="C106" s="103">
        <f t="shared" si="25"/>
        <v>0</v>
      </c>
      <c r="D106" s="103">
        <v>0</v>
      </c>
      <c r="E106" s="103">
        <f t="shared" si="26"/>
        <v>0</v>
      </c>
      <c r="F106" s="103">
        <v>0</v>
      </c>
      <c r="G106" s="103">
        <f t="shared" si="27"/>
        <v>0</v>
      </c>
      <c r="H106" s="103">
        <v>0</v>
      </c>
      <c r="I106" s="103">
        <f t="shared" si="28"/>
        <v>0</v>
      </c>
      <c r="J106" s="103">
        <v>0</v>
      </c>
      <c r="K106" s="103">
        <f t="shared" si="29"/>
        <v>0</v>
      </c>
      <c r="L106" s="103">
        <v>0</v>
      </c>
      <c r="M106" s="103">
        <f t="shared" si="24"/>
        <v>0</v>
      </c>
      <c r="N106" s="103">
        <v>0</v>
      </c>
      <c r="O106" s="103">
        <f t="shared" si="20"/>
        <v>0</v>
      </c>
      <c r="P106" s="103">
        <v>0</v>
      </c>
      <c r="Q106" s="103">
        <f t="shared" si="21"/>
        <v>0</v>
      </c>
      <c r="R106" s="103">
        <v>0</v>
      </c>
      <c r="S106" s="103">
        <f t="shared" si="22"/>
        <v>0</v>
      </c>
      <c r="T106" s="103">
        <v>0</v>
      </c>
      <c r="U106" s="103">
        <f t="shared" si="23"/>
        <v>0</v>
      </c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</row>
    <row r="107" spans="1:51" ht="12.75">
      <c r="A107" s="102" t="s">
        <v>111</v>
      </c>
      <c r="B107" s="103">
        <v>88672</v>
      </c>
      <c r="C107" s="103">
        <f t="shared" si="25"/>
        <v>16.243267997801794</v>
      </c>
      <c r="D107" s="103">
        <v>143503</v>
      </c>
      <c r="E107" s="103">
        <f t="shared" si="26"/>
        <v>5.214119613400189</v>
      </c>
      <c r="F107" s="103">
        <v>104547</v>
      </c>
      <c r="G107" s="103">
        <f t="shared" si="27"/>
        <v>9.002583311805735</v>
      </c>
      <c r="H107" s="103">
        <v>187001</v>
      </c>
      <c r="I107" s="103">
        <f t="shared" si="28"/>
        <v>93.5472736368184</v>
      </c>
      <c r="J107" s="103">
        <v>60419</v>
      </c>
      <c r="K107" s="103">
        <f t="shared" si="29"/>
        <v>11.329270579411213</v>
      </c>
      <c r="L107" s="103">
        <v>32167</v>
      </c>
      <c r="M107" s="103">
        <f t="shared" si="24"/>
        <v>8.284058717486479</v>
      </c>
      <c r="N107" s="103">
        <v>156742</v>
      </c>
      <c r="O107" s="103">
        <f t="shared" si="20"/>
        <v>135.35578583765113</v>
      </c>
      <c r="P107" s="103">
        <v>36262</v>
      </c>
      <c r="Q107" s="103">
        <f t="shared" si="21"/>
        <v>2.2820641913152926</v>
      </c>
      <c r="R107" s="103">
        <v>0</v>
      </c>
      <c r="S107" s="103">
        <f t="shared" si="22"/>
        <v>0</v>
      </c>
      <c r="T107" s="103">
        <v>809313</v>
      </c>
      <c r="U107" s="103">
        <f t="shared" si="23"/>
        <v>11.108239427920447</v>
      </c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</row>
    <row r="108" spans="1:51" ht="12.75">
      <c r="A108" s="102" t="s">
        <v>112</v>
      </c>
      <c r="B108" s="103">
        <v>22583</v>
      </c>
      <c r="C108" s="103">
        <f t="shared" si="25"/>
        <v>4.136838248763509</v>
      </c>
      <c r="D108" s="103">
        <v>17218</v>
      </c>
      <c r="E108" s="103">
        <f t="shared" si="26"/>
        <v>0.6256086040258703</v>
      </c>
      <c r="F108" s="103">
        <v>49412</v>
      </c>
      <c r="G108" s="103">
        <f t="shared" si="27"/>
        <v>4.2548867648325155</v>
      </c>
      <c r="H108" s="103">
        <v>6973</v>
      </c>
      <c r="I108" s="103">
        <f t="shared" si="28"/>
        <v>3.4882441220610305</v>
      </c>
      <c r="J108" s="103">
        <v>13602</v>
      </c>
      <c r="K108" s="103">
        <f t="shared" si="29"/>
        <v>2.5505344084005253</v>
      </c>
      <c r="L108" s="103">
        <v>8319</v>
      </c>
      <c r="M108" s="103">
        <f t="shared" si="24"/>
        <v>2.1424156579963944</v>
      </c>
      <c r="N108" s="103">
        <v>37019</v>
      </c>
      <c r="O108" s="103">
        <f t="shared" si="20"/>
        <v>31.96804835924007</v>
      </c>
      <c r="P108" s="103">
        <v>21796</v>
      </c>
      <c r="Q108" s="103">
        <f t="shared" si="21"/>
        <v>1.3716803020767778</v>
      </c>
      <c r="R108" s="103">
        <v>0</v>
      </c>
      <c r="S108" s="103">
        <f t="shared" si="22"/>
        <v>0</v>
      </c>
      <c r="T108" s="103">
        <v>176922</v>
      </c>
      <c r="U108" s="103">
        <f t="shared" si="23"/>
        <v>2.4283459379332117</v>
      </c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</row>
    <row r="109" spans="1:51" ht="12.75">
      <c r="A109" s="102" t="s">
        <v>113</v>
      </c>
      <c r="B109" s="103">
        <v>238663</v>
      </c>
      <c r="C109" s="103">
        <f t="shared" si="25"/>
        <v>43.71917933687489</v>
      </c>
      <c r="D109" s="103">
        <v>201265</v>
      </c>
      <c r="E109" s="103">
        <f t="shared" si="26"/>
        <v>7.312876971150352</v>
      </c>
      <c r="F109" s="103">
        <v>497666</v>
      </c>
      <c r="G109" s="103">
        <f t="shared" si="27"/>
        <v>42.854215103763025</v>
      </c>
      <c r="H109" s="103">
        <v>85759</v>
      </c>
      <c r="I109" s="103">
        <f t="shared" si="28"/>
        <v>42.90095047523762</v>
      </c>
      <c r="J109" s="103">
        <v>169044</v>
      </c>
      <c r="K109" s="103">
        <f t="shared" si="29"/>
        <v>31.69773110819426</v>
      </c>
      <c r="L109" s="103">
        <v>87956</v>
      </c>
      <c r="M109" s="103">
        <f t="shared" si="24"/>
        <v>22.651558073654392</v>
      </c>
      <c r="N109" s="103">
        <v>384507</v>
      </c>
      <c r="O109" s="103">
        <f t="shared" si="20"/>
        <v>332.04404145077723</v>
      </c>
      <c r="P109" s="103">
        <v>259925</v>
      </c>
      <c r="Q109" s="103">
        <f t="shared" si="21"/>
        <v>16.357772183763373</v>
      </c>
      <c r="R109" s="103">
        <v>0</v>
      </c>
      <c r="S109" s="103">
        <f t="shared" si="22"/>
        <v>0</v>
      </c>
      <c r="T109" s="103">
        <v>1924785</v>
      </c>
      <c r="U109" s="103">
        <f t="shared" si="23"/>
        <v>26.418669448371467</v>
      </c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</row>
    <row r="110" spans="1:51" ht="12.75">
      <c r="A110" s="102" t="s">
        <v>114</v>
      </c>
      <c r="B110" s="103">
        <v>31235</v>
      </c>
      <c r="C110" s="103">
        <f t="shared" si="25"/>
        <v>5.721743909140868</v>
      </c>
      <c r="D110" s="103">
        <v>93202</v>
      </c>
      <c r="E110" s="103">
        <f t="shared" si="26"/>
        <v>3.3864544727854082</v>
      </c>
      <c r="F110" s="103">
        <v>46546</v>
      </c>
      <c r="G110" s="103">
        <f t="shared" si="27"/>
        <v>4.008094376991303</v>
      </c>
      <c r="H110" s="103">
        <v>0</v>
      </c>
      <c r="I110" s="103">
        <f t="shared" si="28"/>
        <v>0</v>
      </c>
      <c r="J110" s="103">
        <v>35769</v>
      </c>
      <c r="K110" s="103">
        <f t="shared" si="29"/>
        <v>6.7071066941683855</v>
      </c>
      <c r="L110" s="103">
        <v>28351</v>
      </c>
      <c r="M110" s="103">
        <f t="shared" si="24"/>
        <v>7.301313417460726</v>
      </c>
      <c r="N110" s="103">
        <v>0</v>
      </c>
      <c r="O110" s="103">
        <f t="shared" si="20"/>
        <v>0</v>
      </c>
      <c r="P110" s="103">
        <v>74360</v>
      </c>
      <c r="Q110" s="103">
        <f t="shared" si="21"/>
        <v>4.679672750157332</v>
      </c>
      <c r="R110" s="103">
        <v>0</v>
      </c>
      <c r="S110" s="103">
        <f t="shared" si="22"/>
        <v>0</v>
      </c>
      <c r="T110" s="103">
        <v>309463</v>
      </c>
      <c r="U110" s="103">
        <f t="shared" si="23"/>
        <v>4.247539701058237</v>
      </c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</row>
    <row r="111" spans="1:51" ht="12.75">
      <c r="A111" s="102" t="s">
        <v>115</v>
      </c>
      <c r="B111" s="103">
        <v>61694</v>
      </c>
      <c r="C111" s="103">
        <f t="shared" si="25"/>
        <v>11.301337241252977</v>
      </c>
      <c r="D111" s="103">
        <v>0</v>
      </c>
      <c r="E111" s="103">
        <f t="shared" si="26"/>
        <v>0</v>
      </c>
      <c r="F111" s="103">
        <v>0</v>
      </c>
      <c r="G111" s="103">
        <f t="shared" si="27"/>
        <v>0</v>
      </c>
      <c r="H111" s="103">
        <v>0</v>
      </c>
      <c r="I111" s="103">
        <f t="shared" si="28"/>
        <v>0</v>
      </c>
      <c r="J111" s="103">
        <v>92540</v>
      </c>
      <c r="K111" s="103">
        <f t="shared" si="29"/>
        <v>17.352334520907558</v>
      </c>
      <c r="L111" s="103">
        <v>0</v>
      </c>
      <c r="M111" s="103">
        <f t="shared" si="24"/>
        <v>0</v>
      </c>
      <c r="N111" s="103">
        <v>0</v>
      </c>
      <c r="O111" s="103">
        <f t="shared" si="20"/>
        <v>0</v>
      </c>
      <c r="P111" s="103">
        <v>0</v>
      </c>
      <c r="Q111" s="103">
        <f t="shared" si="21"/>
        <v>0</v>
      </c>
      <c r="R111" s="103">
        <v>0</v>
      </c>
      <c r="S111" s="103">
        <f t="shared" si="22"/>
        <v>0</v>
      </c>
      <c r="T111" s="103">
        <v>154234</v>
      </c>
      <c r="U111" s="103">
        <f t="shared" si="23"/>
        <v>2.1169414057674625</v>
      </c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</row>
    <row r="112" spans="1:51" ht="12.75">
      <c r="A112" s="102" t="s">
        <v>116</v>
      </c>
      <c r="B112" s="103">
        <v>0</v>
      </c>
      <c r="C112" s="103">
        <f t="shared" si="25"/>
        <v>0</v>
      </c>
      <c r="D112" s="103">
        <v>0</v>
      </c>
      <c r="E112" s="103">
        <f t="shared" si="26"/>
        <v>0</v>
      </c>
      <c r="F112" s="103">
        <v>0</v>
      </c>
      <c r="G112" s="103">
        <f t="shared" si="27"/>
        <v>0</v>
      </c>
      <c r="H112" s="103">
        <v>0</v>
      </c>
      <c r="I112" s="103">
        <f t="shared" si="28"/>
        <v>0</v>
      </c>
      <c r="J112" s="103">
        <v>0</v>
      </c>
      <c r="K112" s="103">
        <f t="shared" si="29"/>
        <v>0</v>
      </c>
      <c r="L112" s="103">
        <v>0</v>
      </c>
      <c r="M112" s="103">
        <f t="shared" si="24"/>
        <v>0</v>
      </c>
      <c r="N112" s="103">
        <v>0</v>
      </c>
      <c r="O112" s="103">
        <f t="shared" si="20"/>
        <v>0</v>
      </c>
      <c r="P112" s="103">
        <v>0</v>
      </c>
      <c r="Q112" s="103">
        <f t="shared" si="21"/>
        <v>0</v>
      </c>
      <c r="R112" s="103">
        <v>0</v>
      </c>
      <c r="S112" s="103">
        <f t="shared" si="22"/>
        <v>0</v>
      </c>
      <c r="T112" s="103">
        <v>0</v>
      </c>
      <c r="U112" s="103">
        <f t="shared" si="23"/>
        <v>0</v>
      </c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</row>
    <row r="113" spans="1:51" ht="12.75">
      <c r="A113" s="102" t="s">
        <v>117</v>
      </c>
      <c r="B113" s="103">
        <v>0</v>
      </c>
      <c r="C113" s="103">
        <f t="shared" si="25"/>
        <v>0</v>
      </c>
      <c r="D113" s="103">
        <v>0</v>
      </c>
      <c r="E113" s="103">
        <f t="shared" si="26"/>
        <v>0</v>
      </c>
      <c r="F113" s="103">
        <v>0</v>
      </c>
      <c r="G113" s="103">
        <f t="shared" si="27"/>
        <v>0</v>
      </c>
      <c r="H113" s="103">
        <v>0</v>
      </c>
      <c r="I113" s="103">
        <f t="shared" si="28"/>
        <v>0</v>
      </c>
      <c r="J113" s="103">
        <v>0</v>
      </c>
      <c r="K113" s="103">
        <f t="shared" si="29"/>
        <v>0</v>
      </c>
      <c r="L113" s="103">
        <v>0</v>
      </c>
      <c r="M113" s="103">
        <f t="shared" si="24"/>
        <v>0</v>
      </c>
      <c r="N113" s="103">
        <v>0</v>
      </c>
      <c r="O113" s="103">
        <f t="shared" si="20"/>
        <v>0</v>
      </c>
      <c r="P113" s="103">
        <v>0</v>
      </c>
      <c r="Q113" s="103">
        <f t="shared" si="21"/>
        <v>0</v>
      </c>
      <c r="R113" s="103">
        <v>0</v>
      </c>
      <c r="S113" s="103">
        <f t="shared" si="22"/>
        <v>0</v>
      </c>
      <c r="T113" s="103">
        <v>0</v>
      </c>
      <c r="U113" s="103">
        <f t="shared" si="23"/>
        <v>0</v>
      </c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</row>
    <row r="114" spans="1:51" ht="12.75">
      <c r="A114" s="102" t="s">
        <v>118</v>
      </c>
      <c r="B114" s="103">
        <v>0</v>
      </c>
      <c r="C114" s="103">
        <f t="shared" si="25"/>
        <v>0</v>
      </c>
      <c r="D114" s="103">
        <v>0</v>
      </c>
      <c r="E114" s="103">
        <f t="shared" si="26"/>
        <v>0</v>
      </c>
      <c r="F114" s="103">
        <v>0</v>
      </c>
      <c r="G114" s="103">
        <f t="shared" si="27"/>
        <v>0</v>
      </c>
      <c r="H114" s="103">
        <v>0</v>
      </c>
      <c r="I114" s="103">
        <f t="shared" si="28"/>
        <v>0</v>
      </c>
      <c r="J114" s="103">
        <v>0</v>
      </c>
      <c r="K114" s="103">
        <f t="shared" si="29"/>
        <v>0</v>
      </c>
      <c r="L114" s="103">
        <v>0</v>
      </c>
      <c r="M114" s="103">
        <f t="shared" si="24"/>
        <v>0</v>
      </c>
      <c r="N114" s="103">
        <v>0</v>
      </c>
      <c r="O114" s="103">
        <f t="shared" si="20"/>
        <v>0</v>
      </c>
      <c r="P114" s="103">
        <v>0</v>
      </c>
      <c r="Q114" s="103">
        <f t="shared" si="21"/>
        <v>0</v>
      </c>
      <c r="R114" s="103">
        <v>0</v>
      </c>
      <c r="S114" s="103">
        <f t="shared" si="22"/>
        <v>0</v>
      </c>
      <c r="T114" s="103">
        <v>0</v>
      </c>
      <c r="U114" s="103">
        <f t="shared" si="23"/>
        <v>0</v>
      </c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</row>
    <row r="115" spans="1:51" ht="12.75">
      <c r="A115" s="102" t="s">
        <v>119</v>
      </c>
      <c r="B115" s="103">
        <v>20212</v>
      </c>
      <c r="C115" s="103">
        <f t="shared" si="25"/>
        <v>3.7025096171459975</v>
      </c>
      <c r="D115" s="103">
        <f>84350+7734.34</f>
        <v>92084.34</v>
      </c>
      <c r="E115" s="103">
        <f t="shared" si="26"/>
        <v>3.3458447787224763</v>
      </c>
      <c r="F115" s="103">
        <v>47524</v>
      </c>
      <c r="G115" s="103">
        <f t="shared" si="27"/>
        <v>4.092310341858262</v>
      </c>
      <c r="H115" s="103">
        <v>10328</v>
      </c>
      <c r="I115" s="103">
        <f t="shared" si="28"/>
        <v>5.166583291645823</v>
      </c>
      <c r="J115" s="103">
        <v>15136</v>
      </c>
      <c r="K115" s="103">
        <f t="shared" si="29"/>
        <v>2.8381773860866306</v>
      </c>
      <c r="L115" s="103">
        <v>12910</v>
      </c>
      <c r="M115" s="103">
        <f t="shared" si="24"/>
        <v>3.3247489054854493</v>
      </c>
      <c r="N115" s="103">
        <v>12064</v>
      </c>
      <c r="O115" s="103">
        <f t="shared" si="20"/>
        <v>10.417962003454232</v>
      </c>
      <c r="P115" s="103">
        <v>59094</v>
      </c>
      <c r="Q115" s="103">
        <f t="shared" si="21"/>
        <v>3.718942731277533</v>
      </c>
      <c r="R115" s="103">
        <f>+R117*$T121</f>
        <v>0</v>
      </c>
      <c r="S115" s="103">
        <f t="shared" si="22"/>
        <v>0</v>
      </c>
      <c r="T115" s="103">
        <v>269352.34</v>
      </c>
      <c r="U115" s="103">
        <f t="shared" si="23"/>
        <v>3.6970001509806885</v>
      </c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</row>
    <row r="116" spans="1:51" ht="12.75">
      <c r="A116" s="102" t="s">
        <v>120</v>
      </c>
      <c r="B116" s="103">
        <v>0</v>
      </c>
      <c r="C116" s="103">
        <f t="shared" si="25"/>
        <v>0</v>
      </c>
      <c r="D116" s="103">
        <v>0</v>
      </c>
      <c r="E116" s="103">
        <f t="shared" si="26"/>
        <v>0</v>
      </c>
      <c r="F116" s="103">
        <v>0</v>
      </c>
      <c r="G116" s="103">
        <f t="shared" si="27"/>
        <v>0</v>
      </c>
      <c r="H116" s="103">
        <v>0</v>
      </c>
      <c r="I116" s="103">
        <f t="shared" si="28"/>
        <v>0</v>
      </c>
      <c r="J116" s="103">
        <v>0</v>
      </c>
      <c r="K116" s="103">
        <f t="shared" si="29"/>
        <v>0</v>
      </c>
      <c r="L116" s="103">
        <v>0</v>
      </c>
      <c r="M116" s="103">
        <f t="shared" si="24"/>
        <v>0</v>
      </c>
      <c r="N116" s="103">
        <v>0</v>
      </c>
      <c r="O116" s="103">
        <f t="shared" si="20"/>
        <v>0</v>
      </c>
      <c r="P116" s="103">
        <v>0</v>
      </c>
      <c r="Q116" s="103">
        <f t="shared" si="21"/>
        <v>0</v>
      </c>
      <c r="R116" s="103">
        <v>0</v>
      </c>
      <c r="S116" s="103">
        <f t="shared" si="22"/>
        <v>0</v>
      </c>
      <c r="T116" s="103">
        <v>0</v>
      </c>
      <c r="U116" s="103">
        <f t="shared" si="23"/>
        <v>0</v>
      </c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</row>
    <row r="117" spans="1:51" ht="12.75">
      <c r="A117" s="38" t="s">
        <v>121</v>
      </c>
      <c r="B117" s="104">
        <f>+SUM(B104:B116)</f>
        <v>1188811</v>
      </c>
      <c r="C117" s="104">
        <f t="shared" si="25"/>
        <v>217.7708371496611</v>
      </c>
      <c r="D117" s="104">
        <f>+SUM(D104:D116)</f>
        <v>4711572.34</v>
      </c>
      <c r="E117" s="104">
        <f t="shared" si="26"/>
        <v>171.19294891359638</v>
      </c>
      <c r="F117" s="104">
        <f>+SUM(F104:F116)</f>
        <v>2650195</v>
      </c>
      <c r="G117" s="104">
        <f t="shared" si="27"/>
        <v>228.20933436665806</v>
      </c>
      <c r="H117" s="104">
        <f>+SUM(H104:H116)</f>
        <v>575970</v>
      </c>
      <c r="I117" s="104">
        <f t="shared" si="28"/>
        <v>288.1290645322661</v>
      </c>
      <c r="J117" s="104">
        <f>+SUM(J104:J116)</f>
        <v>936629</v>
      </c>
      <c r="K117" s="104">
        <f t="shared" si="29"/>
        <v>175.62891430714419</v>
      </c>
      <c r="L117" s="104">
        <f>+SUM(L104:L116)</f>
        <v>719924</v>
      </c>
      <c r="M117" s="104">
        <f t="shared" si="24"/>
        <v>185.4040690187999</v>
      </c>
      <c r="N117" s="104">
        <f>+SUM(N104:N116)</f>
        <v>672750</v>
      </c>
      <c r="O117" s="104">
        <f t="shared" si="20"/>
        <v>580.958549222798</v>
      </c>
      <c r="P117" s="104">
        <f>+SUM(P104:P116)</f>
        <v>3295424</v>
      </c>
      <c r="Q117" s="104">
        <f t="shared" si="21"/>
        <v>207.38980490874764</v>
      </c>
      <c r="R117" s="104">
        <v>0</v>
      </c>
      <c r="S117" s="104">
        <f t="shared" si="22"/>
        <v>0</v>
      </c>
      <c r="T117" s="104">
        <f>+SUM(T104:T116)</f>
        <v>14751275.34</v>
      </c>
      <c r="U117" s="104">
        <f t="shared" si="23"/>
        <v>202.4688820566315</v>
      </c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</row>
    <row r="118" spans="1:51" ht="12.75">
      <c r="A118" s="207" t="s">
        <v>122</v>
      </c>
      <c r="B118" s="208">
        <f>+B101+B117</f>
        <v>2644782.557008677</v>
      </c>
      <c r="C118" s="208">
        <f t="shared" si="25"/>
        <v>484.481142518534</v>
      </c>
      <c r="D118" s="208">
        <f>+D101+D117</f>
        <v>10443846.763447054</v>
      </c>
      <c r="E118" s="208">
        <f t="shared" si="26"/>
        <v>379.4726678092818</v>
      </c>
      <c r="F118" s="208">
        <f>+F101+F117</f>
        <v>5171394.860544983</v>
      </c>
      <c r="G118" s="208">
        <f t="shared" si="27"/>
        <v>445.3108465120971</v>
      </c>
      <c r="H118" s="208">
        <f>+H101+H117</f>
        <v>1131380.492666649</v>
      </c>
      <c r="I118" s="208">
        <f t="shared" si="28"/>
        <v>565.9732329497994</v>
      </c>
      <c r="J118" s="208">
        <f>+J101+J117</f>
        <v>2212207.67680899</v>
      </c>
      <c r="K118" s="208">
        <f t="shared" si="29"/>
        <v>414.81486533076884</v>
      </c>
      <c r="L118" s="208">
        <f>+L101+L117</f>
        <v>1326704.742832323</v>
      </c>
      <c r="M118" s="208">
        <f t="shared" si="24"/>
        <v>341.6700342086848</v>
      </c>
      <c r="N118" s="208">
        <f>+N101+N117</f>
        <v>1377831.266179594</v>
      </c>
      <c r="O118" s="208">
        <f t="shared" si="20"/>
        <v>1189.837017426247</v>
      </c>
      <c r="P118" s="208">
        <f>+P101+P117</f>
        <v>5889486.640725844</v>
      </c>
      <c r="Q118" s="208">
        <f t="shared" si="21"/>
        <v>370.64107241824064</v>
      </c>
      <c r="R118" s="208">
        <f>+R101+R117</f>
        <v>144</v>
      </c>
      <c r="S118" s="208">
        <f t="shared" si="22"/>
        <v>0.001976474463675419</v>
      </c>
      <c r="T118" s="208">
        <f>+T101+T117</f>
        <v>30197779.000214115</v>
      </c>
      <c r="U118" s="208">
        <f t="shared" si="23"/>
        <v>414.48013231692374</v>
      </c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/>
      <c r="AH118" s="208"/>
      <c r="AI118" s="208"/>
      <c r="AJ118" s="208"/>
      <c r="AK118" s="208"/>
      <c r="AL118" s="208"/>
      <c r="AM118" s="208"/>
      <c r="AN118" s="208"/>
      <c r="AO118" s="208"/>
      <c r="AP118" s="208"/>
      <c r="AQ118" s="208"/>
      <c r="AR118" s="208"/>
      <c r="AS118" s="208"/>
      <c r="AT118" s="208"/>
      <c r="AU118" s="208"/>
      <c r="AV118" s="208"/>
      <c r="AW118" s="208"/>
      <c r="AX118" s="208"/>
      <c r="AY118" s="208"/>
    </row>
    <row r="119" spans="1:51" ht="12.75">
      <c r="A119" s="207" t="s">
        <v>123</v>
      </c>
      <c r="B119" s="208">
        <f>+B102+B117</f>
        <v>2679726.557008677</v>
      </c>
      <c r="C119" s="208">
        <f t="shared" si="25"/>
        <v>490.88231489442705</v>
      </c>
      <c r="D119" s="208">
        <f>+D102+D117</f>
        <v>10474982.803447053</v>
      </c>
      <c r="E119" s="208">
        <f t="shared" si="26"/>
        <v>380.6039823939777</v>
      </c>
      <c r="F119" s="208">
        <f>+F102+F117</f>
        <v>5217725.540544983</v>
      </c>
      <c r="G119" s="208">
        <f t="shared" si="27"/>
        <v>449.3003995991547</v>
      </c>
      <c r="H119" s="208">
        <f>+H102+H117</f>
        <v>1139892.572666649</v>
      </c>
      <c r="I119" s="208">
        <f t="shared" si="28"/>
        <v>570.2314020343417</v>
      </c>
      <c r="J119" s="208">
        <f>+J102+J117</f>
        <v>2248719.71680899</v>
      </c>
      <c r="K119" s="208">
        <f t="shared" si="29"/>
        <v>421.66130073298143</v>
      </c>
      <c r="L119" s="208">
        <f>+L102+L117</f>
        <v>1345520.742832323</v>
      </c>
      <c r="M119" s="208">
        <f t="shared" si="24"/>
        <v>346.5157720402583</v>
      </c>
      <c r="N119" s="208">
        <f>+N102+N117</f>
        <v>1411842.006179594</v>
      </c>
      <c r="O119" s="208">
        <f t="shared" si="20"/>
        <v>1219.2072592224472</v>
      </c>
      <c r="P119" s="208">
        <f>+P102+P117</f>
        <v>5894190.640725844</v>
      </c>
      <c r="Q119" s="208">
        <f t="shared" si="21"/>
        <v>370.93710766053135</v>
      </c>
      <c r="R119" s="208">
        <f>+R102+R117</f>
        <v>144</v>
      </c>
      <c r="S119" s="208">
        <f t="shared" si="22"/>
        <v>0.001976474463675419</v>
      </c>
      <c r="T119" s="208">
        <f>+T102+T117</f>
        <v>30412744.580214113</v>
      </c>
      <c r="U119" s="208">
        <f t="shared" si="23"/>
        <v>417.43064606302914</v>
      </c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8"/>
      <c r="AK119" s="208"/>
      <c r="AL119" s="208"/>
      <c r="AM119" s="208"/>
      <c r="AN119" s="208"/>
      <c r="AO119" s="208"/>
      <c r="AP119" s="208"/>
      <c r="AQ119" s="208"/>
      <c r="AR119" s="208"/>
      <c r="AS119" s="208"/>
      <c r="AT119" s="208"/>
      <c r="AU119" s="208"/>
      <c r="AV119" s="208"/>
      <c r="AW119" s="208"/>
      <c r="AX119" s="208"/>
      <c r="AY119" s="208"/>
    </row>
    <row r="120" spans="1:51" ht="12.75">
      <c r="A120" s="209" t="s">
        <v>124</v>
      </c>
      <c r="B120" s="211">
        <v>0.5701778808611004</v>
      </c>
      <c r="C120" s="211">
        <f t="shared" si="25"/>
        <v>0.00010444731285237232</v>
      </c>
      <c r="D120" s="211">
        <v>0.5518169192341817</v>
      </c>
      <c r="E120" s="211">
        <f t="shared" si="26"/>
        <v>2.0050029766520665E-05</v>
      </c>
      <c r="F120" s="211">
        <v>0.49183186821962277</v>
      </c>
      <c r="G120" s="211">
        <f t="shared" si="27"/>
        <v>4.235183572028096E-05</v>
      </c>
      <c r="H120" s="211">
        <v>0.4944000200222748</v>
      </c>
      <c r="I120" s="211">
        <f t="shared" si="28"/>
        <v>0.0002473236718470609</v>
      </c>
      <c r="J120" s="211">
        <v>0.604873251977414</v>
      </c>
      <c r="K120" s="211">
        <f t="shared" si="29"/>
        <v>0.00011342082354723683</v>
      </c>
      <c r="L120" s="211">
        <v>0.4573215241057304</v>
      </c>
      <c r="M120" s="211">
        <f t="shared" si="24"/>
        <v>0.00011777530880909874</v>
      </c>
      <c r="N120" s="211">
        <v>0.5143446674914235</v>
      </c>
      <c r="O120" s="211">
        <f t="shared" si="20"/>
        <v>0.00044416637952627246</v>
      </c>
      <c r="P120" s="211">
        <v>0.4450881938605167</v>
      </c>
      <c r="Q120" s="211">
        <f t="shared" si="21"/>
        <v>2.801058488738305E-05</v>
      </c>
      <c r="R120" s="211">
        <v>1</v>
      </c>
      <c r="S120" s="211">
        <f t="shared" si="22"/>
        <v>1.3725517108857077E-05</v>
      </c>
      <c r="T120" s="211">
        <f>+T101/T118</f>
        <v>0.5115112492248053</v>
      </c>
      <c r="U120" s="211">
        <f t="shared" si="23"/>
        <v>7.0207564026079204E-06</v>
      </c>
      <c r="V120" s="211"/>
      <c r="W120" s="211"/>
      <c r="X120" s="211"/>
      <c r="Y120" s="211"/>
      <c r="Z120" s="211"/>
      <c r="AA120" s="211"/>
      <c r="AB120" s="211"/>
      <c r="AC120" s="211"/>
      <c r="AD120" s="211"/>
      <c r="AE120" s="211"/>
      <c r="AF120" s="211"/>
      <c r="AG120" s="211"/>
      <c r="AH120" s="211"/>
      <c r="AI120" s="211"/>
      <c r="AJ120" s="211"/>
      <c r="AK120" s="211"/>
      <c r="AL120" s="211"/>
      <c r="AM120" s="211"/>
      <c r="AN120" s="211"/>
      <c r="AO120" s="211"/>
      <c r="AP120" s="211"/>
      <c r="AQ120" s="211"/>
      <c r="AR120" s="211"/>
      <c r="AS120" s="211"/>
      <c r="AT120" s="211"/>
      <c r="AU120" s="211"/>
      <c r="AV120" s="210"/>
      <c r="AW120" s="211"/>
      <c r="AX120" s="210"/>
      <c r="AY120" s="211"/>
    </row>
    <row r="121" spans="1:51" ht="12.75">
      <c r="A121" s="201" t="s">
        <v>125</v>
      </c>
      <c r="B121" s="202" t="s">
        <v>11</v>
      </c>
      <c r="C121" s="202"/>
      <c r="D121" s="202" t="s">
        <v>11</v>
      </c>
      <c r="E121" s="202"/>
      <c r="F121" s="202" t="s">
        <v>11</v>
      </c>
      <c r="G121" s="202"/>
      <c r="H121" s="202" t="s">
        <v>11</v>
      </c>
      <c r="I121" s="202"/>
      <c r="J121" s="202" t="s">
        <v>11</v>
      </c>
      <c r="K121" s="202"/>
      <c r="L121" s="202" t="s">
        <v>11</v>
      </c>
      <c r="M121" s="202"/>
      <c r="N121" s="202" t="s">
        <v>11</v>
      </c>
      <c r="O121" s="202"/>
      <c r="P121" s="202" t="s">
        <v>11</v>
      </c>
      <c r="Q121" s="202"/>
      <c r="R121" s="202" t="s">
        <v>11</v>
      </c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  <c r="AF121" s="202"/>
      <c r="AG121" s="202"/>
      <c r="AH121" s="202"/>
      <c r="AI121" s="202"/>
      <c r="AJ121" s="202"/>
      <c r="AK121" s="202"/>
      <c r="AL121" s="202"/>
      <c r="AM121" s="202"/>
      <c r="AN121" s="202"/>
      <c r="AO121" s="202"/>
      <c r="AP121" s="202"/>
      <c r="AQ121" s="202"/>
      <c r="AR121" s="202"/>
      <c r="AS121" s="202"/>
      <c r="AT121" s="202"/>
      <c r="AU121" s="202"/>
      <c r="AV121" s="202"/>
      <c r="AW121" s="202"/>
      <c r="AX121" s="202"/>
      <c r="AY121" s="202"/>
    </row>
    <row r="122" spans="1:51" ht="12.75">
      <c r="A122" s="39" t="s">
        <v>126</v>
      </c>
      <c r="B122" s="105">
        <v>0</v>
      </c>
      <c r="C122" s="105">
        <f>+B122/B$3</f>
        <v>0</v>
      </c>
      <c r="D122" s="105">
        <v>272830</v>
      </c>
      <c r="E122" s="105">
        <f>+D122/D$3</f>
        <v>9.91316038078628</v>
      </c>
      <c r="F122" s="105">
        <v>205100</v>
      </c>
      <c r="G122" s="105">
        <f>+F122/F$3</f>
        <v>17.661241711874624</v>
      </c>
      <c r="H122" s="105">
        <v>0</v>
      </c>
      <c r="I122" s="105">
        <f>+H122/H$3</f>
        <v>0</v>
      </c>
      <c r="J122" s="105">
        <v>72540</v>
      </c>
      <c r="K122" s="105">
        <f>+J122/J$3</f>
        <v>13.602100131258204</v>
      </c>
      <c r="L122" s="105">
        <v>0</v>
      </c>
      <c r="M122" s="105">
        <f t="shared" si="24"/>
        <v>0</v>
      </c>
      <c r="N122" s="105">
        <v>0</v>
      </c>
      <c r="O122" s="105">
        <f t="shared" si="20"/>
        <v>0</v>
      </c>
      <c r="P122" s="105">
        <v>278080</v>
      </c>
      <c r="Q122" s="105">
        <f t="shared" si="21"/>
        <v>17.50031466331026</v>
      </c>
      <c r="R122" s="105">
        <v>0</v>
      </c>
      <c r="S122" s="105">
        <f t="shared" si="22"/>
        <v>0</v>
      </c>
      <c r="T122" s="105">
        <v>828550</v>
      </c>
      <c r="U122" s="105">
        <f t="shared" si="23"/>
        <v>11.37227720054353</v>
      </c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</row>
    <row r="123" spans="1:51" ht="12.75">
      <c r="A123" s="39" t="s">
        <v>127</v>
      </c>
      <c r="B123" s="105">
        <v>0</v>
      </c>
      <c r="C123" s="105">
        <f>+B123/B$3</f>
        <v>0</v>
      </c>
      <c r="D123" s="105">
        <v>0</v>
      </c>
      <c r="E123" s="105">
        <f>+D123/D$3</f>
        <v>0</v>
      </c>
      <c r="F123" s="105">
        <v>0</v>
      </c>
      <c r="G123" s="105">
        <f>+F123/F$3</f>
        <v>0</v>
      </c>
      <c r="H123" s="105">
        <v>0</v>
      </c>
      <c r="I123" s="105">
        <f>+H123/H$3</f>
        <v>0</v>
      </c>
      <c r="J123" s="105">
        <v>0</v>
      </c>
      <c r="K123" s="105">
        <f>+J123/J$3</f>
        <v>0</v>
      </c>
      <c r="L123" s="105">
        <v>0</v>
      </c>
      <c r="M123" s="105">
        <f t="shared" si="24"/>
        <v>0</v>
      </c>
      <c r="N123" s="105">
        <v>0</v>
      </c>
      <c r="O123" s="105">
        <f t="shared" si="20"/>
        <v>0</v>
      </c>
      <c r="P123" s="105">
        <v>0</v>
      </c>
      <c r="Q123" s="105">
        <f t="shared" si="21"/>
        <v>0</v>
      </c>
      <c r="R123" s="105">
        <v>0</v>
      </c>
      <c r="S123" s="105">
        <f t="shared" si="22"/>
        <v>0</v>
      </c>
      <c r="T123" s="105">
        <v>0</v>
      </c>
      <c r="U123" s="105">
        <f t="shared" si="23"/>
        <v>0</v>
      </c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</row>
    <row r="124" spans="1:51" ht="12.75">
      <c r="A124" s="40" t="s">
        <v>128</v>
      </c>
      <c r="B124" s="106">
        <v>0</v>
      </c>
      <c r="C124" s="106">
        <f>+B124/B$3</f>
        <v>0</v>
      </c>
      <c r="D124" s="106">
        <v>272830</v>
      </c>
      <c r="E124" s="106">
        <f>+D124/D$3</f>
        <v>9.91316038078628</v>
      </c>
      <c r="F124" s="106">
        <v>205100</v>
      </c>
      <c r="G124" s="106">
        <f>+F124/F$3</f>
        <v>17.661241711874624</v>
      </c>
      <c r="H124" s="106">
        <v>0</v>
      </c>
      <c r="I124" s="106">
        <f>+H124/H$3</f>
        <v>0</v>
      </c>
      <c r="J124" s="106">
        <v>72540</v>
      </c>
      <c r="K124" s="106">
        <f>+J124/J$3</f>
        <v>13.602100131258204</v>
      </c>
      <c r="L124" s="106">
        <v>0</v>
      </c>
      <c r="M124" s="106">
        <f t="shared" si="24"/>
        <v>0</v>
      </c>
      <c r="N124" s="106">
        <v>0</v>
      </c>
      <c r="O124" s="106">
        <f t="shared" si="20"/>
        <v>0</v>
      </c>
      <c r="P124" s="106">
        <v>278080</v>
      </c>
      <c r="Q124" s="106">
        <f t="shared" si="21"/>
        <v>17.50031466331026</v>
      </c>
      <c r="R124" s="106">
        <v>0</v>
      </c>
      <c r="S124" s="106">
        <f t="shared" si="22"/>
        <v>0</v>
      </c>
      <c r="T124" s="106">
        <v>828550</v>
      </c>
      <c r="U124" s="106">
        <f t="shared" si="23"/>
        <v>11.37227720054353</v>
      </c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</row>
    <row r="125" spans="1:51" ht="12.75">
      <c r="A125" s="41" t="s">
        <v>129</v>
      </c>
      <c r="B125" s="107" t="s">
        <v>11</v>
      </c>
      <c r="C125" s="107"/>
      <c r="D125" s="107" t="s">
        <v>11</v>
      </c>
      <c r="E125" s="107"/>
      <c r="F125" s="107" t="s">
        <v>11</v>
      </c>
      <c r="G125" s="107"/>
      <c r="H125" s="107" t="s">
        <v>11</v>
      </c>
      <c r="I125" s="107"/>
      <c r="J125" s="107" t="s">
        <v>11</v>
      </c>
      <c r="K125" s="107"/>
      <c r="L125" s="107" t="s">
        <v>11</v>
      </c>
      <c r="M125" s="107"/>
      <c r="N125" s="107" t="s">
        <v>11</v>
      </c>
      <c r="O125" s="107"/>
      <c r="P125" s="107" t="s">
        <v>11</v>
      </c>
      <c r="Q125" s="107"/>
      <c r="R125" s="107" t="s">
        <v>11</v>
      </c>
      <c r="S125" s="107"/>
      <c r="T125" s="107" t="s">
        <v>11</v>
      </c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7"/>
      <c r="AV125" s="107"/>
      <c r="AW125" s="107"/>
      <c r="AX125" s="107"/>
      <c r="AY125" s="107"/>
    </row>
    <row r="126" spans="1:51" ht="12.75">
      <c r="A126" s="42" t="s">
        <v>130</v>
      </c>
      <c r="B126" s="107">
        <v>0</v>
      </c>
      <c r="C126" s="107">
        <f>+B126/B$3</f>
        <v>0</v>
      </c>
      <c r="D126" s="107">
        <v>272830</v>
      </c>
      <c r="E126" s="107">
        <f>+D126/D$3</f>
        <v>9.91316038078628</v>
      </c>
      <c r="F126" s="107">
        <v>205100</v>
      </c>
      <c r="G126" s="107">
        <f>+F126/F$3</f>
        <v>17.661241711874624</v>
      </c>
      <c r="H126" s="107">
        <v>0</v>
      </c>
      <c r="I126" s="107">
        <f>+H126/H$3</f>
        <v>0</v>
      </c>
      <c r="J126" s="107">
        <v>72540</v>
      </c>
      <c r="K126" s="107">
        <f>+J126/J$3</f>
        <v>13.602100131258204</v>
      </c>
      <c r="L126" s="107">
        <v>0</v>
      </c>
      <c r="M126" s="107">
        <f t="shared" si="24"/>
        <v>0</v>
      </c>
      <c r="N126" s="107">
        <v>0</v>
      </c>
      <c r="O126" s="107">
        <f t="shared" si="20"/>
        <v>0</v>
      </c>
      <c r="P126" s="107">
        <v>278080</v>
      </c>
      <c r="Q126" s="107">
        <f t="shared" si="21"/>
        <v>17.50031466331026</v>
      </c>
      <c r="R126" s="107">
        <v>0</v>
      </c>
      <c r="S126" s="107">
        <f t="shared" si="22"/>
        <v>0</v>
      </c>
      <c r="T126" s="107">
        <v>828550</v>
      </c>
      <c r="U126" s="107">
        <f t="shared" si="23"/>
        <v>11.37227720054353</v>
      </c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107"/>
      <c r="AY126" s="107"/>
    </row>
    <row r="127" spans="1:51" ht="12.75">
      <c r="A127" s="42" t="s">
        <v>131</v>
      </c>
      <c r="B127" s="107">
        <v>0</v>
      </c>
      <c r="C127" s="107">
        <f>+B127/B$3</f>
        <v>0</v>
      </c>
      <c r="D127" s="107">
        <v>0</v>
      </c>
      <c r="E127" s="107">
        <f>+D127/D$3</f>
        <v>0</v>
      </c>
      <c r="F127" s="107">
        <v>0</v>
      </c>
      <c r="G127" s="107">
        <f>+F127/F$3</f>
        <v>0</v>
      </c>
      <c r="H127" s="107">
        <v>0</v>
      </c>
      <c r="I127" s="107">
        <f>+H127/H$3</f>
        <v>0</v>
      </c>
      <c r="J127" s="107">
        <v>0</v>
      </c>
      <c r="K127" s="107">
        <f>+J127/J$3</f>
        <v>0</v>
      </c>
      <c r="L127" s="107">
        <v>0</v>
      </c>
      <c r="M127" s="107">
        <f t="shared" si="24"/>
        <v>0</v>
      </c>
      <c r="N127" s="107">
        <v>0</v>
      </c>
      <c r="O127" s="107">
        <f t="shared" si="20"/>
        <v>0</v>
      </c>
      <c r="P127" s="107">
        <v>0</v>
      </c>
      <c r="Q127" s="107">
        <f t="shared" si="21"/>
        <v>0</v>
      </c>
      <c r="R127" s="107">
        <v>0</v>
      </c>
      <c r="S127" s="107">
        <f t="shared" si="22"/>
        <v>0</v>
      </c>
      <c r="T127" s="107">
        <v>0</v>
      </c>
      <c r="U127" s="107">
        <f t="shared" si="23"/>
        <v>0</v>
      </c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7"/>
      <c r="AV127" s="107"/>
      <c r="AW127" s="107"/>
      <c r="AX127" s="107"/>
      <c r="AY127" s="107"/>
    </row>
    <row r="128" spans="1:51" ht="12.75">
      <c r="A128" s="41" t="s">
        <v>132</v>
      </c>
      <c r="B128" s="108">
        <v>0</v>
      </c>
      <c r="C128" s="108">
        <f>+B128/B$3</f>
        <v>0</v>
      </c>
      <c r="D128" s="108">
        <v>1</v>
      </c>
      <c r="E128" s="108">
        <f>+D128/D$3</f>
        <v>3.6334568708669426E-05</v>
      </c>
      <c r="F128" s="108">
        <v>1</v>
      </c>
      <c r="G128" s="108">
        <f>+F128/F$3</f>
        <v>8.61103935244984E-05</v>
      </c>
      <c r="H128" s="108">
        <v>0</v>
      </c>
      <c r="I128" s="108">
        <f>+H128/H$3</f>
        <v>0</v>
      </c>
      <c r="J128" s="108">
        <v>1</v>
      </c>
      <c r="K128" s="108">
        <f>+J128/J$3</f>
        <v>0.00018751171948246765</v>
      </c>
      <c r="L128" s="108">
        <v>0</v>
      </c>
      <c r="M128" s="108">
        <f t="shared" si="24"/>
        <v>0</v>
      </c>
      <c r="N128" s="108">
        <v>0</v>
      </c>
      <c r="O128" s="108">
        <f t="shared" si="20"/>
        <v>0</v>
      </c>
      <c r="P128" s="108">
        <v>1</v>
      </c>
      <c r="Q128" s="108">
        <f t="shared" si="21"/>
        <v>6.293266205160478E-05</v>
      </c>
      <c r="R128" s="108">
        <v>0</v>
      </c>
      <c r="S128" s="108">
        <f t="shared" si="22"/>
        <v>0</v>
      </c>
      <c r="T128" s="108">
        <v>1</v>
      </c>
      <c r="U128" s="108">
        <f t="shared" si="23"/>
        <v>1.3725517108857077E-05</v>
      </c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08"/>
      <c r="AY128" s="108"/>
    </row>
    <row r="129" ht="12.75">
      <c r="A129" t="s">
        <v>236</v>
      </c>
    </row>
    <row r="130" ht="12.75">
      <c r="A130" t="s">
        <v>237</v>
      </c>
    </row>
  </sheetData>
  <sheetProtection/>
  <mergeCells count="50">
    <mergeCell ref="N3:O3"/>
    <mergeCell ref="P3:Q3"/>
    <mergeCell ref="R3:S3"/>
    <mergeCell ref="T3:U3"/>
    <mergeCell ref="N1:O1"/>
    <mergeCell ref="P1:Q1"/>
    <mergeCell ref="R1:S1"/>
    <mergeCell ref="T1:U1"/>
    <mergeCell ref="B3:C3"/>
    <mergeCell ref="D3:E3"/>
    <mergeCell ref="F3:G3"/>
    <mergeCell ref="H3:I3"/>
    <mergeCell ref="J3:K3"/>
    <mergeCell ref="L3:M3"/>
    <mergeCell ref="J1:K1"/>
    <mergeCell ref="L1:M1"/>
    <mergeCell ref="B1:C1"/>
    <mergeCell ref="D1:E1"/>
    <mergeCell ref="F1:G1"/>
    <mergeCell ref="H1:I1"/>
    <mergeCell ref="V1:W1"/>
    <mergeCell ref="X1:Y1"/>
    <mergeCell ref="Z1:AA1"/>
    <mergeCell ref="AB1:AC1"/>
    <mergeCell ref="AD1:AE1"/>
    <mergeCell ref="AF1:AG1"/>
    <mergeCell ref="AH1:AI1"/>
    <mergeCell ref="AJ1:AK1"/>
    <mergeCell ref="AL1:AM1"/>
    <mergeCell ref="AN1:AO1"/>
    <mergeCell ref="AP1:AQ1"/>
    <mergeCell ref="AR1:AS1"/>
    <mergeCell ref="AT1:AU1"/>
    <mergeCell ref="AV1:AW1"/>
    <mergeCell ref="AX1:AY1"/>
    <mergeCell ref="V3:W3"/>
    <mergeCell ref="X3:Y3"/>
    <mergeCell ref="Z3:AA3"/>
    <mergeCell ref="AB3:AC3"/>
    <mergeCell ref="AD3:AE3"/>
    <mergeCell ref="AF3:AG3"/>
    <mergeCell ref="AH3:AI3"/>
    <mergeCell ref="AV3:AW3"/>
    <mergeCell ref="AX3:AY3"/>
    <mergeCell ref="AJ3:AK3"/>
    <mergeCell ref="AL3:AM3"/>
    <mergeCell ref="AN3:AO3"/>
    <mergeCell ref="AP3:AQ3"/>
    <mergeCell ref="AR3:AS3"/>
    <mergeCell ref="AT3:AU3"/>
  </mergeCells>
  <printOptions/>
  <pageMargins left="0.7" right="0.7" top="0.75" bottom="0.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2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8.57421875" style="0" customWidth="1"/>
    <col min="2" max="2" width="13.7109375" style="0" customWidth="1"/>
    <col min="3" max="3" width="7.7109375" style="0" customWidth="1"/>
    <col min="4" max="4" width="13.7109375" style="0" customWidth="1"/>
    <col min="5" max="5" width="7.7109375" style="0" customWidth="1"/>
    <col min="6" max="6" width="13.7109375" style="0" customWidth="1"/>
    <col min="7" max="7" width="7.7109375" style="0" customWidth="1"/>
    <col min="8" max="8" width="13.7109375" style="0" customWidth="1"/>
    <col min="9" max="9" width="7.7109375" style="0" customWidth="1"/>
    <col min="10" max="10" width="13.7109375" style="0" customWidth="1"/>
    <col min="11" max="11" width="7.7109375" style="0" customWidth="1"/>
    <col min="12" max="12" width="13.7109375" style="0" customWidth="1"/>
    <col min="13" max="13" width="7.7109375" style="0" customWidth="1"/>
    <col min="14" max="14" width="13.7109375" style="0" customWidth="1"/>
    <col min="15" max="15" width="7.7109375" style="0" customWidth="1"/>
    <col min="16" max="16" width="13.7109375" style="0" customWidth="1"/>
    <col min="17" max="17" width="7.7109375" style="0" customWidth="1"/>
    <col min="18" max="18" width="13.7109375" style="0" customWidth="1"/>
    <col min="19" max="19" width="7.7109375" style="0" customWidth="1"/>
    <col min="20" max="20" width="13.7109375" style="0" customWidth="1"/>
    <col min="21" max="21" width="7.7109375" style="0" customWidth="1"/>
    <col min="22" max="22" width="13.7109375" style="0" customWidth="1"/>
    <col min="23" max="23" width="7.7109375" style="0" customWidth="1"/>
    <col min="24" max="24" width="13.7109375" style="0" customWidth="1"/>
    <col min="25" max="25" width="7.7109375" style="0" customWidth="1"/>
    <col min="26" max="26" width="13.7109375" style="0" customWidth="1"/>
    <col min="27" max="27" width="7.7109375" style="0" customWidth="1"/>
    <col min="28" max="28" width="13.7109375" style="0" customWidth="1"/>
    <col min="29" max="29" width="7.7109375" style="0" customWidth="1"/>
    <col min="30" max="30" width="13.7109375" style="0" customWidth="1"/>
    <col min="31" max="31" width="7.7109375" style="0" customWidth="1"/>
    <col min="32" max="32" width="13.7109375" style="0" customWidth="1"/>
    <col min="33" max="33" width="7.7109375" style="0" customWidth="1"/>
    <col min="34" max="34" width="13.7109375" style="0" customWidth="1"/>
    <col min="35" max="35" width="7.7109375" style="0" customWidth="1"/>
    <col min="36" max="36" width="13.7109375" style="0" customWidth="1"/>
    <col min="37" max="37" width="7.7109375" style="0" customWidth="1"/>
    <col min="38" max="38" width="13.7109375" style="0" customWidth="1"/>
    <col min="39" max="39" width="7.7109375" style="0" customWidth="1"/>
    <col min="40" max="40" width="13.7109375" style="0" customWidth="1"/>
    <col min="41" max="41" width="7.7109375" style="0" customWidth="1"/>
    <col min="42" max="42" width="13.7109375" style="0" customWidth="1"/>
    <col min="43" max="43" width="7.7109375" style="0" customWidth="1"/>
    <col min="44" max="44" width="13.7109375" style="0" customWidth="1"/>
    <col min="45" max="45" width="7.7109375" style="0" customWidth="1"/>
    <col min="46" max="46" width="13.7109375" style="0" customWidth="1"/>
    <col min="47" max="47" width="7.7109375" style="0" customWidth="1"/>
    <col min="48" max="48" width="13.7109375" style="0" customWidth="1"/>
    <col min="49" max="49" width="7.7109375" style="0" customWidth="1"/>
    <col min="50" max="50" width="13.7109375" style="0" customWidth="1"/>
    <col min="51" max="51" width="7.7109375" style="0" customWidth="1"/>
  </cols>
  <sheetData>
    <row r="1" spans="2:51" ht="12.75">
      <c r="B1" s="233" t="s">
        <v>143</v>
      </c>
      <c r="C1" s="233"/>
      <c r="D1" s="233" t="s">
        <v>144</v>
      </c>
      <c r="E1" s="233"/>
      <c r="F1" s="233" t="s">
        <v>145</v>
      </c>
      <c r="G1" s="233"/>
      <c r="H1" s="233" t="s">
        <v>146</v>
      </c>
      <c r="I1" s="233"/>
      <c r="J1" s="233" t="s">
        <v>147</v>
      </c>
      <c r="K1" s="233"/>
      <c r="L1" s="233" t="s">
        <v>148</v>
      </c>
      <c r="M1" s="233"/>
      <c r="N1" s="233" t="s">
        <v>149</v>
      </c>
      <c r="O1" s="233"/>
      <c r="P1" s="233" t="s">
        <v>150</v>
      </c>
      <c r="Q1" s="233"/>
      <c r="R1" s="233" t="s">
        <v>141</v>
      </c>
      <c r="S1" s="233"/>
      <c r="T1" s="233" t="s">
        <v>6</v>
      </c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</row>
    <row r="2" spans="1:51" ht="57">
      <c r="A2" s="6" t="s">
        <v>151</v>
      </c>
      <c r="B2" s="6" t="s">
        <v>8</v>
      </c>
      <c r="C2" s="7" t="s">
        <v>9</v>
      </c>
      <c r="D2" s="6" t="s">
        <v>8</v>
      </c>
      <c r="E2" s="7" t="s">
        <v>9</v>
      </c>
      <c r="F2" s="6" t="s">
        <v>8</v>
      </c>
      <c r="G2" s="7" t="s">
        <v>9</v>
      </c>
      <c r="H2" s="6" t="s">
        <v>8</v>
      </c>
      <c r="I2" s="7" t="s">
        <v>9</v>
      </c>
      <c r="J2" s="6" t="s">
        <v>8</v>
      </c>
      <c r="K2" s="7" t="s">
        <v>9</v>
      </c>
      <c r="L2" s="6" t="s">
        <v>8</v>
      </c>
      <c r="M2" s="7" t="s">
        <v>9</v>
      </c>
      <c r="N2" s="6" t="s">
        <v>8</v>
      </c>
      <c r="O2" s="7" t="s">
        <v>9</v>
      </c>
      <c r="P2" s="6" t="s">
        <v>8</v>
      </c>
      <c r="Q2" s="7" t="s">
        <v>9</v>
      </c>
      <c r="R2" s="6" t="s">
        <v>8</v>
      </c>
      <c r="S2" s="7" t="s">
        <v>9</v>
      </c>
      <c r="T2" s="6" t="s">
        <v>8</v>
      </c>
      <c r="U2" s="7" t="s">
        <v>9</v>
      </c>
      <c r="V2" s="6"/>
      <c r="W2" s="7"/>
      <c r="X2" s="6"/>
      <c r="Y2" s="7"/>
      <c r="Z2" s="6"/>
      <c r="AA2" s="7"/>
      <c r="AB2" s="6"/>
      <c r="AC2" s="7"/>
      <c r="AD2" s="6"/>
      <c r="AE2" s="7"/>
      <c r="AF2" s="6"/>
      <c r="AG2" s="7"/>
      <c r="AH2" s="6"/>
      <c r="AI2" s="7"/>
      <c r="AJ2" s="6"/>
      <c r="AK2" s="7"/>
      <c r="AL2" s="6"/>
      <c r="AM2" s="7"/>
      <c r="AN2" s="6"/>
      <c r="AO2" s="7"/>
      <c r="AP2" s="6"/>
      <c r="AQ2" s="7"/>
      <c r="AR2" s="6"/>
      <c r="AS2" s="7"/>
      <c r="AT2" s="6"/>
      <c r="AU2" s="7"/>
      <c r="AV2" s="6"/>
      <c r="AW2" s="7"/>
      <c r="AX2" s="6"/>
      <c r="AY2" s="7"/>
    </row>
    <row r="3" spans="1:51" ht="12.75">
      <c r="A3" s="8" t="s">
        <v>10</v>
      </c>
      <c r="B3" s="232">
        <v>2126</v>
      </c>
      <c r="C3" s="232" t="s">
        <v>11</v>
      </c>
      <c r="D3" s="232">
        <v>7128</v>
      </c>
      <c r="E3" s="232" t="s">
        <v>11</v>
      </c>
      <c r="F3" s="232">
        <v>22001</v>
      </c>
      <c r="G3" s="232" t="s">
        <v>11</v>
      </c>
      <c r="H3" s="232">
        <v>14637</v>
      </c>
      <c r="I3" s="232" t="s">
        <v>11</v>
      </c>
      <c r="J3" s="232">
        <v>1136</v>
      </c>
      <c r="K3" s="232" t="s">
        <v>11</v>
      </c>
      <c r="L3" s="232">
        <v>4065</v>
      </c>
      <c r="M3" s="232" t="s">
        <v>11</v>
      </c>
      <c r="N3" s="232">
        <v>234</v>
      </c>
      <c r="O3" s="232" t="s">
        <v>11</v>
      </c>
      <c r="P3" s="232">
        <v>11380</v>
      </c>
      <c r="Q3" s="232" t="s">
        <v>11</v>
      </c>
      <c r="R3" s="232">
        <v>62707</v>
      </c>
      <c r="S3" s="232" t="s">
        <v>11</v>
      </c>
      <c r="T3" s="232">
        <v>62707</v>
      </c>
      <c r="U3" s="232" t="s">
        <v>11</v>
      </c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</row>
    <row r="4" spans="1:51" ht="12.75">
      <c r="A4" s="9" t="s">
        <v>12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51"/>
      <c r="AY4" s="51"/>
    </row>
    <row r="5" spans="1:51" ht="12.75">
      <c r="A5" s="201" t="s">
        <v>13</v>
      </c>
      <c r="B5" s="202" t="s">
        <v>11</v>
      </c>
      <c r="C5" s="202" t="s">
        <v>11</v>
      </c>
      <c r="D5" s="202" t="s">
        <v>11</v>
      </c>
      <c r="E5" s="202" t="s">
        <v>11</v>
      </c>
      <c r="F5" s="202" t="s">
        <v>11</v>
      </c>
      <c r="G5" s="202" t="s">
        <v>11</v>
      </c>
      <c r="H5" s="202" t="s">
        <v>11</v>
      </c>
      <c r="I5" s="202" t="s">
        <v>11</v>
      </c>
      <c r="J5" s="202" t="s">
        <v>11</v>
      </c>
      <c r="K5" s="202" t="s">
        <v>11</v>
      </c>
      <c r="L5" s="202" t="s">
        <v>11</v>
      </c>
      <c r="M5" s="202" t="s">
        <v>11</v>
      </c>
      <c r="N5" s="202" t="s">
        <v>11</v>
      </c>
      <c r="O5" s="202" t="s">
        <v>11</v>
      </c>
      <c r="P5" s="202" t="s">
        <v>11</v>
      </c>
      <c r="Q5" s="202" t="s">
        <v>11</v>
      </c>
      <c r="R5" s="202" t="s">
        <v>11</v>
      </c>
      <c r="S5" s="202" t="s">
        <v>11</v>
      </c>
      <c r="T5" s="202" t="s">
        <v>11</v>
      </c>
      <c r="U5" s="202" t="s">
        <v>11</v>
      </c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</row>
    <row r="6" spans="1:51" ht="12.75">
      <c r="A6" s="10" t="s">
        <v>14</v>
      </c>
      <c r="B6" s="52">
        <v>26432.039999999994</v>
      </c>
      <c r="C6" s="52">
        <v>12.43275634995296</v>
      </c>
      <c r="D6" s="52">
        <v>45024</v>
      </c>
      <c r="E6" s="52">
        <v>6.316498316498317</v>
      </c>
      <c r="F6" s="52">
        <v>135296.04</v>
      </c>
      <c r="G6" s="52">
        <v>6.149540475432935</v>
      </c>
      <c r="H6" s="52">
        <v>135520.08</v>
      </c>
      <c r="I6" s="52">
        <v>9.258733346997335</v>
      </c>
      <c r="J6" s="52">
        <v>34048.08</v>
      </c>
      <c r="K6" s="52">
        <v>29.971901408450705</v>
      </c>
      <c r="L6" s="52">
        <v>37856.03999999999</v>
      </c>
      <c r="M6" s="52">
        <v>9.312678966789667</v>
      </c>
      <c r="N6" s="52">
        <v>26656.08</v>
      </c>
      <c r="O6" s="52">
        <v>113.9148717948718</v>
      </c>
      <c r="P6" s="52">
        <v>205632</v>
      </c>
      <c r="Q6" s="52">
        <v>18.069595782073815</v>
      </c>
      <c r="R6" s="52">
        <v>0</v>
      </c>
      <c r="S6" s="52">
        <v>0</v>
      </c>
      <c r="T6" s="52">
        <v>646464.3600000001</v>
      </c>
      <c r="U6" s="52">
        <f>+T6/T$3</f>
        <v>10.309285406732903</v>
      </c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</row>
    <row r="7" spans="1:51" ht="12.75">
      <c r="A7" s="10" t="s">
        <v>15</v>
      </c>
      <c r="B7" s="52">
        <v>1416</v>
      </c>
      <c r="C7" s="52"/>
      <c r="D7" s="52">
        <v>2412</v>
      </c>
      <c r="E7" s="52"/>
      <c r="F7" s="52">
        <v>7248</v>
      </c>
      <c r="G7" s="52"/>
      <c r="H7" s="52">
        <v>7260</v>
      </c>
      <c r="I7" s="52">
        <v>0.4960032793605247</v>
      </c>
      <c r="J7" s="52">
        <v>1824</v>
      </c>
      <c r="K7" s="52"/>
      <c r="L7" s="52">
        <v>2028</v>
      </c>
      <c r="M7" s="52"/>
      <c r="N7" s="52">
        <v>1428</v>
      </c>
      <c r="O7" s="52"/>
      <c r="P7" s="52">
        <v>11016</v>
      </c>
      <c r="Q7" s="52"/>
      <c r="R7" s="52">
        <v>0</v>
      </c>
      <c r="S7" s="52"/>
      <c r="T7" s="52">
        <v>34632</v>
      </c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</row>
    <row r="8" spans="1:51" ht="12.75">
      <c r="A8" s="10" t="s">
        <v>16</v>
      </c>
      <c r="B8" s="52">
        <v>80</v>
      </c>
      <c r="C8" s="52"/>
      <c r="D8" s="52">
        <v>80</v>
      </c>
      <c r="E8" s="52"/>
      <c r="F8" s="52">
        <v>80</v>
      </c>
      <c r="G8" s="52"/>
      <c r="H8" s="52">
        <v>80</v>
      </c>
      <c r="I8" s="52">
        <v>0.00546560087449614</v>
      </c>
      <c r="J8" s="52">
        <v>80</v>
      </c>
      <c r="K8" s="52"/>
      <c r="L8" s="52">
        <v>80</v>
      </c>
      <c r="M8" s="52"/>
      <c r="N8" s="52">
        <v>80</v>
      </c>
      <c r="O8" s="52"/>
      <c r="P8" s="52">
        <v>80</v>
      </c>
      <c r="Q8" s="52"/>
      <c r="R8" s="52">
        <v>80</v>
      </c>
      <c r="S8" s="52"/>
      <c r="T8" s="52">
        <v>80</v>
      </c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</row>
    <row r="9" spans="1:51" ht="12.75">
      <c r="A9" s="10" t="s">
        <v>17</v>
      </c>
      <c r="B9" s="52">
        <v>2.8</v>
      </c>
      <c r="C9" s="52"/>
      <c r="D9" s="52">
        <v>2.8</v>
      </c>
      <c r="E9" s="52"/>
      <c r="F9" s="52">
        <v>2.8</v>
      </c>
      <c r="G9" s="52"/>
      <c r="H9" s="52">
        <v>2.8</v>
      </c>
      <c r="I9" s="52">
        <v>0.00019129603060736487</v>
      </c>
      <c r="J9" s="52">
        <v>2.8</v>
      </c>
      <c r="K9" s="52"/>
      <c r="L9" s="52">
        <v>2.8</v>
      </c>
      <c r="M9" s="52"/>
      <c r="N9" s="52">
        <v>2.8</v>
      </c>
      <c r="O9" s="52"/>
      <c r="P9" s="52">
        <v>2.8</v>
      </c>
      <c r="Q9" s="52"/>
      <c r="R9" s="52">
        <v>2.8</v>
      </c>
      <c r="S9" s="52"/>
      <c r="T9" s="52">
        <v>2.8</v>
      </c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</row>
    <row r="10" spans="1:51" ht="12.75">
      <c r="A10" s="201" t="s">
        <v>18</v>
      </c>
      <c r="B10" s="202" t="s">
        <v>11</v>
      </c>
      <c r="C10" s="202" t="s">
        <v>11</v>
      </c>
      <c r="D10" s="202" t="s">
        <v>11</v>
      </c>
      <c r="E10" s="202" t="s">
        <v>11</v>
      </c>
      <c r="F10" s="202" t="s">
        <v>11</v>
      </c>
      <c r="G10" s="202" t="s">
        <v>11</v>
      </c>
      <c r="H10" s="202" t="s">
        <v>11</v>
      </c>
      <c r="I10" s="202" t="s">
        <v>11</v>
      </c>
      <c r="J10" s="202" t="s">
        <v>11</v>
      </c>
      <c r="K10" s="202" t="s">
        <v>11</v>
      </c>
      <c r="L10" s="202" t="s">
        <v>11</v>
      </c>
      <c r="M10" s="202" t="s">
        <v>11</v>
      </c>
      <c r="N10" s="202" t="s">
        <v>11</v>
      </c>
      <c r="O10" s="202" t="s">
        <v>11</v>
      </c>
      <c r="P10" s="202" t="s">
        <v>11</v>
      </c>
      <c r="Q10" s="202" t="s">
        <v>11</v>
      </c>
      <c r="R10" s="202" t="s">
        <v>11</v>
      </c>
      <c r="S10" s="202" t="s">
        <v>11</v>
      </c>
      <c r="T10" s="202" t="s">
        <v>11</v>
      </c>
      <c r="U10" s="202" t="s">
        <v>11</v>
      </c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</row>
    <row r="11" spans="1:51" ht="12.75">
      <c r="A11" s="11" t="s">
        <v>19</v>
      </c>
      <c r="B11" s="54" t="s">
        <v>11</v>
      </c>
      <c r="C11" s="54" t="s">
        <v>11</v>
      </c>
      <c r="D11" s="54" t="s">
        <v>11</v>
      </c>
      <c r="E11" s="54" t="s">
        <v>11</v>
      </c>
      <c r="F11" s="54" t="s">
        <v>11</v>
      </c>
      <c r="G11" s="54" t="s">
        <v>11</v>
      </c>
      <c r="H11" s="54" t="s">
        <v>11</v>
      </c>
      <c r="I11" s="54" t="s">
        <v>11</v>
      </c>
      <c r="J11" s="54" t="s">
        <v>11</v>
      </c>
      <c r="K11" s="54" t="s">
        <v>11</v>
      </c>
      <c r="L11" s="54" t="s">
        <v>11</v>
      </c>
      <c r="M11" s="54" t="s">
        <v>11</v>
      </c>
      <c r="N11" s="54" t="s">
        <v>11</v>
      </c>
      <c r="O11" s="54" t="s">
        <v>11</v>
      </c>
      <c r="P11" s="54" t="s">
        <v>11</v>
      </c>
      <c r="Q11" s="54" t="s">
        <v>11</v>
      </c>
      <c r="R11" s="54" t="s">
        <v>11</v>
      </c>
      <c r="S11" s="54" t="s">
        <v>11</v>
      </c>
      <c r="T11" s="54" t="s">
        <v>11</v>
      </c>
      <c r="U11" s="54" t="s">
        <v>11</v>
      </c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</row>
    <row r="12" spans="1:51" ht="12.75">
      <c r="A12" s="12" t="s">
        <v>20</v>
      </c>
      <c r="B12" s="54">
        <v>196875</v>
      </c>
      <c r="C12" s="54">
        <v>92.60348071495767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856380</v>
      </c>
      <c r="Q12" s="54">
        <v>75.2530755711775</v>
      </c>
      <c r="R12" s="54">
        <v>0</v>
      </c>
      <c r="S12" s="54">
        <v>0</v>
      </c>
      <c r="T12" s="54">
        <v>1053255</v>
      </c>
      <c r="U12" s="54">
        <f aca="true" t="shared" si="0" ref="U12:U19">+T12/T$3</f>
        <v>16.79645015707975</v>
      </c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</row>
    <row r="13" spans="1:51" ht="12.75">
      <c r="A13" s="12" t="s">
        <v>21</v>
      </c>
      <c r="B13" s="54">
        <v>0</v>
      </c>
      <c r="C13" s="54">
        <v>0</v>
      </c>
      <c r="D13" s="54">
        <v>493190</v>
      </c>
      <c r="E13" s="54">
        <v>69.19051627384961</v>
      </c>
      <c r="F13" s="54">
        <v>1601046.2</v>
      </c>
      <c r="G13" s="54">
        <v>72.77151947638744</v>
      </c>
      <c r="H13" s="54">
        <v>1091780</v>
      </c>
      <c r="I13" s="54">
        <v>74.59042153446745</v>
      </c>
      <c r="J13" s="54">
        <v>59133.799999999996</v>
      </c>
      <c r="K13" s="54">
        <v>52.0544014084507</v>
      </c>
      <c r="L13" s="54">
        <v>280130</v>
      </c>
      <c r="M13" s="54">
        <v>68.91266912669127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3525280</v>
      </c>
      <c r="U13" s="54">
        <f t="shared" si="0"/>
        <v>56.218285039947695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</row>
    <row r="14" spans="1:51" ht="12.75">
      <c r="A14" s="12" t="s">
        <v>22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13601.52</v>
      </c>
      <c r="M14" s="54">
        <v>3.346007380073801</v>
      </c>
      <c r="N14" s="54">
        <v>3083.6</v>
      </c>
      <c r="O14" s="54">
        <v>13.177777777777777</v>
      </c>
      <c r="P14" s="54">
        <v>0</v>
      </c>
      <c r="Q14" s="54">
        <v>0</v>
      </c>
      <c r="R14" s="54">
        <v>0</v>
      </c>
      <c r="S14" s="54">
        <v>0</v>
      </c>
      <c r="T14" s="54">
        <v>16685.12</v>
      </c>
      <c r="U14" s="54">
        <f t="shared" si="0"/>
        <v>0.2660806608512606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</row>
    <row r="15" spans="1:51" ht="12.75">
      <c r="A15" s="12" t="s">
        <v>23</v>
      </c>
      <c r="B15" s="54">
        <v>0</v>
      </c>
      <c r="C15" s="54">
        <v>0</v>
      </c>
      <c r="D15" s="54">
        <v>110670</v>
      </c>
      <c r="E15" s="54">
        <v>15.526094276094277</v>
      </c>
      <c r="F15" s="54">
        <v>431150</v>
      </c>
      <c r="G15" s="54">
        <v>19.59683650743148</v>
      </c>
      <c r="H15" s="54">
        <v>295400</v>
      </c>
      <c r="I15" s="54">
        <v>20.181731229077</v>
      </c>
      <c r="J15" s="54">
        <v>0</v>
      </c>
      <c r="K15" s="54">
        <v>0</v>
      </c>
      <c r="L15" s="54">
        <v>66890</v>
      </c>
      <c r="M15" s="54">
        <v>16.455104551045512</v>
      </c>
      <c r="N15" s="54">
        <v>0</v>
      </c>
      <c r="O15" s="54">
        <v>0</v>
      </c>
      <c r="P15" s="54">
        <v>199570</v>
      </c>
      <c r="Q15" s="54">
        <v>17.536906854130052</v>
      </c>
      <c r="R15" s="54">
        <v>0</v>
      </c>
      <c r="S15" s="54">
        <v>0</v>
      </c>
      <c r="T15" s="54">
        <v>1103680</v>
      </c>
      <c r="U15" s="54">
        <f t="shared" si="0"/>
        <v>17.60058685633183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</row>
    <row r="16" spans="1:51" ht="12.75">
      <c r="A16" s="12" t="s">
        <v>24</v>
      </c>
      <c r="B16" s="54">
        <v>0</v>
      </c>
      <c r="C16" s="54">
        <v>0</v>
      </c>
      <c r="D16" s="54">
        <v>42431</v>
      </c>
      <c r="E16" s="54">
        <v>5.952721661054994</v>
      </c>
      <c r="F16" s="54">
        <v>232126</v>
      </c>
      <c r="G16" s="54">
        <v>10.550702240807237</v>
      </c>
      <c r="H16" s="54">
        <v>110383.03</v>
      </c>
      <c r="I16" s="54">
        <v>7.541369816219171</v>
      </c>
      <c r="J16" s="54">
        <v>16272.090000000002</v>
      </c>
      <c r="K16" s="54">
        <v>14.324022887323945</v>
      </c>
      <c r="L16" s="54">
        <v>31226</v>
      </c>
      <c r="M16" s="54">
        <v>7.681672816728168</v>
      </c>
      <c r="N16" s="54">
        <v>0</v>
      </c>
      <c r="O16" s="54">
        <v>0</v>
      </c>
      <c r="P16" s="54">
        <v>67782</v>
      </c>
      <c r="Q16" s="54">
        <v>5.956239015817223</v>
      </c>
      <c r="R16" s="54">
        <v>0</v>
      </c>
      <c r="S16" s="54">
        <v>0</v>
      </c>
      <c r="T16" s="54">
        <v>500220.12000000005</v>
      </c>
      <c r="U16" s="54">
        <f t="shared" si="0"/>
        <v>7.977101758974278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</row>
    <row r="17" spans="1:51" ht="12.75">
      <c r="A17" s="12" t="s">
        <v>25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f t="shared" si="0"/>
        <v>0</v>
      </c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</row>
    <row r="18" spans="1:51" ht="12.75">
      <c r="A18" s="12" t="s">
        <v>26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f t="shared" si="0"/>
        <v>0</v>
      </c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</row>
    <row r="19" spans="1:51" ht="12.75">
      <c r="A19" s="13" t="s">
        <v>27</v>
      </c>
      <c r="B19" s="55">
        <v>196875</v>
      </c>
      <c r="C19" s="55">
        <v>92.60348071495767</v>
      </c>
      <c r="D19" s="55">
        <v>646291</v>
      </c>
      <c r="E19" s="55">
        <v>90.66933221099887</v>
      </c>
      <c r="F19" s="55">
        <v>2264322.2</v>
      </c>
      <c r="G19" s="55">
        <v>102.91905822462616</v>
      </c>
      <c r="H19" s="55">
        <v>1497563.03</v>
      </c>
      <c r="I19" s="55">
        <v>102.31352257976361</v>
      </c>
      <c r="J19" s="55">
        <v>75405.89</v>
      </c>
      <c r="K19" s="55">
        <v>66.37842429577465</v>
      </c>
      <c r="L19" s="55">
        <v>391847.52</v>
      </c>
      <c r="M19" s="55">
        <v>96.39545387453875</v>
      </c>
      <c r="N19" s="55">
        <v>3083.6</v>
      </c>
      <c r="O19" s="55">
        <v>13.177777777777777</v>
      </c>
      <c r="P19" s="55">
        <v>1123732</v>
      </c>
      <c r="Q19" s="55">
        <v>98.74622144112477</v>
      </c>
      <c r="R19" s="55">
        <v>0</v>
      </c>
      <c r="S19" s="55">
        <v>0</v>
      </c>
      <c r="T19" s="55">
        <v>6199120.24</v>
      </c>
      <c r="U19" s="55">
        <f t="shared" si="0"/>
        <v>98.85850447318481</v>
      </c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</row>
    <row r="20" spans="1:51" ht="12.75">
      <c r="A20" s="203" t="s">
        <v>28</v>
      </c>
      <c r="B20" s="204" t="s">
        <v>11</v>
      </c>
      <c r="C20" s="204" t="s">
        <v>11</v>
      </c>
      <c r="D20" s="204" t="s">
        <v>11</v>
      </c>
      <c r="E20" s="204" t="s">
        <v>11</v>
      </c>
      <c r="F20" s="204" t="s">
        <v>11</v>
      </c>
      <c r="G20" s="204" t="s">
        <v>11</v>
      </c>
      <c r="H20" s="204" t="s">
        <v>11</v>
      </c>
      <c r="I20" s="204" t="s">
        <v>11</v>
      </c>
      <c r="J20" s="204" t="s">
        <v>11</v>
      </c>
      <c r="K20" s="204" t="s">
        <v>11</v>
      </c>
      <c r="L20" s="204" t="s">
        <v>11</v>
      </c>
      <c r="M20" s="204" t="s">
        <v>11</v>
      </c>
      <c r="N20" s="204" t="s">
        <v>11</v>
      </c>
      <c r="O20" s="204" t="s">
        <v>11</v>
      </c>
      <c r="P20" s="204" t="s">
        <v>11</v>
      </c>
      <c r="Q20" s="204" t="s">
        <v>11</v>
      </c>
      <c r="R20" s="204" t="s">
        <v>11</v>
      </c>
      <c r="S20" s="204" t="s">
        <v>11</v>
      </c>
      <c r="T20" s="204" t="s">
        <v>11</v>
      </c>
      <c r="U20" s="204" t="s">
        <v>11</v>
      </c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</row>
    <row r="21" spans="1:51" ht="12.75">
      <c r="A21" s="15" t="s">
        <v>29</v>
      </c>
      <c r="B21" s="56">
        <v>32218.079999999994</v>
      </c>
      <c r="C21" s="56">
        <v>15.154317968015048</v>
      </c>
      <c r="D21" s="56">
        <v>105387.41</v>
      </c>
      <c r="E21" s="56">
        <v>14.784990179573514</v>
      </c>
      <c r="F21" s="56">
        <v>332120.25</v>
      </c>
      <c r="G21" s="56">
        <v>15.095688832325804</v>
      </c>
      <c r="H21" s="56">
        <v>220156.6</v>
      </c>
      <c r="I21" s="56">
        <v>15.041101318576212</v>
      </c>
      <c r="J21" s="56">
        <v>17119.660000000003</v>
      </c>
      <c r="K21" s="56">
        <v>15.070123239436622</v>
      </c>
      <c r="L21" s="56">
        <v>61645.71</v>
      </c>
      <c r="M21" s="56">
        <v>15.164996309963099</v>
      </c>
      <c r="N21" s="56">
        <v>3499.39</v>
      </c>
      <c r="O21" s="56">
        <v>14.954658119658118</v>
      </c>
      <c r="P21" s="56">
        <v>170969.78999999998</v>
      </c>
      <c r="Q21" s="56">
        <v>15.023707381370825</v>
      </c>
      <c r="R21" s="56">
        <v>0</v>
      </c>
      <c r="S21" s="56">
        <v>0</v>
      </c>
      <c r="T21" s="56">
        <v>943116.8899999999</v>
      </c>
      <c r="U21" s="56">
        <v>15.040057569330376</v>
      </c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</row>
    <row r="22" spans="1:51" ht="12.75">
      <c r="A22" s="15" t="s">
        <v>30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</row>
    <row r="23" spans="1:51" ht="12.75">
      <c r="A23" s="16" t="s">
        <v>31</v>
      </c>
      <c r="B23" s="57">
        <v>32218.079999999994</v>
      </c>
      <c r="C23" s="57">
        <v>15.154317968015048</v>
      </c>
      <c r="D23" s="57">
        <v>105387.41</v>
      </c>
      <c r="E23" s="57">
        <v>14.784990179573514</v>
      </c>
      <c r="F23" s="57">
        <v>332120.25</v>
      </c>
      <c r="G23" s="57">
        <v>15.095688832325804</v>
      </c>
      <c r="H23" s="57">
        <v>220156.6</v>
      </c>
      <c r="I23" s="57">
        <v>15.041101318576212</v>
      </c>
      <c r="J23" s="57">
        <v>17119.660000000003</v>
      </c>
      <c r="K23" s="57">
        <v>15.070123239436622</v>
      </c>
      <c r="L23" s="57">
        <v>61645.71</v>
      </c>
      <c r="M23" s="57">
        <v>15.164996309963099</v>
      </c>
      <c r="N23" s="57">
        <v>3499.39</v>
      </c>
      <c r="O23" s="57">
        <v>14.954658119658118</v>
      </c>
      <c r="P23" s="57">
        <v>170969.78999999998</v>
      </c>
      <c r="Q23" s="57">
        <v>15.023707381370825</v>
      </c>
      <c r="R23" s="57">
        <v>0</v>
      </c>
      <c r="S23" s="57">
        <v>0</v>
      </c>
      <c r="T23" s="57">
        <v>943116.8899999999</v>
      </c>
      <c r="U23" s="57">
        <v>15.040057569330376</v>
      </c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</row>
    <row r="24" spans="1:51" ht="12.75">
      <c r="A24" s="17" t="s">
        <v>32</v>
      </c>
      <c r="B24" s="58">
        <v>229093.08</v>
      </c>
      <c r="C24" s="58">
        <v>107.75779868297272</v>
      </c>
      <c r="D24" s="58">
        <v>751678.41</v>
      </c>
      <c r="E24" s="58">
        <v>105.4543223905724</v>
      </c>
      <c r="F24" s="58">
        <v>2596442.45</v>
      </c>
      <c r="G24" s="58">
        <v>118.01474705695196</v>
      </c>
      <c r="H24" s="58">
        <v>1717719.6300000001</v>
      </c>
      <c r="I24" s="58">
        <v>117.35462389833984</v>
      </c>
      <c r="J24" s="58">
        <v>92525.55</v>
      </c>
      <c r="K24" s="58">
        <v>81.44854753521128</v>
      </c>
      <c r="L24" s="58">
        <v>453493.23000000004</v>
      </c>
      <c r="M24" s="58">
        <v>111.56045018450186</v>
      </c>
      <c r="N24" s="58">
        <v>6582.99</v>
      </c>
      <c r="O24" s="58">
        <v>28.132435897435897</v>
      </c>
      <c r="P24" s="58">
        <v>1294701.79</v>
      </c>
      <c r="Q24" s="58">
        <v>113.76992882249561</v>
      </c>
      <c r="R24" s="58">
        <v>0</v>
      </c>
      <c r="S24" s="58">
        <v>0</v>
      </c>
      <c r="T24" s="58">
        <v>7142237.130000001</v>
      </c>
      <c r="U24" s="58">
        <v>113.89856204251521</v>
      </c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</row>
    <row r="25" spans="1:51" ht="12.75">
      <c r="A25" s="17" t="s">
        <v>33</v>
      </c>
      <c r="B25" s="58">
        <v>255525.11999999997</v>
      </c>
      <c r="C25" s="58">
        <v>120.19055503292567</v>
      </c>
      <c r="D25" s="58">
        <v>796702.41</v>
      </c>
      <c r="E25" s="58">
        <v>111.77082070707071</v>
      </c>
      <c r="F25" s="58">
        <v>2731738.49</v>
      </c>
      <c r="G25" s="58">
        <v>124.1642875323849</v>
      </c>
      <c r="H25" s="58">
        <v>1853239.7100000002</v>
      </c>
      <c r="I25" s="58">
        <v>126.61335724533717</v>
      </c>
      <c r="J25" s="58">
        <v>126573.63</v>
      </c>
      <c r="K25" s="58">
        <v>111.42044894366198</v>
      </c>
      <c r="L25" s="58">
        <v>491349.27</v>
      </c>
      <c r="M25" s="58">
        <v>120.87312915129152</v>
      </c>
      <c r="N25" s="58">
        <v>33239.07</v>
      </c>
      <c r="O25" s="58">
        <v>142.0473076923077</v>
      </c>
      <c r="P25" s="58">
        <v>1500333.79</v>
      </c>
      <c r="Q25" s="58">
        <v>131.83952460456942</v>
      </c>
      <c r="R25" s="58">
        <v>0</v>
      </c>
      <c r="S25" s="58">
        <v>0</v>
      </c>
      <c r="T25" s="58">
        <v>7788701.490000001</v>
      </c>
      <c r="U25" s="58">
        <v>124.2078474492481</v>
      </c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</row>
    <row r="26" spans="1:51" ht="12.75">
      <c r="A26" s="201" t="s">
        <v>34</v>
      </c>
      <c r="B26" s="202" t="s">
        <v>11</v>
      </c>
      <c r="C26" s="202" t="s">
        <v>11</v>
      </c>
      <c r="D26" s="202" t="s">
        <v>11</v>
      </c>
      <c r="E26" s="202" t="s">
        <v>11</v>
      </c>
      <c r="F26" s="202" t="s">
        <v>11</v>
      </c>
      <c r="G26" s="202" t="s">
        <v>11</v>
      </c>
      <c r="H26" s="202" t="s">
        <v>11</v>
      </c>
      <c r="I26" s="202" t="s">
        <v>11</v>
      </c>
      <c r="J26" s="202" t="s">
        <v>11</v>
      </c>
      <c r="K26" s="202" t="s">
        <v>11</v>
      </c>
      <c r="L26" s="202" t="s">
        <v>11</v>
      </c>
      <c r="M26" s="202" t="s">
        <v>11</v>
      </c>
      <c r="N26" s="202" t="s">
        <v>11</v>
      </c>
      <c r="O26" s="202" t="s">
        <v>11</v>
      </c>
      <c r="P26" s="202" t="s">
        <v>11</v>
      </c>
      <c r="Q26" s="202" t="s">
        <v>11</v>
      </c>
      <c r="R26" s="202" t="s">
        <v>11</v>
      </c>
      <c r="S26" s="202" t="s">
        <v>11</v>
      </c>
      <c r="T26" s="202" t="s">
        <v>11</v>
      </c>
      <c r="U26" s="202" t="s">
        <v>11</v>
      </c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</row>
    <row r="27" spans="1:51" ht="12.75">
      <c r="A27" s="18" t="s">
        <v>35</v>
      </c>
      <c r="B27" s="59">
        <v>50330</v>
      </c>
      <c r="C27" s="59">
        <v>23.67356538099718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312140</v>
      </c>
      <c r="Q27" s="59">
        <v>27.428822495606326</v>
      </c>
      <c r="R27" s="59">
        <v>0</v>
      </c>
      <c r="S27" s="59">
        <v>0</v>
      </c>
      <c r="T27" s="59">
        <v>362470</v>
      </c>
      <c r="U27" s="59">
        <f aca="true" t="shared" si="1" ref="U27:U89">+T27/T$3</f>
        <v>5.780375396686176</v>
      </c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</row>
    <row r="28" spans="1:51" ht="12.75">
      <c r="A28" s="18" t="s">
        <v>36</v>
      </c>
      <c r="B28" s="59">
        <v>0</v>
      </c>
      <c r="C28" s="59">
        <v>0</v>
      </c>
      <c r="D28" s="59">
        <v>193630</v>
      </c>
      <c r="E28" s="59">
        <v>27.164702581369248</v>
      </c>
      <c r="F28" s="59">
        <v>761561.06</v>
      </c>
      <c r="G28" s="59">
        <v>34.61483841643562</v>
      </c>
      <c r="H28" s="59">
        <v>586290</v>
      </c>
      <c r="I28" s="59">
        <v>40.05533920885427</v>
      </c>
      <c r="J28" s="59">
        <v>51718.95</v>
      </c>
      <c r="K28" s="59">
        <v>45.52724471830986</v>
      </c>
      <c r="L28" s="59">
        <v>126858.32999999999</v>
      </c>
      <c r="M28" s="59">
        <v>31.207461254612543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1720058.34</v>
      </c>
      <c r="U28" s="59">
        <f t="shared" si="1"/>
        <v>27.430084998485018</v>
      </c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</row>
    <row r="29" spans="1:51" ht="12.75">
      <c r="A29" s="18" t="s">
        <v>37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6211.79</v>
      </c>
      <c r="O29" s="59">
        <v>26.54611111111111</v>
      </c>
      <c r="P29" s="59">
        <v>0</v>
      </c>
      <c r="Q29" s="59">
        <v>0</v>
      </c>
      <c r="R29" s="59">
        <v>0</v>
      </c>
      <c r="S29" s="59">
        <v>0</v>
      </c>
      <c r="T29" s="59">
        <v>6211.79</v>
      </c>
      <c r="U29" s="59">
        <f t="shared" si="1"/>
        <v>0.09906055145358572</v>
      </c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</row>
    <row r="30" spans="1:51" ht="12.75">
      <c r="A30" s="18" t="s">
        <v>38</v>
      </c>
      <c r="B30" s="59">
        <v>0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f t="shared" si="1"/>
        <v>0</v>
      </c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</row>
    <row r="31" spans="1:51" ht="12.75">
      <c r="A31" s="18" t="s">
        <v>39</v>
      </c>
      <c r="B31" s="59">
        <v>33152.05</v>
      </c>
      <c r="C31" s="59">
        <v>15.593626528692381</v>
      </c>
      <c r="D31" s="59">
        <v>82880</v>
      </c>
      <c r="E31" s="59">
        <v>11.627384960718294</v>
      </c>
      <c r="F31" s="59">
        <v>362820</v>
      </c>
      <c r="G31" s="59">
        <v>16.491068587791464</v>
      </c>
      <c r="H31" s="59">
        <v>125400</v>
      </c>
      <c r="I31" s="59">
        <v>8.567329370772699</v>
      </c>
      <c r="J31" s="59">
        <v>28165.41</v>
      </c>
      <c r="K31" s="59">
        <v>24.79349471830986</v>
      </c>
      <c r="L31" s="59">
        <v>52040</v>
      </c>
      <c r="M31" s="59">
        <v>12.801968019680197</v>
      </c>
      <c r="N31" s="59">
        <v>0</v>
      </c>
      <c r="O31" s="59">
        <v>0</v>
      </c>
      <c r="P31" s="59">
        <v>185320</v>
      </c>
      <c r="Q31" s="59">
        <v>16.284710017574692</v>
      </c>
      <c r="R31" s="59">
        <v>0</v>
      </c>
      <c r="S31" s="59">
        <v>0</v>
      </c>
      <c r="T31" s="59">
        <v>869777.4600000001</v>
      </c>
      <c r="U31" s="59">
        <f t="shared" si="1"/>
        <v>13.87050026312852</v>
      </c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</row>
    <row r="32" spans="1:51" ht="12.75">
      <c r="A32" s="18" t="s">
        <v>40</v>
      </c>
      <c r="B32" s="59">
        <v>0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f t="shared" si="1"/>
        <v>0</v>
      </c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</row>
    <row r="33" spans="1:51" ht="12.75">
      <c r="A33" s="18" t="s">
        <v>41</v>
      </c>
      <c r="B33" s="59">
        <v>0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f t="shared" si="1"/>
        <v>0</v>
      </c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</row>
    <row r="34" spans="1:51" ht="12.75">
      <c r="A34" s="18" t="s">
        <v>42</v>
      </c>
      <c r="B34" s="59">
        <v>4947.08</v>
      </c>
      <c r="C34" s="59">
        <v>2.326942615239887</v>
      </c>
      <c r="D34" s="59">
        <v>19769.38</v>
      </c>
      <c r="E34" s="59">
        <v>2.7734820426487095</v>
      </c>
      <c r="F34" s="59">
        <v>68264.11</v>
      </c>
      <c r="G34" s="59">
        <v>3.1027730557701925</v>
      </c>
      <c r="H34" s="59">
        <v>43481.59</v>
      </c>
      <c r="I34" s="59">
        <v>2.9706627041060325</v>
      </c>
      <c r="J34" s="59">
        <v>2731.5</v>
      </c>
      <c r="K34" s="59">
        <v>2.4044894366197185</v>
      </c>
      <c r="L34" s="59">
        <v>11412.25</v>
      </c>
      <c r="M34" s="59">
        <v>2.807441574415744</v>
      </c>
      <c r="N34" s="59">
        <v>494.45000000000005</v>
      </c>
      <c r="O34" s="59">
        <v>2.113034188034188</v>
      </c>
      <c r="P34" s="59">
        <v>84300</v>
      </c>
      <c r="Q34" s="59">
        <v>7.407732864674868</v>
      </c>
      <c r="R34" s="59">
        <v>0</v>
      </c>
      <c r="S34" s="59">
        <v>0</v>
      </c>
      <c r="T34" s="59">
        <v>235400.36000000002</v>
      </c>
      <c r="U34" s="59">
        <f t="shared" si="1"/>
        <v>3.753972602739726</v>
      </c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</row>
    <row r="35" spans="1:51" ht="12.75">
      <c r="A35" s="18" t="s">
        <v>43</v>
      </c>
      <c r="B35" s="59">
        <v>0</v>
      </c>
      <c r="C35" s="59">
        <v>0</v>
      </c>
      <c r="D35" s="59">
        <v>20780</v>
      </c>
      <c r="E35" s="59">
        <v>2.915263748597082</v>
      </c>
      <c r="F35" s="59">
        <v>48615</v>
      </c>
      <c r="G35" s="59">
        <v>2.20967228762329</v>
      </c>
      <c r="H35" s="59">
        <v>221444.08</v>
      </c>
      <c r="I35" s="59">
        <v>15.129061966249914</v>
      </c>
      <c r="J35" s="59">
        <v>4478.7</v>
      </c>
      <c r="K35" s="59">
        <v>3.9425176056338027</v>
      </c>
      <c r="L35" s="59">
        <v>9060</v>
      </c>
      <c r="M35" s="59">
        <v>2.2287822878228782</v>
      </c>
      <c r="N35" s="59">
        <v>0</v>
      </c>
      <c r="O35" s="59">
        <v>0</v>
      </c>
      <c r="P35" s="59">
        <v>33475</v>
      </c>
      <c r="Q35" s="59">
        <v>2.9415641476274166</v>
      </c>
      <c r="R35" s="59">
        <v>0</v>
      </c>
      <c r="S35" s="59">
        <v>0</v>
      </c>
      <c r="T35" s="59">
        <v>337852.77999999997</v>
      </c>
      <c r="U35" s="59">
        <f t="shared" si="1"/>
        <v>5.387800086114788</v>
      </c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</row>
    <row r="36" spans="1:51" ht="12.75">
      <c r="A36" s="60" t="s">
        <v>44</v>
      </c>
      <c r="B36" s="61">
        <v>88429.13</v>
      </c>
      <c r="C36" s="61">
        <v>41.594134524929444</v>
      </c>
      <c r="D36" s="61">
        <v>317059.38</v>
      </c>
      <c r="E36" s="61">
        <v>44.48083333333334</v>
      </c>
      <c r="F36" s="61">
        <v>1241260.1700000002</v>
      </c>
      <c r="G36" s="61">
        <v>56.41835234762057</v>
      </c>
      <c r="H36" s="61">
        <v>976615.6699999999</v>
      </c>
      <c r="I36" s="61">
        <v>66.72239324998291</v>
      </c>
      <c r="J36" s="61">
        <v>87094.56</v>
      </c>
      <c r="K36" s="61">
        <v>76.66774647887324</v>
      </c>
      <c r="L36" s="61">
        <v>199370.58</v>
      </c>
      <c r="M36" s="61">
        <v>49.045653136531364</v>
      </c>
      <c r="N36" s="61">
        <v>6706.24</v>
      </c>
      <c r="O36" s="61">
        <v>28.659145299145298</v>
      </c>
      <c r="P36" s="61">
        <v>615235</v>
      </c>
      <c r="Q36" s="61">
        <v>54.0628295254833</v>
      </c>
      <c r="R36" s="61">
        <v>0</v>
      </c>
      <c r="S36" s="61">
        <v>0</v>
      </c>
      <c r="T36" s="61">
        <v>3531770.7300000004</v>
      </c>
      <c r="U36" s="61">
        <f t="shared" si="1"/>
        <v>56.321793898607815</v>
      </c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</row>
    <row r="37" spans="1:51" ht="12.75">
      <c r="A37" s="201" t="s">
        <v>45</v>
      </c>
      <c r="B37" s="202" t="s">
        <v>11</v>
      </c>
      <c r="C37" s="202" t="s">
        <v>11</v>
      </c>
      <c r="D37" s="202" t="s">
        <v>11</v>
      </c>
      <c r="E37" s="202" t="s">
        <v>11</v>
      </c>
      <c r="F37" s="202" t="s">
        <v>11</v>
      </c>
      <c r="G37" s="202" t="s">
        <v>11</v>
      </c>
      <c r="H37" s="202" t="s">
        <v>11</v>
      </c>
      <c r="I37" s="202" t="s">
        <v>11</v>
      </c>
      <c r="J37" s="202" t="s">
        <v>11</v>
      </c>
      <c r="K37" s="202" t="s">
        <v>11</v>
      </c>
      <c r="L37" s="202" t="s">
        <v>11</v>
      </c>
      <c r="M37" s="202" t="s">
        <v>11</v>
      </c>
      <c r="N37" s="202" t="s">
        <v>11</v>
      </c>
      <c r="O37" s="202" t="s">
        <v>11</v>
      </c>
      <c r="P37" s="202" t="s">
        <v>11</v>
      </c>
      <c r="Q37" s="202" t="s">
        <v>11</v>
      </c>
      <c r="R37" s="202" t="s">
        <v>11</v>
      </c>
      <c r="S37" s="202" t="s">
        <v>11</v>
      </c>
      <c r="T37" s="202" t="s">
        <v>11</v>
      </c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</row>
    <row r="38" spans="1:51" ht="12.75">
      <c r="A38" s="19" t="s">
        <v>46</v>
      </c>
      <c r="B38" s="62">
        <v>71710</v>
      </c>
      <c r="C38" s="62">
        <v>33.730009407337725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382380</v>
      </c>
      <c r="Q38" s="62">
        <v>33.601054481546576</v>
      </c>
      <c r="R38" s="62">
        <v>0</v>
      </c>
      <c r="S38" s="62">
        <v>0</v>
      </c>
      <c r="T38" s="62">
        <v>454090</v>
      </c>
      <c r="U38" s="62">
        <f t="shared" si="1"/>
        <v>7.24145629674518</v>
      </c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</row>
    <row r="39" spans="1:51" ht="12.75">
      <c r="A39" s="19" t="s">
        <v>47</v>
      </c>
      <c r="B39" s="62">
        <v>0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f t="shared" si="1"/>
        <v>0</v>
      </c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</row>
    <row r="40" spans="1:51" ht="12.75">
      <c r="A40" s="19" t="s">
        <v>48</v>
      </c>
      <c r="B40" s="62">
        <v>0</v>
      </c>
      <c r="C40" s="62">
        <v>0</v>
      </c>
      <c r="D40" s="62">
        <v>245540</v>
      </c>
      <c r="E40" s="62">
        <v>34.44725028058362</v>
      </c>
      <c r="F40" s="62">
        <v>825065.1799999999</v>
      </c>
      <c r="G40" s="62">
        <v>37.501258124630695</v>
      </c>
      <c r="H40" s="62">
        <v>550080</v>
      </c>
      <c r="I40" s="62">
        <v>37.58147161303546</v>
      </c>
      <c r="J40" s="62">
        <v>41524.83</v>
      </c>
      <c r="K40" s="62">
        <v>36.55354753521127</v>
      </c>
      <c r="L40" s="62">
        <v>153313.84999999998</v>
      </c>
      <c r="M40" s="62">
        <v>37.71558425584255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1815523.8599999999</v>
      </c>
      <c r="U40" s="62">
        <f t="shared" si="1"/>
        <v>28.952491109445514</v>
      </c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</row>
    <row r="41" spans="1:51" ht="12.75">
      <c r="A41" s="19" t="s">
        <v>37</v>
      </c>
      <c r="B41" s="62">
        <v>0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8916.27</v>
      </c>
      <c r="O41" s="62">
        <v>38.10371794871795</v>
      </c>
      <c r="P41" s="62">
        <v>0</v>
      </c>
      <c r="Q41" s="62">
        <v>0</v>
      </c>
      <c r="R41" s="62">
        <v>0</v>
      </c>
      <c r="S41" s="62">
        <v>0</v>
      </c>
      <c r="T41" s="62">
        <v>8916.27</v>
      </c>
      <c r="U41" s="62">
        <f t="shared" si="1"/>
        <v>0.14218938874447828</v>
      </c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</row>
    <row r="42" spans="1:51" ht="12.75">
      <c r="A42" s="19" t="s">
        <v>49</v>
      </c>
      <c r="B42" s="62">
        <v>0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f t="shared" si="1"/>
        <v>0</v>
      </c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</row>
    <row r="43" spans="1:51" ht="12.75">
      <c r="A43" s="19" t="s">
        <v>43</v>
      </c>
      <c r="B43" s="62">
        <v>0</v>
      </c>
      <c r="C43" s="62">
        <v>0</v>
      </c>
      <c r="D43" s="62">
        <v>30855</v>
      </c>
      <c r="E43" s="62">
        <v>4.328703703703703</v>
      </c>
      <c r="F43" s="62">
        <v>58347</v>
      </c>
      <c r="G43" s="62">
        <v>2.6520158174628428</v>
      </c>
      <c r="H43" s="62">
        <v>43720.09</v>
      </c>
      <c r="I43" s="62">
        <v>2.986957026713124</v>
      </c>
      <c r="J43" s="62">
        <v>6445.030000000001</v>
      </c>
      <c r="K43" s="62">
        <v>5.673441901408451</v>
      </c>
      <c r="L43" s="62">
        <v>25188</v>
      </c>
      <c r="M43" s="62">
        <v>6.196309963099631</v>
      </c>
      <c r="N43" s="62">
        <v>0</v>
      </c>
      <c r="O43" s="62">
        <v>0</v>
      </c>
      <c r="P43" s="62">
        <v>26385</v>
      </c>
      <c r="Q43" s="62">
        <v>2.3185413005272406</v>
      </c>
      <c r="R43" s="62">
        <v>0</v>
      </c>
      <c r="S43" s="62">
        <v>0</v>
      </c>
      <c r="T43" s="62">
        <v>190940.12</v>
      </c>
      <c r="U43" s="62">
        <f t="shared" si="1"/>
        <v>3.044957022342003</v>
      </c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</row>
    <row r="44" spans="1:51" ht="12.75">
      <c r="A44" s="63" t="s">
        <v>50</v>
      </c>
      <c r="B44" s="64">
        <v>71710</v>
      </c>
      <c r="C44" s="64">
        <v>33.730009407337725</v>
      </c>
      <c r="D44" s="64">
        <v>276395</v>
      </c>
      <c r="E44" s="64">
        <v>38.77595398428732</v>
      </c>
      <c r="F44" s="64">
        <v>883412.1799999999</v>
      </c>
      <c r="G44" s="64">
        <v>40.15327394209354</v>
      </c>
      <c r="H44" s="64">
        <v>593800.09</v>
      </c>
      <c r="I44" s="64">
        <v>40.56842863974858</v>
      </c>
      <c r="J44" s="64">
        <v>47969.86</v>
      </c>
      <c r="K44" s="64">
        <v>42.22698943661972</v>
      </c>
      <c r="L44" s="64">
        <v>178501.84999999998</v>
      </c>
      <c r="M44" s="64">
        <v>43.91189421894218</v>
      </c>
      <c r="N44" s="64">
        <v>8916.27</v>
      </c>
      <c r="O44" s="64">
        <v>38.10371794871795</v>
      </c>
      <c r="P44" s="64">
        <v>408765</v>
      </c>
      <c r="Q44" s="64">
        <v>35.91959578207381</v>
      </c>
      <c r="R44" s="64">
        <v>0</v>
      </c>
      <c r="S44" s="64">
        <v>0</v>
      </c>
      <c r="T44" s="64">
        <v>2469470.25</v>
      </c>
      <c r="U44" s="64">
        <f t="shared" si="1"/>
        <v>39.381093817277176</v>
      </c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</row>
    <row r="45" spans="1:51" ht="12.75">
      <c r="A45" s="201" t="s">
        <v>51</v>
      </c>
      <c r="B45" s="202" t="s">
        <v>11</v>
      </c>
      <c r="C45" s="202" t="s">
        <v>11</v>
      </c>
      <c r="D45" s="202" t="s">
        <v>11</v>
      </c>
      <c r="E45" s="202" t="s">
        <v>11</v>
      </c>
      <c r="F45" s="202" t="s">
        <v>11</v>
      </c>
      <c r="G45" s="202" t="s">
        <v>11</v>
      </c>
      <c r="H45" s="202" t="s">
        <v>11</v>
      </c>
      <c r="I45" s="202" t="s">
        <v>11</v>
      </c>
      <c r="J45" s="202" t="s">
        <v>11</v>
      </c>
      <c r="K45" s="202" t="s">
        <v>11</v>
      </c>
      <c r="L45" s="202" t="s">
        <v>11</v>
      </c>
      <c r="M45" s="202" t="s">
        <v>11</v>
      </c>
      <c r="N45" s="202" t="s">
        <v>11</v>
      </c>
      <c r="O45" s="202" t="s">
        <v>11</v>
      </c>
      <c r="P45" s="202" t="s">
        <v>11</v>
      </c>
      <c r="Q45" s="202" t="s">
        <v>11</v>
      </c>
      <c r="R45" s="202" t="s">
        <v>11</v>
      </c>
      <c r="S45" s="202" t="s">
        <v>11</v>
      </c>
      <c r="T45" s="202" t="s">
        <v>11</v>
      </c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</row>
    <row r="46" spans="1:51" ht="12.75">
      <c r="A46" s="21" t="s">
        <v>36</v>
      </c>
      <c r="B46" s="65">
        <v>79435</v>
      </c>
      <c r="C46" s="65">
        <v>37.36359360301035</v>
      </c>
      <c r="D46" s="65">
        <v>229696</v>
      </c>
      <c r="E46" s="65">
        <v>32.22446689113356</v>
      </c>
      <c r="F46" s="65">
        <v>838042</v>
      </c>
      <c r="G46" s="65">
        <v>38.091086768783235</v>
      </c>
      <c r="H46" s="65">
        <v>598140</v>
      </c>
      <c r="I46" s="65">
        <v>40.86493133838901</v>
      </c>
      <c r="J46" s="65">
        <v>38809</v>
      </c>
      <c r="K46" s="65">
        <v>34.162852112676056</v>
      </c>
      <c r="L46" s="65">
        <v>135445</v>
      </c>
      <c r="M46" s="65">
        <v>33.31980319803198</v>
      </c>
      <c r="N46" s="65">
        <v>14958</v>
      </c>
      <c r="O46" s="65">
        <v>63.92307692307692</v>
      </c>
      <c r="P46" s="65">
        <v>495986</v>
      </c>
      <c r="Q46" s="65">
        <v>43.58400702987698</v>
      </c>
      <c r="R46" s="65">
        <v>0</v>
      </c>
      <c r="S46" s="65">
        <v>0</v>
      </c>
      <c r="T46" s="65">
        <v>2430511</v>
      </c>
      <c r="U46" s="65">
        <f t="shared" si="1"/>
        <v>38.7598035307063</v>
      </c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</row>
    <row r="47" spans="1:51" ht="12.75">
      <c r="A47" s="21" t="s">
        <v>52</v>
      </c>
      <c r="B47" s="65">
        <v>0</v>
      </c>
      <c r="C47" s="65">
        <v>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5">
        <f t="shared" si="1"/>
        <v>0</v>
      </c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</row>
    <row r="48" spans="1:51" ht="12.75">
      <c r="A48" s="21" t="s">
        <v>53</v>
      </c>
      <c r="B48" s="65">
        <v>0</v>
      </c>
      <c r="C48" s="65">
        <v>0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f t="shared" si="1"/>
        <v>0</v>
      </c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</row>
    <row r="49" spans="1:51" ht="12.75">
      <c r="A49" s="66" t="s">
        <v>54</v>
      </c>
      <c r="B49" s="67">
        <v>79435</v>
      </c>
      <c r="C49" s="67">
        <v>37.36359360301035</v>
      </c>
      <c r="D49" s="67">
        <v>229696</v>
      </c>
      <c r="E49" s="67">
        <v>32.22446689113356</v>
      </c>
      <c r="F49" s="67">
        <v>838042</v>
      </c>
      <c r="G49" s="67">
        <v>38.091086768783235</v>
      </c>
      <c r="H49" s="67">
        <v>598140</v>
      </c>
      <c r="I49" s="67">
        <v>40.86493133838901</v>
      </c>
      <c r="J49" s="67">
        <v>38809</v>
      </c>
      <c r="K49" s="67">
        <v>34.162852112676056</v>
      </c>
      <c r="L49" s="67">
        <v>135445</v>
      </c>
      <c r="M49" s="67">
        <v>33.31980319803198</v>
      </c>
      <c r="N49" s="67">
        <v>14958</v>
      </c>
      <c r="O49" s="67">
        <v>63.92307692307692</v>
      </c>
      <c r="P49" s="67">
        <v>495986</v>
      </c>
      <c r="Q49" s="67">
        <v>43.58400702987698</v>
      </c>
      <c r="R49" s="67">
        <v>0</v>
      </c>
      <c r="S49" s="67">
        <v>0</v>
      </c>
      <c r="T49" s="67">
        <v>2430511</v>
      </c>
      <c r="U49" s="67">
        <f t="shared" si="1"/>
        <v>38.7598035307063</v>
      </c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</row>
    <row r="50" spans="1:51" ht="12.75">
      <c r="A50" s="201" t="s">
        <v>55</v>
      </c>
      <c r="B50" s="202" t="s">
        <v>11</v>
      </c>
      <c r="C50" s="202" t="s">
        <v>11</v>
      </c>
      <c r="D50" s="202" t="s">
        <v>11</v>
      </c>
      <c r="E50" s="202" t="s">
        <v>11</v>
      </c>
      <c r="F50" s="202" t="s">
        <v>11</v>
      </c>
      <c r="G50" s="202" t="s">
        <v>11</v>
      </c>
      <c r="H50" s="202" t="s">
        <v>11</v>
      </c>
      <c r="I50" s="202" t="s">
        <v>11</v>
      </c>
      <c r="J50" s="202" t="s">
        <v>11</v>
      </c>
      <c r="K50" s="202" t="s">
        <v>11</v>
      </c>
      <c r="L50" s="202" t="s">
        <v>11</v>
      </c>
      <c r="M50" s="202" t="s">
        <v>11</v>
      </c>
      <c r="N50" s="202" t="s">
        <v>11</v>
      </c>
      <c r="O50" s="202" t="s">
        <v>11</v>
      </c>
      <c r="P50" s="202" t="s">
        <v>11</v>
      </c>
      <c r="Q50" s="202" t="s">
        <v>11</v>
      </c>
      <c r="R50" s="202" t="s">
        <v>11</v>
      </c>
      <c r="S50" s="202" t="s">
        <v>11</v>
      </c>
      <c r="T50" s="202" t="s">
        <v>11</v>
      </c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</row>
    <row r="51" spans="1:51" ht="12.75">
      <c r="A51" s="22" t="s">
        <v>55</v>
      </c>
      <c r="B51" s="68">
        <v>0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0</v>
      </c>
      <c r="U51" s="68">
        <f t="shared" si="1"/>
        <v>0</v>
      </c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</row>
    <row r="52" spans="1:51" ht="12.75">
      <c r="A52" s="23" t="s">
        <v>56</v>
      </c>
      <c r="B52" s="69">
        <v>0</v>
      </c>
      <c r="C52" s="69">
        <v>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9">
        <v>0</v>
      </c>
      <c r="P52" s="69">
        <v>0</v>
      </c>
      <c r="Q52" s="69">
        <v>0</v>
      </c>
      <c r="R52" s="69">
        <v>0</v>
      </c>
      <c r="S52" s="69">
        <v>0</v>
      </c>
      <c r="T52" s="69">
        <v>0</v>
      </c>
      <c r="U52" s="69">
        <f t="shared" si="1"/>
        <v>0</v>
      </c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</row>
    <row r="53" spans="1:51" ht="12.75">
      <c r="A53" s="201" t="s">
        <v>57</v>
      </c>
      <c r="B53" s="202" t="s">
        <v>11</v>
      </c>
      <c r="C53" s="202" t="s">
        <v>11</v>
      </c>
      <c r="D53" s="202" t="s">
        <v>11</v>
      </c>
      <c r="E53" s="202" t="s">
        <v>11</v>
      </c>
      <c r="F53" s="202" t="s">
        <v>11</v>
      </c>
      <c r="G53" s="202" t="s">
        <v>11</v>
      </c>
      <c r="H53" s="202" t="s">
        <v>11</v>
      </c>
      <c r="I53" s="202" t="s">
        <v>11</v>
      </c>
      <c r="J53" s="202" t="s">
        <v>11</v>
      </c>
      <c r="K53" s="202" t="s">
        <v>11</v>
      </c>
      <c r="L53" s="202" t="s">
        <v>11</v>
      </c>
      <c r="M53" s="202" t="s">
        <v>11</v>
      </c>
      <c r="N53" s="202" t="s">
        <v>11</v>
      </c>
      <c r="O53" s="202" t="s">
        <v>11</v>
      </c>
      <c r="P53" s="202" t="s">
        <v>11</v>
      </c>
      <c r="Q53" s="202" t="s">
        <v>11</v>
      </c>
      <c r="R53" s="202" t="s">
        <v>11</v>
      </c>
      <c r="S53" s="202" t="s">
        <v>11</v>
      </c>
      <c r="T53" s="202" t="s">
        <v>11</v>
      </c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</row>
    <row r="54" spans="1:51" ht="12.75">
      <c r="A54" s="24" t="s">
        <v>58</v>
      </c>
      <c r="B54" s="70">
        <v>3257.67</v>
      </c>
      <c r="C54" s="70">
        <v>1.5323000940733773</v>
      </c>
      <c r="D54" s="70">
        <v>10655.939999999999</v>
      </c>
      <c r="E54" s="70">
        <v>1.4949410774410772</v>
      </c>
      <c r="F54" s="70">
        <v>33581.28</v>
      </c>
      <c r="G54" s="70">
        <v>1.5263524385255216</v>
      </c>
      <c r="H54" s="70">
        <v>22260.45</v>
      </c>
      <c r="I54" s="70">
        <v>1.52083418733347</v>
      </c>
      <c r="J54" s="70">
        <v>1731.04</v>
      </c>
      <c r="K54" s="70">
        <v>1.5238028169014084</v>
      </c>
      <c r="L54" s="70">
        <v>6233.170000000001</v>
      </c>
      <c r="M54" s="70">
        <v>1.5333751537515377</v>
      </c>
      <c r="N54" s="70">
        <v>353.90000000000003</v>
      </c>
      <c r="O54" s="70">
        <v>1.5123931623931626</v>
      </c>
      <c r="P54" s="70">
        <v>17287.08</v>
      </c>
      <c r="Q54" s="70">
        <v>1.5190755711775046</v>
      </c>
      <c r="R54" s="70">
        <v>0</v>
      </c>
      <c r="S54" s="70">
        <v>0</v>
      </c>
      <c r="T54" s="70">
        <v>95360.52999999998</v>
      </c>
      <c r="U54" s="70">
        <f t="shared" si="1"/>
        <v>1.5207318162246637</v>
      </c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</row>
    <row r="55" spans="1:51" ht="12.75">
      <c r="A55" s="24" t="s">
        <v>59</v>
      </c>
      <c r="B55" s="70">
        <v>0</v>
      </c>
      <c r="C55" s="70">
        <v>0</v>
      </c>
      <c r="D55" s="70">
        <v>0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v>0</v>
      </c>
      <c r="L55" s="70">
        <v>0</v>
      </c>
      <c r="M55" s="70">
        <v>0</v>
      </c>
      <c r="N55" s="70">
        <v>0</v>
      </c>
      <c r="O55" s="70">
        <v>0</v>
      </c>
      <c r="P55" s="70">
        <v>0</v>
      </c>
      <c r="Q55" s="70">
        <v>0</v>
      </c>
      <c r="R55" s="70">
        <v>0</v>
      </c>
      <c r="S55" s="70">
        <v>0</v>
      </c>
      <c r="T55" s="70">
        <v>0</v>
      </c>
      <c r="U55" s="70">
        <f t="shared" si="1"/>
        <v>0</v>
      </c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</row>
    <row r="56" spans="1:51" ht="12.75">
      <c r="A56" s="24" t="s">
        <v>60</v>
      </c>
      <c r="B56" s="70">
        <v>5832.79</v>
      </c>
      <c r="C56" s="70">
        <v>2.7435512699905926</v>
      </c>
      <c r="D56" s="70">
        <v>19231.34</v>
      </c>
      <c r="E56" s="70">
        <v>2.697999438832772</v>
      </c>
      <c r="F56" s="70">
        <v>66406.21</v>
      </c>
      <c r="G56" s="70">
        <v>3.0183268942320804</v>
      </c>
      <c r="H56" s="70">
        <v>51266.810000000005</v>
      </c>
      <c r="I56" s="70">
        <v>3.5025490196078435</v>
      </c>
      <c r="J56" s="70">
        <v>3220.5699999999997</v>
      </c>
      <c r="K56" s="70">
        <v>2.835008802816901</v>
      </c>
      <c r="L56" s="70">
        <v>11101.66</v>
      </c>
      <c r="M56" s="70">
        <v>2.7310356703567034</v>
      </c>
      <c r="N56" s="70">
        <v>480.99999999999994</v>
      </c>
      <c r="O56" s="70">
        <v>2.0555555555555554</v>
      </c>
      <c r="P56" s="70">
        <v>56980</v>
      </c>
      <c r="Q56" s="70">
        <v>5.007029876977153</v>
      </c>
      <c r="R56" s="70">
        <v>0</v>
      </c>
      <c r="S56" s="70">
        <v>0</v>
      </c>
      <c r="T56" s="70">
        <v>214520.38000000003</v>
      </c>
      <c r="U56" s="70">
        <f t="shared" si="1"/>
        <v>3.4209957421021584</v>
      </c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</row>
    <row r="57" spans="1:51" ht="12.75">
      <c r="A57" s="71" t="s">
        <v>61</v>
      </c>
      <c r="B57" s="72">
        <v>9090.46</v>
      </c>
      <c r="C57" s="72">
        <v>4.2758513640639695</v>
      </c>
      <c r="D57" s="72">
        <v>29887.28</v>
      </c>
      <c r="E57" s="72">
        <v>4.19294051627385</v>
      </c>
      <c r="F57" s="72">
        <v>99987.49</v>
      </c>
      <c r="G57" s="72">
        <v>4.544679332757602</v>
      </c>
      <c r="H57" s="72">
        <v>73527.26000000001</v>
      </c>
      <c r="I57" s="72">
        <v>5.023383206941314</v>
      </c>
      <c r="J57" s="72">
        <v>4951.61</v>
      </c>
      <c r="K57" s="72">
        <v>4.35881161971831</v>
      </c>
      <c r="L57" s="72">
        <v>17334.83</v>
      </c>
      <c r="M57" s="72">
        <v>4.264410824108242</v>
      </c>
      <c r="N57" s="72">
        <v>834.9</v>
      </c>
      <c r="O57" s="72">
        <v>3.5679487179487177</v>
      </c>
      <c r="P57" s="72">
        <v>74267.08</v>
      </c>
      <c r="Q57" s="72">
        <v>6.526105448154658</v>
      </c>
      <c r="R57" s="72">
        <v>0</v>
      </c>
      <c r="S57" s="72">
        <v>0</v>
      </c>
      <c r="T57" s="72">
        <v>309880.91</v>
      </c>
      <c r="U57" s="72">
        <f t="shared" si="1"/>
        <v>4.941727558326821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</row>
    <row r="58" spans="1:51" ht="12.75">
      <c r="A58" s="201" t="s">
        <v>62</v>
      </c>
      <c r="B58" s="202" t="s">
        <v>11</v>
      </c>
      <c r="C58" s="202" t="s">
        <v>11</v>
      </c>
      <c r="D58" s="202" t="s">
        <v>11</v>
      </c>
      <c r="E58" s="202" t="s">
        <v>11</v>
      </c>
      <c r="F58" s="202" t="s">
        <v>11</v>
      </c>
      <c r="G58" s="202" t="s">
        <v>11</v>
      </c>
      <c r="H58" s="202" t="s">
        <v>11</v>
      </c>
      <c r="I58" s="202" t="s">
        <v>11</v>
      </c>
      <c r="J58" s="202" t="s">
        <v>11</v>
      </c>
      <c r="K58" s="202" t="s">
        <v>11</v>
      </c>
      <c r="L58" s="202" t="s">
        <v>11</v>
      </c>
      <c r="M58" s="202" t="s">
        <v>11</v>
      </c>
      <c r="N58" s="202" t="s">
        <v>11</v>
      </c>
      <c r="O58" s="202" t="s">
        <v>11</v>
      </c>
      <c r="P58" s="202" t="s">
        <v>11</v>
      </c>
      <c r="Q58" s="202" t="s">
        <v>11</v>
      </c>
      <c r="R58" s="202" t="s">
        <v>11</v>
      </c>
      <c r="S58" s="202" t="s">
        <v>11</v>
      </c>
      <c r="T58" s="202" t="s">
        <v>11</v>
      </c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</row>
    <row r="59" spans="1:51" ht="12.75">
      <c r="A59" s="25" t="s">
        <v>63</v>
      </c>
      <c r="B59" s="73">
        <v>0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  <c r="Q59" s="73">
        <v>0</v>
      </c>
      <c r="R59" s="73">
        <v>0</v>
      </c>
      <c r="S59" s="73">
        <v>0</v>
      </c>
      <c r="T59" s="73">
        <v>0</v>
      </c>
      <c r="U59" s="73">
        <f t="shared" si="1"/>
        <v>0</v>
      </c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</row>
    <row r="60" spans="1:51" ht="12.75">
      <c r="A60" s="25" t="s">
        <v>64</v>
      </c>
      <c r="B60" s="73">
        <v>0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  <c r="Q60" s="73">
        <v>0</v>
      </c>
      <c r="R60" s="73">
        <v>0</v>
      </c>
      <c r="S60" s="73">
        <v>0</v>
      </c>
      <c r="T60" s="73">
        <v>0</v>
      </c>
      <c r="U60" s="73">
        <f t="shared" si="1"/>
        <v>0</v>
      </c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</row>
    <row r="61" spans="1:51" ht="12.75">
      <c r="A61" s="25" t="s">
        <v>65</v>
      </c>
      <c r="B61" s="73">
        <v>0</v>
      </c>
      <c r="C61" s="73">
        <v>0</v>
      </c>
      <c r="D61" s="73">
        <v>0</v>
      </c>
      <c r="E61" s="73">
        <v>0</v>
      </c>
      <c r="F61" s="73">
        <v>5915</v>
      </c>
      <c r="G61" s="73">
        <v>0.2688514158447343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  <c r="Q61" s="73">
        <v>0</v>
      </c>
      <c r="R61" s="73">
        <v>0</v>
      </c>
      <c r="S61" s="73">
        <v>0</v>
      </c>
      <c r="T61" s="73">
        <v>5915</v>
      </c>
      <c r="U61" s="73">
        <f t="shared" si="1"/>
        <v>0.09432758703175084</v>
      </c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</row>
    <row r="62" spans="1:51" ht="12.75">
      <c r="A62" s="25" t="s">
        <v>66</v>
      </c>
      <c r="B62" s="73">
        <v>37523.15</v>
      </c>
      <c r="C62" s="73">
        <v>17.649647224835373</v>
      </c>
      <c r="D62" s="73">
        <v>144414.05000000002</v>
      </c>
      <c r="E62" s="73">
        <v>20.26010802469136</v>
      </c>
      <c r="F62" s="73">
        <v>498665.6</v>
      </c>
      <c r="G62" s="73">
        <v>22.665587927821463</v>
      </c>
      <c r="H62" s="73">
        <v>329807.29000000004</v>
      </c>
      <c r="I62" s="73">
        <v>22.532437657990027</v>
      </c>
      <c r="J62" s="73">
        <v>20717.989999999998</v>
      </c>
      <c r="K62" s="73">
        <v>18.237667253521124</v>
      </c>
      <c r="L62" s="73">
        <v>83365.66</v>
      </c>
      <c r="M62" s="73">
        <v>20.508157441574415</v>
      </c>
      <c r="N62" s="73">
        <v>3611.5699999999997</v>
      </c>
      <c r="O62" s="73">
        <v>15.434059829059828</v>
      </c>
      <c r="P62" s="73">
        <v>326655.15</v>
      </c>
      <c r="Q62" s="73">
        <v>28.70431898066784</v>
      </c>
      <c r="R62" s="73">
        <v>0</v>
      </c>
      <c r="S62" s="73">
        <v>0</v>
      </c>
      <c r="T62" s="73">
        <v>1444760.46</v>
      </c>
      <c r="U62" s="73">
        <f t="shared" si="1"/>
        <v>23.039859345846555</v>
      </c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</row>
    <row r="63" spans="1:51" ht="12.75">
      <c r="A63" s="74" t="s">
        <v>67</v>
      </c>
      <c r="B63" s="75">
        <v>37523.15</v>
      </c>
      <c r="C63" s="75">
        <v>17.649647224835373</v>
      </c>
      <c r="D63" s="75">
        <v>144414.05000000002</v>
      </c>
      <c r="E63" s="75">
        <v>20.26010802469136</v>
      </c>
      <c r="F63" s="75">
        <v>504580.6</v>
      </c>
      <c r="G63" s="75">
        <v>22.934439343666195</v>
      </c>
      <c r="H63" s="75">
        <v>329807.29000000004</v>
      </c>
      <c r="I63" s="75">
        <v>22.532437657990027</v>
      </c>
      <c r="J63" s="75">
        <v>20717.989999999998</v>
      </c>
      <c r="K63" s="75">
        <v>18.237667253521124</v>
      </c>
      <c r="L63" s="75">
        <v>83365.66</v>
      </c>
      <c r="M63" s="75">
        <v>20.508157441574415</v>
      </c>
      <c r="N63" s="75">
        <v>3611.5699999999997</v>
      </c>
      <c r="O63" s="75">
        <v>15.434059829059828</v>
      </c>
      <c r="P63" s="75">
        <v>326655.15</v>
      </c>
      <c r="Q63" s="75">
        <v>28.70431898066784</v>
      </c>
      <c r="R63" s="75">
        <v>0</v>
      </c>
      <c r="S63" s="75">
        <v>0</v>
      </c>
      <c r="T63" s="75">
        <v>1450675.46</v>
      </c>
      <c r="U63" s="75">
        <f t="shared" si="1"/>
        <v>23.134186932878308</v>
      </c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</row>
    <row r="64" spans="1:51" ht="12.75">
      <c r="A64" s="201" t="s">
        <v>68</v>
      </c>
      <c r="B64" s="202" t="s">
        <v>11</v>
      </c>
      <c r="C64" s="202" t="s">
        <v>11</v>
      </c>
      <c r="D64" s="202" t="s">
        <v>11</v>
      </c>
      <c r="E64" s="202" t="s">
        <v>11</v>
      </c>
      <c r="F64" s="202" t="s">
        <v>11</v>
      </c>
      <c r="G64" s="202" t="s">
        <v>11</v>
      </c>
      <c r="H64" s="202" t="s">
        <v>11</v>
      </c>
      <c r="I64" s="202" t="s">
        <v>11</v>
      </c>
      <c r="J64" s="202" t="s">
        <v>11</v>
      </c>
      <c r="K64" s="202" t="s">
        <v>11</v>
      </c>
      <c r="L64" s="202" t="s">
        <v>11</v>
      </c>
      <c r="M64" s="202" t="s">
        <v>11</v>
      </c>
      <c r="N64" s="202" t="s">
        <v>11</v>
      </c>
      <c r="O64" s="202" t="s">
        <v>11</v>
      </c>
      <c r="P64" s="202" t="s">
        <v>11</v>
      </c>
      <c r="Q64" s="202" t="s">
        <v>11</v>
      </c>
      <c r="R64" s="202" t="s">
        <v>11</v>
      </c>
      <c r="S64" s="202" t="s">
        <v>11</v>
      </c>
      <c r="T64" s="202" t="s">
        <v>11</v>
      </c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</row>
    <row r="65" spans="1:51" ht="12.75">
      <c r="A65" s="26" t="s">
        <v>69</v>
      </c>
      <c r="B65" s="77">
        <v>16782.05</v>
      </c>
      <c r="C65" s="77">
        <v>7.893720602069614</v>
      </c>
      <c r="D65" s="77">
        <v>37768.03</v>
      </c>
      <c r="E65" s="77">
        <v>5.29854517396184</v>
      </c>
      <c r="F65" s="77">
        <v>165494.70999999996</v>
      </c>
      <c r="G65" s="77">
        <v>7.52214490250443</v>
      </c>
      <c r="H65" s="77">
        <v>107003.56</v>
      </c>
      <c r="I65" s="77">
        <v>7.310484388877502</v>
      </c>
      <c r="J65" s="77">
        <v>6981.159999999999</v>
      </c>
      <c r="K65" s="77">
        <v>6.145387323943661</v>
      </c>
      <c r="L65" s="77">
        <v>26029.939999999995</v>
      </c>
      <c r="M65" s="77">
        <v>6.4034292742927414</v>
      </c>
      <c r="N65" s="77">
        <v>1204.0200000000002</v>
      </c>
      <c r="O65" s="77">
        <v>5.145384615384616</v>
      </c>
      <c r="P65" s="77">
        <v>84150.61</v>
      </c>
      <c r="Q65" s="77">
        <v>7.394605448154658</v>
      </c>
      <c r="R65" s="77">
        <v>0</v>
      </c>
      <c r="S65" s="77">
        <v>0</v>
      </c>
      <c r="T65" s="77">
        <v>445414.07999999996</v>
      </c>
      <c r="U65" s="77">
        <f t="shared" si="1"/>
        <v>7.103099813417959</v>
      </c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</row>
    <row r="66" spans="1:51" ht="12.75">
      <c r="A66" s="26" t="s">
        <v>70</v>
      </c>
      <c r="B66" s="77">
        <v>1989.75</v>
      </c>
      <c r="C66" s="77">
        <v>0.9359125117591721</v>
      </c>
      <c r="D66" s="77">
        <v>3655.4500000000003</v>
      </c>
      <c r="E66" s="77">
        <v>0.5128296857463525</v>
      </c>
      <c r="F66" s="77">
        <v>5448.880000000001</v>
      </c>
      <c r="G66" s="77">
        <v>0.24766510613153953</v>
      </c>
      <c r="H66" s="77">
        <v>11919.91</v>
      </c>
      <c r="I66" s="77">
        <v>0.8143683814989411</v>
      </c>
      <c r="J66" s="77">
        <v>908.8</v>
      </c>
      <c r="K66" s="77">
        <v>0.7999999999999999</v>
      </c>
      <c r="L66" s="77">
        <v>1837.25</v>
      </c>
      <c r="M66" s="77">
        <v>0.4519680196801968</v>
      </c>
      <c r="N66" s="77">
        <v>112.88</v>
      </c>
      <c r="O66" s="77">
        <v>0.4823931623931624</v>
      </c>
      <c r="P66" s="77">
        <v>6088.1900000000005</v>
      </c>
      <c r="Q66" s="77">
        <v>0.5349903339191565</v>
      </c>
      <c r="R66" s="77">
        <v>0</v>
      </c>
      <c r="S66" s="77">
        <v>0</v>
      </c>
      <c r="T66" s="77">
        <v>31961.11</v>
      </c>
      <c r="U66" s="77">
        <f t="shared" si="1"/>
        <v>0.5096896678201795</v>
      </c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</row>
    <row r="67" spans="1:51" ht="12.75">
      <c r="A67" s="27" t="s">
        <v>71</v>
      </c>
      <c r="B67" s="78">
        <v>18771.8</v>
      </c>
      <c r="C67" s="78">
        <v>8.829633113828786</v>
      </c>
      <c r="D67" s="78">
        <v>41423.479999999996</v>
      </c>
      <c r="E67" s="78">
        <v>5.8113748597081925</v>
      </c>
      <c r="F67" s="78">
        <v>170943.58999999997</v>
      </c>
      <c r="G67" s="78">
        <v>7.76981000863597</v>
      </c>
      <c r="H67" s="78">
        <v>118923.47</v>
      </c>
      <c r="I67" s="78">
        <v>8.124852770376444</v>
      </c>
      <c r="J67" s="78">
        <v>7889.959999999999</v>
      </c>
      <c r="K67" s="78">
        <v>6.945387323943661</v>
      </c>
      <c r="L67" s="78">
        <v>27867.189999999995</v>
      </c>
      <c r="M67" s="78">
        <v>6.855397293972938</v>
      </c>
      <c r="N67" s="78">
        <v>1316.9</v>
      </c>
      <c r="O67" s="78">
        <v>5.627777777777778</v>
      </c>
      <c r="P67" s="78">
        <v>90238.8</v>
      </c>
      <c r="Q67" s="78">
        <v>7.929595782073814</v>
      </c>
      <c r="R67" s="78">
        <v>0</v>
      </c>
      <c r="S67" s="78">
        <v>0</v>
      </c>
      <c r="T67" s="78">
        <v>477375.19</v>
      </c>
      <c r="U67" s="78">
        <f t="shared" si="1"/>
        <v>7.612789481238139</v>
      </c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</row>
    <row r="68" spans="1:51" ht="12.75">
      <c r="A68" s="201" t="s">
        <v>72</v>
      </c>
      <c r="B68" s="202" t="s">
        <v>11</v>
      </c>
      <c r="C68" s="202" t="s">
        <v>11</v>
      </c>
      <c r="D68" s="202" t="s">
        <v>11</v>
      </c>
      <c r="E68" s="202" t="s">
        <v>11</v>
      </c>
      <c r="F68" s="202" t="s">
        <v>11</v>
      </c>
      <c r="G68" s="202" t="s">
        <v>11</v>
      </c>
      <c r="H68" s="202" t="s">
        <v>11</v>
      </c>
      <c r="I68" s="202" t="s">
        <v>11</v>
      </c>
      <c r="J68" s="202" t="s">
        <v>11</v>
      </c>
      <c r="K68" s="202" t="s">
        <v>11</v>
      </c>
      <c r="L68" s="202" t="s">
        <v>11</v>
      </c>
      <c r="M68" s="202" t="s">
        <v>11</v>
      </c>
      <c r="N68" s="202" t="s">
        <v>11</v>
      </c>
      <c r="O68" s="202" t="s">
        <v>11</v>
      </c>
      <c r="P68" s="202" t="s">
        <v>11</v>
      </c>
      <c r="Q68" s="202" t="s">
        <v>11</v>
      </c>
      <c r="R68" s="202" t="s">
        <v>11</v>
      </c>
      <c r="S68" s="202" t="s">
        <v>11</v>
      </c>
      <c r="T68" s="202" t="s">
        <v>11</v>
      </c>
      <c r="U68" s="202" t="s">
        <v>11</v>
      </c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</row>
    <row r="69" spans="1:51" ht="12.75">
      <c r="A69" s="28" t="s">
        <v>73</v>
      </c>
      <c r="B69" s="79">
        <v>1758</v>
      </c>
      <c r="C69" s="79">
        <v>0.8269049858889934</v>
      </c>
      <c r="D69" s="79">
        <v>6376</v>
      </c>
      <c r="E69" s="79">
        <v>0.8945005611672279</v>
      </c>
      <c r="F69" s="79">
        <v>19545</v>
      </c>
      <c r="G69" s="79">
        <v>0.8883687105131585</v>
      </c>
      <c r="H69" s="79">
        <v>11995</v>
      </c>
      <c r="I69" s="79">
        <v>0.819498531119765</v>
      </c>
      <c r="J69" s="79">
        <v>604</v>
      </c>
      <c r="K69" s="79">
        <v>0.5316901408450704</v>
      </c>
      <c r="L69" s="79">
        <v>3910</v>
      </c>
      <c r="M69" s="79">
        <v>0.9618696186961869</v>
      </c>
      <c r="N69" s="79">
        <v>123</v>
      </c>
      <c r="O69" s="79">
        <v>0.5256410256410257</v>
      </c>
      <c r="P69" s="79">
        <v>11141</v>
      </c>
      <c r="Q69" s="79">
        <v>0.9789982425307557</v>
      </c>
      <c r="R69" s="79">
        <v>0</v>
      </c>
      <c r="S69" s="79">
        <v>0</v>
      </c>
      <c r="T69" s="79">
        <v>55452</v>
      </c>
      <c r="U69" s="79">
        <v>0.8843031878418678</v>
      </c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</row>
    <row r="70" spans="1:51" ht="12.75">
      <c r="A70" s="28" t="s">
        <v>74</v>
      </c>
      <c r="B70" s="79">
        <v>0</v>
      </c>
      <c r="C70" s="79">
        <v>0</v>
      </c>
      <c r="D70" s="79">
        <v>0</v>
      </c>
      <c r="E70" s="79">
        <v>0</v>
      </c>
      <c r="F70" s="79">
        <v>0</v>
      </c>
      <c r="G70" s="79">
        <v>0</v>
      </c>
      <c r="H70" s="79">
        <v>0</v>
      </c>
      <c r="I70" s="79">
        <v>0</v>
      </c>
      <c r="J70" s="79">
        <v>0</v>
      </c>
      <c r="K70" s="79">
        <v>0</v>
      </c>
      <c r="L70" s="79">
        <v>0</v>
      </c>
      <c r="M70" s="79">
        <v>0</v>
      </c>
      <c r="N70" s="79">
        <v>0</v>
      </c>
      <c r="O70" s="79">
        <v>0</v>
      </c>
      <c r="P70" s="79">
        <v>0</v>
      </c>
      <c r="Q70" s="79">
        <v>0</v>
      </c>
      <c r="R70" s="79">
        <v>0</v>
      </c>
      <c r="S70" s="79">
        <v>0</v>
      </c>
      <c r="T70" s="79">
        <v>0</v>
      </c>
      <c r="U70" s="79">
        <v>0</v>
      </c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</row>
    <row r="71" spans="1:51" ht="12.75">
      <c r="A71" s="28" t="s">
        <v>75</v>
      </c>
      <c r="B71" s="79">
        <v>31.53</v>
      </c>
      <c r="C71" s="79">
        <v>0.014830667920978364</v>
      </c>
      <c r="D71" s="79">
        <v>424.92</v>
      </c>
      <c r="E71" s="79">
        <v>0.05961279461279462</v>
      </c>
      <c r="F71" s="79">
        <v>1467.23</v>
      </c>
      <c r="G71" s="79">
        <v>0.06668924139811827</v>
      </c>
      <c r="H71" s="79">
        <v>277.09000000000003</v>
      </c>
      <c r="I71" s="79">
        <v>0.018930791828926694</v>
      </c>
      <c r="J71" s="79">
        <v>17.42</v>
      </c>
      <c r="K71" s="79">
        <v>0.015334507042253523</v>
      </c>
      <c r="L71" s="79">
        <v>245.31</v>
      </c>
      <c r="M71" s="79">
        <v>0.06034686346863469</v>
      </c>
      <c r="N71" s="79">
        <v>10.649999999999999</v>
      </c>
      <c r="O71" s="79">
        <v>0.045512820512820504</v>
      </c>
      <c r="P71" s="79">
        <v>357</v>
      </c>
      <c r="Q71" s="79">
        <v>0.03137082601054481</v>
      </c>
      <c r="R71" s="79">
        <v>0</v>
      </c>
      <c r="S71" s="79">
        <v>0</v>
      </c>
      <c r="T71" s="79">
        <v>2831.15</v>
      </c>
      <c r="U71" s="79">
        <v>0.045148866952652814</v>
      </c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</row>
    <row r="72" spans="1:51" ht="12.75">
      <c r="A72" s="80" t="s">
        <v>76</v>
      </c>
      <c r="B72" s="81">
        <v>1789.53</v>
      </c>
      <c r="C72" s="81">
        <v>0.8417356538099717</v>
      </c>
      <c r="D72" s="81">
        <v>6800.92</v>
      </c>
      <c r="E72" s="81">
        <v>0.9541133557800224</v>
      </c>
      <c r="F72" s="81">
        <v>21012.23</v>
      </c>
      <c r="G72" s="81">
        <v>0.9550579519112767</v>
      </c>
      <c r="H72" s="81">
        <v>12272.09</v>
      </c>
      <c r="I72" s="81">
        <v>0.8384293229486917</v>
      </c>
      <c r="J72" s="81">
        <v>621.42</v>
      </c>
      <c r="K72" s="81">
        <v>0.5470246478873239</v>
      </c>
      <c r="L72" s="81">
        <v>4155.31</v>
      </c>
      <c r="M72" s="81">
        <v>1.0222164821648216</v>
      </c>
      <c r="N72" s="81">
        <v>133.65</v>
      </c>
      <c r="O72" s="81">
        <v>0.5711538461538461</v>
      </c>
      <c r="P72" s="81">
        <v>11498</v>
      </c>
      <c r="Q72" s="81">
        <v>1.0103690685413005</v>
      </c>
      <c r="R72" s="81">
        <v>0</v>
      </c>
      <c r="S72" s="81">
        <v>0</v>
      </c>
      <c r="T72" s="81">
        <v>58283.15</v>
      </c>
      <c r="U72" s="81">
        <v>0.9294520547945205</v>
      </c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</row>
    <row r="73" spans="1:51" ht="12.75">
      <c r="A73" s="201" t="s">
        <v>77</v>
      </c>
      <c r="B73" s="202" t="s">
        <v>11</v>
      </c>
      <c r="C73" s="202" t="s">
        <v>11</v>
      </c>
      <c r="D73" s="202" t="s">
        <v>11</v>
      </c>
      <c r="E73" s="202" t="s">
        <v>11</v>
      </c>
      <c r="F73" s="202" t="s">
        <v>11</v>
      </c>
      <c r="G73" s="202" t="s">
        <v>11</v>
      </c>
      <c r="H73" s="202" t="s">
        <v>11</v>
      </c>
      <c r="I73" s="202" t="s">
        <v>11</v>
      </c>
      <c r="J73" s="202" t="s">
        <v>11</v>
      </c>
      <c r="K73" s="202" t="s">
        <v>11</v>
      </c>
      <c r="L73" s="202" t="s">
        <v>11</v>
      </c>
      <c r="M73" s="202" t="s">
        <v>11</v>
      </c>
      <c r="N73" s="202" t="s">
        <v>11</v>
      </c>
      <c r="O73" s="202" t="s">
        <v>11</v>
      </c>
      <c r="P73" s="202" t="s">
        <v>11</v>
      </c>
      <c r="Q73" s="202" t="s">
        <v>11</v>
      </c>
      <c r="R73" s="202" t="s">
        <v>11</v>
      </c>
      <c r="S73" s="202" t="s">
        <v>11</v>
      </c>
      <c r="T73" s="202" t="s">
        <v>11</v>
      </c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</row>
    <row r="74" spans="1:51" ht="12.75">
      <c r="A74" s="29" t="s">
        <v>78</v>
      </c>
      <c r="B74" s="82">
        <v>0</v>
      </c>
      <c r="C74" s="82">
        <v>0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82">
        <v>0</v>
      </c>
      <c r="S74" s="82">
        <v>0</v>
      </c>
      <c r="T74" s="82">
        <v>0</v>
      </c>
      <c r="U74" s="82">
        <f t="shared" si="1"/>
        <v>0</v>
      </c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</row>
    <row r="75" spans="1:51" ht="12.75">
      <c r="A75" s="29" t="s">
        <v>79</v>
      </c>
      <c r="B75" s="82">
        <v>306.30999999999995</v>
      </c>
      <c r="C75" s="82">
        <v>0.1440780809031044</v>
      </c>
      <c r="D75" s="82">
        <v>1250.2200000000003</v>
      </c>
      <c r="E75" s="82">
        <v>0.17539562289562294</v>
      </c>
      <c r="F75" s="82">
        <v>4316.96</v>
      </c>
      <c r="G75" s="82">
        <v>0.19621653561201763</v>
      </c>
      <c r="H75" s="82">
        <v>2691.7300000000005</v>
      </c>
      <c r="I75" s="82">
        <v>0.18389902302384373</v>
      </c>
      <c r="J75" s="82">
        <v>169.14</v>
      </c>
      <c r="K75" s="82">
        <v>0.14889084507042252</v>
      </c>
      <c r="L75" s="82">
        <v>721.7399999999999</v>
      </c>
      <c r="M75" s="82">
        <v>0.17754981549815496</v>
      </c>
      <c r="N75" s="82">
        <v>31.32</v>
      </c>
      <c r="O75" s="82">
        <v>0.13384615384615384</v>
      </c>
      <c r="P75" s="82">
        <v>4075</v>
      </c>
      <c r="Q75" s="82">
        <v>0.35808435852372583</v>
      </c>
      <c r="R75" s="82">
        <v>0</v>
      </c>
      <c r="S75" s="82">
        <v>0</v>
      </c>
      <c r="T75" s="82">
        <v>13562.42</v>
      </c>
      <c r="U75" s="82">
        <f t="shared" si="1"/>
        <v>0.21628239271532684</v>
      </c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</row>
    <row r="76" spans="1:51" ht="12.75">
      <c r="A76" s="83" t="s">
        <v>80</v>
      </c>
      <c r="B76" s="84">
        <v>306.30999999999995</v>
      </c>
      <c r="C76" s="84">
        <v>0.1440780809031044</v>
      </c>
      <c r="D76" s="84">
        <v>1250.2200000000003</v>
      </c>
      <c r="E76" s="84">
        <v>0.17539562289562294</v>
      </c>
      <c r="F76" s="84">
        <v>4316.96</v>
      </c>
      <c r="G76" s="84">
        <v>0.19621653561201763</v>
      </c>
      <c r="H76" s="84">
        <v>2691.7300000000005</v>
      </c>
      <c r="I76" s="84">
        <v>0.18389902302384373</v>
      </c>
      <c r="J76" s="84">
        <v>169.14</v>
      </c>
      <c r="K76" s="84">
        <v>0.14889084507042252</v>
      </c>
      <c r="L76" s="84">
        <v>721.7399999999999</v>
      </c>
      <c r="M76" s="84">
        <v>0.17754981549815496</v>
      </c>
      <c r="N76" s="84">
        <v>31.32</v>
      </c>
      <c r="O76" s="84">
        <v>0.13384615384615384</v>
      </c>
      <c r="P76" s="84">
        <v>4075</v>
      </c>
      <c r="Q76" s="84">
        <v>0.35808435852372583</v>
      </c>
      <c r="R76" s="84">
        <v>0</v>
      </c>
      <c r="S76" s="84">
        <v>0</v>
      </c>
      <c r="T76" s="84">
        <v>13562.42</v>
      </c>
      <c r="U76" s="84">
        <f t="shared" si="1"/>
        <v>0.21628239271532684</v>
      </c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</row>
    <row r="77" spans="1:51" ht="12.75">
      <c r="A77" s="201" t="s">
        <v>81</v>
      </c>
      <c r="B77" s="202" t="s">
        <v>11</v>
      </c>
      <c r="C77" s="202" t="s">
        <v>11</v>
      </c>
      <c r="D77" s="202" t="s">
        <v>11</v>
      </c>
      <c r="E77" s="202" t="s">
        <v>11</v>
      </c>
      <c r="F77" s="202" t="s">
        <v>11</v>
      </c>
      <c r="G77" s="202" t="s">
        <v>11</v>
      </c>
      <c r="H77" s="202" t="s">
        <v>11</v>
      </c>
      <c r="I77" s="202" t="s">
        <v>11</v>
      </c>
      <c r="J77" s="202" t="s">
        <v>11</v>
      </c>
      <c r="K77" s="202" t="s">
        <v>11</v>
      </c>
      <c r="L77" s="202" t="s">
        <v>11</v>
      </c>
      <c r="M77" s="202" t="s">
        <v>11</v>
      </c>
      <c r="N77" s="202" t="s">
        <v>11</v>
      </c>
      <c r="O77" s="202" t="s">
        <v>11</v>
      </c>
      <c r="P77" s="202" t="s">
        <v>11</v>
      </c>
      <c r="Q77" s="202" t="s">
        <v>11</v>
      </c>
      <c r="R77" s="202" t="s">
        <v>11</v>
      </c>
      <c r="S77" s="202" t="s">
        <v>11</v>
      </c>
      <c r="T77" s="202" t="s">
        <v>11</v>
      </c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</row>
    <row r="78" spans="1:51" ht="12.75">
      <c r="A78" s="30" t="s">
        <v>82</v>
      </c>
      <c r="B78" s="85">
        <v>1170.41</v>
      </c>
      <c r="C78" s="85">
        <v>0.5505221072436501</v>
      </c>
      <c r="D78" s="85">
        <v>3828.3900000000003</v>
      </c>
      <c r="E78" s="85">
        <v>0.5370917508417509</v>
      </c>
      <c r="F78" s="85">
        <v>12064.76</v>
      </c>
      <c r="G78" s="85">
        <v>0.5483732557611017</v>
      </c>
      <c r="H78" s="85">
        <v>7997.530000000001</v>
      </c>
      <c r="I78" s="85">
        <v>0.546391337022614</v>
      </c>
      <c r="J78" s="85">
        <v>621.93</v>
      </c>
      <c r="K78" s="85">
        <v>0.5474735915492958</v>
      </c>
      <c r="L78" s="85">
        <v>2239.43</v>
      </c>
      <c r="M78" s="85">
        <v>0.5509052890528905</v>
      </c>
      <c r="N78" s="85">
        <v>127.16</v>
      </c>
      <c r="O78" s="85">
        <v>0.5434188034188034</v>
      </c>
      <c r="P78" s="85">
        <v>6210.76</v>
      </c>
      <c r="Q78" s="85">
        <v>0.5457609841827769</v>
      </c>
      <c r="R78" s="85">
        <v>0</v>
      </c>
      <c r="S78" s="85">
        <v>0</v>
      </c>
      <c r="T78" s="85">
        <v>34260.37</v>
      </c>
      <c r="U78" s="85">
        <f t="shared" si="1"/>
        <v>0.5463563876441228</v>
      </c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</row>
    <row r="79" spans="1:51" ht="12.75">
      <c r="A79" s="30" t="s">
        <v>83</v>
      </c>
      <c r="B79" s="85">
        <v>5091.130000000001</v>
      </c>
      <c r="C79" s="85">
        <v>2.394698965192851</v>
      </c>
      <c r="D79" s="85">
        <v>23340.010000000002</v>
      </c>
      <c r="E79" s="85">
        <v>3.2744121773288444</v>
      </c>
      <c r="F79" s="85">
        <v>80593.56</v>
      </c>
      <c r="G79" s="85">
        <v>3.6631771283123493</v>
      </c>
      <c r="H79" s="85">
        <v>44747.76</v>
      </c>
      <c r="I79" s="85">
        <v>3.0571674523467927</v>
      </c>
      <c r="J79" s="85">
        <v>2811.05</v>
      </c>
      <c r="K79" s="85">
        <v>2.4745158450704228</v>
      </c>
      <c r="L79" s="85">
        <v>13473.480000000001</v>
      </c>
      <c r="M79" s="85">
        <v>3.314509225092251</v>
      </c>
      <c r="N79" s="85">
        <v>583.75</v>
      </c>
      <c r="O79" s="85">
        <v>2.4946581196581197</v>
      </c>
      <c r="P79" s="85">
        <v>60159.990000000005</v>
      </c>
      <c r="Q79" s="85">
        <v>5.286466608084359</v>
      </c>
      <c r="R79" s="85">
        <v>0</v>
      </c>
      <c r="S79" s="85">
        <v>0</v>
      </c>
      <c r="T79" s="85">
        <v>230800.72999999998</v>
      </c>
      <c r="U79" s="85">
        <f t="shared" si="1"/>
        <v>3.680621461718787</v>
      </c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</row>
    <row r="80" spans="1:51" ht="12.75">
      <c r="A80" s="30" t="s">
        <v>84</v>
      </c>
      <c r="B80" s="85">
        <v>0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  <c r="I80" s="85">
        <v>0</v>
      </c>
      <c r="J80" s="85">
        <v>0</v>
      </c>
      <c r="K80" s="85">
        <v>0</v>
      </c>
      <c r="L80" s="85">
        <v>0</v>
      </c>
      <c r="M80" s="85">
        <v>0</v>
      </c>
      <c r="N80" s="85">
        <v>0</v>
      </c>
      <c r="O80" s="85">
        <v>0</v>
      </c>
      <c r="P80" s="85">
        <v>0</v>
      </c>
      <c r="Q80" s="85">
        <v>0</v>
      </c>
      <c r="R80" s="85">
        <v>0</v>
      </c>
      <c r="S80" s="85">
        <v>0</v>
      </c>
      <c r="T80" s="85">
        <v>0</v>
      </c>
      <c r="U80" s="85">
        <f t="shared" si="1"/>
        <v>0</v>
      </c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</row>
    <row r="81" spans="1:51" ht="12.75">
      <c r="A81" s="86" t="s">
        <v>85</v>
      </c>
      <c r="B81" s="87">
        <v>6261.540000000001</v>
      </c>
      <c r="C81" s="87">
        <v>2.945221072436501</v>
      </c>
      <c r="D81" s="87">
        <v>27168.4</v>
      </c>
      <c r="E81" s="87">
        <v>3.811503928170595</v>
      </c>
      <c r="F81" s="87">
        <v>92658.31999999999</v>
      </c>
      <c r="G81" s="87">
        <v>4.211550384073451</v>
      </c>
      <c r="H81" s="87">
        <v>52745.29</v>
      </c>
      <c r="I81" s="87">
        <v>3.6035587893694063</v>
      </c>
      <c r="J81" s="87">
        <v>3432.98</v>
      </c>
      <c r="K81" s="87">
        <v>3.021989436619718</v>
      </c>
      <c r="L81" s="87">
        <v>15712.910000000002</v>
      </c>
      <c r="M81" s="87">
        <v>3.865414514145142</v>
      </c>
      <c r="N81" s="87">
        <v>710.91</v>
      </c>
      <c r="O81" s="87">
        <v>3.038076923076923</v>
      </c>
      <c r="P81" s="87">
        <v>66370.75</v>
      </c>
      <c r="Q81" s="87">
        <v>5.832227592267135</v>
      </c>
      <c r="R81" s="87">
        <v>0</v>
      </c>
      <c r="S81" s="87">
        <v>0</v>
      </c>
      <c r="T81" s="87">
        <v>265061.1</v>
      </c>
      <c r="U81" s="87">
        <f t="shared" si="1"/>
        <v>4.2269778493629095</v>
      </c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</row>
    <row r="82" spans="1:51" ht="12.75">
      <c r="A82" s="201" t="s">
        <v>86</v>
      </c>
      <c r="B82" s="202" t="s">
        <v>11</v>
      </c>
      <c r="C82" s="202" t="s">
        <v>11</v>
      </c>
      <c r="D82" s="202" t="s">
        <v>11</v>
      </c>
      <c r="E82" s="202" t="s">
        <v>11</v>
      </c>
      <c r="F82" s="202" t="s">
        <v>11</v>
      </c>
      <c r="G82" s="202" t="s">
        <v>11</v>
      </c>
      <c r="H82" s="202" t="s">
        <v>11</v>
      </c>
      <c r="I82" s="202" t="s">
        <v>11</v>
      </c>
      <c r="J82" s="202" t="s">
        <v>11</v>
      </c>
      <c r="K82" s="202" t="s">
        <v>11</v>
      </c>
      <c r="L82" s="202" t="s">
        <v>11</v>
      </c>
      <c r="M82" s="202" t="s">
        <v>11</v>
      </c>
      <c r="N82" s="202" t="s">
        <v>11</v>
      </c>
      <c r="O82" s="202" t="s">
        <v>11</v>
      </c>
      <c r="P82" s="202" t="s">
        <v>11</v>
      </c>
      <c r="Q82" s="202" t="s">
        <v>11</v>
      </c>
      <c r="R82" s="202" t="s">
        <v>11</v>
      </c>
      <c r="S82" s="202" t="s">
        <v>11</v>
      </c>
      <c r="T82" s="202" t="s">
        <v>11</v>
      </c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2"/>
      <c r="AT82" s="202"/>
      <c r="AU82" s="202"/>
      <c r="AV82" s="202"/>
      <c r="AW82" s="202"/>
      <c r="AX82" s="202"/>
      <c r="AY82" s="202"/>
    </row>
    <row r="83" spans="1:51" ht="12.75">
      <c r="A83" s="31" t="s">
        <v>87</v>
      </c>
      <c r="B83" s="88">
        <v>1027.35</v>
      </c>
      <c r="C83" s="88">
        <v>0.48323142050799617</v>
      </c>
      <c r="D83" s="88">
        <v>3840.3500000000004</v>
      </c>
      <c r="E83" s="88">
        <v>0.5387696408529742</v>
      </c>
      <c r="F83" s="88">
        <v>13260.769999999999</v>
      </c>
      <c r="G83" s="88">
        <v>0.6027348756874686</v>
      </c>
      <c r="H83" s="88">
        <v>9029.5</v>
      </c>
      <c r="I83" s="88">
        <v>0.6168955387032862</v>
      </c>
      <c r="J83" s="88">
        <v>567.25</v>
      </c>
      <c r="K83" s="88">
        <v>0.4993397887323944</v>
      </c>
      <c r="L83" s="88">
        <v>2216.9300000000003</v>
      </c>
      <c r="M83" s="88">
        <v>0.5453702337023371</v>
      </c>
      <c r="N83" s="88">
        <v>96.07</v>
      </c>
      <c r="O83" s="88">
        <v>0.4105555555555555</v>
      </c>
      <c r="P83" s="88">
        <v>8322</v>
      </c>
      <c r="Q83" s="88">
        <v>0.7312829525483304</v>
      </c>
      <c r="R83" s="88">
        <v>0</v>
      </c>
      <c r="S83" s="88">
        <v>0</v>
      </c>
      <c r="T83" s="88">
        <v>38360.22</v>
      </c>
      <c r="U83" s="88">
        <f t="shared" si="1"/>
        <v>0.6117374455802382</v>
      </c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</row>
    <row r="84" spans="1:51" ht="12.75">
      <c r="A84" s="31" t="s">
        <v>88</v>
      </c>
      <c r="B84" s="88">
        <v>0</v>
      </c>
      <c r="C84" s="88">
        <v>0</v>
      </c>
      <c r="D84" s="88">
        <v>0</v>
      </c>
      <c r="E84" s="88">
        <v>0</v>
      </c>
      <c r="F84" s="88">
        <v>0</v>
      </c>
      <c r="G84" s="88">
        <v>0</v>
      </c>
      <c r="H84" s="88">
        <v>0</v>
      </c>
      <c r="I84" s="88">
        <v>0</v>
      </c>
      <c r="J84" s="88">
        <v>0</v>
      </c>
      <c r="K84" s="88">
        <v>0</v>
      </c>
      <c r="L84" s="88">
        <v>0</v>
      </c>
      <c r="M84" s="88">
        <v>0</v>
      </c>
      <c r="N84" s="88">
        <v>0</v>
      </c>
      <c r="O84" s="88">
        <v>0</v>
      </c>
      <c r="P84" s="88">
        <v>0</v>
      </c>
      <c r="Q84" s="88">
        <v>0</v>
      </c>
      <c r="R84" s="88">
        <v>0</v>
      </c>
      <c r="S84" s="88">
        <v>0</v>
      </c>
      <c r="T84" s="88">
        <v>0</v>
      </c>
      <c r="U84" s="88">
        <f t="shared" si="1"/>
        <v>0</v>
      </c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</row>
    <row r="85" spans="1:51" ht="12.75">
      <c r="A85" s="89" t="s">
        <v>89</v>
      </c>
      <c r="B85" s="90">
        <v>1027.35</v>
      </c>
      <c r="C85" s="90">
        <v>0.48323142050799617</v>
      </c>
      <c r="D85" s="90">
        <v>3840.3500000000004</v>
      </c>
      <c r="E85" s="90">
        <v>0.5387696408529742</v>
      </c>
      <c r="F85" s="90">
        <v>13260.769999999999</v>
      </c>
      <c r="G85" s="90">
        <v>0.6027348756874686</v>
      </c>
      <c r="H85" s="90">
        <v>9029.5</v>
      </c>
      <c r="I85" s="90">
        <v>0.6168955387032862</v>
      </c>
      <c r="J85" s="90">
        <v>567.25</v>
      </c>
      <c r="K85" s="90">
        <v>0.4993397887323944</v>
      </c>
      <c r="L85" s="90">
        <v>2216.9300000000003</v>
      </c>
      <c r="M85" s="90">
        <v>0.5453702337023371</v>
      </c>
      <c r="N85" s="90">
        <v>96.07</v>
      </c>
      <c r="O85" s="90">
        <v>0.4105555555555555</v>
      </c>
      <c r="P85" s="90">
        <v>8322</v>
      </c>
      <c r="Q85" s="90">
        <v>0.7312829525483304</v>
      </c>
      <c r="R85" s="90">
        <v>0</v>
      </c>
      <c r="S85" s="90">
        <v>0</v>
      </c>
      <c r="T85" s="90">
        <v>38360.22</v>
      </c>
      <c r="U85" s="90">
        <f t="shared" si="1"/>
        <v>0.6117374455802382</v>
      </c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</row>
    <row r="86" spans="1:51" ht="12.75">
      <c r="A86" s="201" t="s">
        <v>90</v>
      </c>
      <c r="B86" s="202" t="s">
        <v>11</v>
      </c>
      <c r="C86" s="202" t="s">
        <v>11</v>
      </c>
      <c r="D86" s="202" t="s">
        <v>11</v>
      </c>
      <c r="E86" s="202" t="s">
        <v>11</v>
      </c>
      <c r="F86" s="202" t="s">
        <v>11</v>
      </c>
      <c r="G86" s="202" t="s">
        <v>11</v>
      </c>
      <c r="H86" s="202" t="s">
        <v>11</v>
      </c>
      <c r="I86" s="202" t="s">
        <v>11</v>
      </c>
      <c r="J86" s="202" t="s">
        <v>11</v>
      </c>
      <c r="K86" s="202" t="s">
        <v>11</v>
      </c>
      <c r="L86" s="202" t="s">
        <v>11</v>
      </c>
      <c r="M86" s="202" t="s">
        <v>11</v>
      </c>
      <c r="N86" s="202" t="s">
        <v>11</v>
      </c>
      <c r="O86" s="202" t="s">
        <v>11</v>
      </c>
      <c r="P86" s="202" t="s">
        <v>11</v>
      </c>
      <c r="Q86" s="202" t="s">
        <v>11</v>
      </c>
      <c r="R86" s="202" t="s">
        <v>11</v>
      </c>
      <c r="S86" s="202" t="s">
        <v>11</v>
      </c>
      <c r="T86" s="202" t="s">
        <v>11</v>
      </c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2"/>
      <c r="AT86" s="202"/>
      <c r="AU86" s="202"/>
      <c r="AV86" s="202"/>
      <c r="AW86" s="202"/>
      <c r="AX86" s="202"/>
      <c r="AY86" s="202"/>
    </row>
    <row r="87" spans="1:51" ht="12.75">
      <c r="A87" s="32" t="s">
        <v>91</v>
      </c>
      <c r="B87" s="91">
        <v>0</v>
      </c>
      <c r="C87" s="91">
        <v>0</v>
      </c>
      <c r="D87" s="91">
        <v>0</v>
      </c>
      <c r="E87" s="91">
        <v>0</v>
      </c>
      <c r="F87" s="91">
        <v>0</v>
      </c>
      <c r="G87" s="91">
        <v>0</v>
      </c>
      <c r="H87" s="91">
        <v>0</v>
      </c>
      <c r="I87" s="91">
        <v>0</v>
      </c>
      <c r="J87" s="91">
        <v>0</v>
      </c>
      <c r="K87" s="91">
        <v>0</v>
      </c>
      <c r="L87" s="91">
        <v>0</v>
      </c>
      <c r="M87" s="91">
        <v>0</v>
      </c>
      <c r="N87" s="91">
        <v>0</v>
      </c>
      <c r="O87" s="91">
        <v>0</v>
      </c>
      <c r="P87" s="91">
        <v>0</v>
      </c>
      <c r="Q87" s="91">
        <v>0</v>
      </c>
      <c r="R87" s="91">
        <v>0</v>
      </c>
      <c r="S87" s="91">
        <v>0</v>
      </c>
      <c r="T87" s="91">
        <v>0</v>
      </c>
      <c r="U87" s="91">
        <f t="shared" si="1"/>
        <v>0</v>
      </c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</row>
    <row r="88" spans="1:51" ht="12.75">
      <c r="A88" s="32" t="s">
        <v>92</v>
      </c>
      <c r="B88" s="91">
        <v>7285.83</v>
      </c>
      <c r="C88" s="91">
        <v>3.427013170272813</v>
      </c>
      <c r="D88" s="91">
        <v>29209.409999999996</v>
      </c>
      <c r="E88" s="91">
        <v>4.097840909090909</v>
      </c>
      <c r="F88" s="91">
        <v>100532.46</v>
      </c>
      <c r="G88" s="91">
        <v>4.569449570474069</v>
      </c>
      <c r="H88" s="91">
        <v>63807.41</v>
      </c>
      <c r="I88" s="91">
        <v>4.3593229486916725</v>
      </c>
      <c r="J88" s="91">
        <v>4042.2999999999997</v>
      </c>
      <c r="K88" s="91">
        <v>3.558362676056338</v>
      </c>
      <c r="L88" s="91">
        <v>16870.04</v>
      </c>
      <c r="M88" s="91">
        <v>4.150071340713407</v>
      </c>
      <c r="N88" s="91">
        <v>739.4699999999999</v>
      </c>
      <c r="O88" s="91">
        <v>3.160128205128205</v>
      </c>
      <c r="P88" s="91">
        <v>71265.72</v>
      </c>
      <c r="Q88" s="91">
        <v>6.262365553602812</v>
      </c>
      <c r="R88" s="91">
        <v>0</v>
      </c>
      <c r="S88" s="91">
        <v>0</v>
      </c>
      <c r="T88" s="91">
        <v>293752.64</v>
      </c>
      <c r="U88" s="91">
        <f t="shared" si="1"/>
        <v>4.684527086290207</v>
      </c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</row>
    <row r="89" spans="1:51" ht="12.75">
      <c r="A89" s="92" t="s">
        <v>93</v>
      </c>
      <c r="B89" s="93">
        <v>7285.83</v>
      </c>
      <c r="C89" s="93">
        <v>3.427013170272813</v>
      </c>
      <c r="D89" s="93">
        <v>29209.409999999996</v>
      </c>
      <c r="E89" s="93">
        <v>4.097840909090909</v>
      </c>
      <c r="F89" s="93">
        <v>100532.46</v>
      </c>
      <c r="G89" s="93">
        <v>4.569449570474069</v>
      </c>
      <c r="H89" s="93">
        <v>63807.41</v>
      </c>
      <c r="I89" s="93">
        <v>4.3593229486916725</v>
      </c>
      <c r="J89" s="93">
        <v>4042.2999999999997</v>
      </c>
      <c r="K89" s="93">
        <v>3.558362676056338</v>
      </c>
      <c r="L89" s="93">
        <v>16870.04</v>
      </c>
      <c r="M89" s="93">
        <v>4.150071340713407</v>
      </c>
      <c r="N89" s="93">
        <v>739.4699999999999</v>
      </c>
      <c r="O89" s="93">
        <v>3.160128205128205</v>
      </c>
      <c r="P89" s="93">
        <v>71265.72</v>
      </c>
      <c r="Q89" s="93">
        <v>6.262365553602812</v>
      </c>
      <c r="R89" s="93">
        <v>0</v>
      </c>
      <c r="S89" s="93">
        <v>0</v>
      </c>
      <c r="T89" s="93">
        <v>293752.64</v>
      </c>
      <c r="U89" s="93">
        <f t="shared" si="1"/>
        <v>4.684527086290207</v>
      </c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</row>
    <row r="90" spans="1:51" ht="12.75">
      <c r="A90" s="201" t="s">
        <v>94</v>
      </c>
      <c r="B90" s="202" t="s">
        <v>11</v>
      </c>
      <c r="C90" s="202" t="s">
        <v>11</v>
      </c>
      <c r="D90" s="202" t="s">
        <v>11</v>
      </c>
      <c r="E90" s="202" t="s">
        <v>11</v>
      </c>
      <c r="F90" s="202" t="s">
        <v>11</v>
      </c>
      <c r="G90" s="202" t="s">
        <v>11</v>
      </c>
      <c r="H90" s="202" t="s">
        <v>11</v>
      </c>
      <c r="I90" s="202" t="s">
        <v>11</v>
      </c>
      <c r="J90" s="202" t="s">
        <v>11</v>
      </c>
      <c r="K90" s="202" t="s">
        <v>11</v>
      </c>
      <c r="L90" s="202" t="s">
        <v>11</v>
      </c>
      <c r="M90" s="202" t="s">
        <v>11</v>
      </c>
      <c r="N90" s="202" t="s">
        <v>11</v>
      </c>
      <c r="O90" s="202" t="s">
        <v>11</v>
      </c>
      <c r="P90" s="202" t="s">
        <v>11</v>
      </c>
      <c r="Q90" s="202" t="s">
        <v>11</v>
      </c>
      <c r="R90" s="202" t="s">
        <v>11</v>
      </c>
      <c r="S90" s="202" t="s">
        <v>11</v>
      </c>
      <c r="T90" s="202" t="s">
        <v>11</v>
      </c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202"/>
      <c r="AI90" s="202"/>
      <c r="AJ90" s="202"/>
      <c r="AK90" s="202"/>
      <c r="AL90" s="202"/>
      <c r="AM90" s="202"/>
      <c r="AN90" s="202"/>
      <c r="AO90" s="202"/>
      <c r="AP90" s="202"/>
      <c r="AQ90" s="202"/>
      <c r="AR90" s="202"/>
      <c r="AS90" s="202"/>
      <c r="AT90" s="202"/>
      <c r="AU90" s="202"/>
      <c r="AV90" s="202"/>
      <c r="AW90" s="202"/>
      <c r="AX90" s="202"/>
      <c r="AY90" s="202"/>
    </row>
    <row r="91" spans="1:51" ht="12.75">
      <c r="A91" s="33" t="s">
        <v>95</v>
      </c>
      <c r="B91" s="94">
        <v>0</v>
      </c>
      <c r="C91" s="94">
        <v>0</v>
      </c>
      <c r="D91" s="94">
        <v>0</v>
      </c>
      <c r="E91" s="94">
        <v>0</v>
      </c>
      <c r="F91" s="94">
        <v>0</v>
      </c>
      <c r="G91" s="94">
        <v>0</v>
      </c>
      <c r="H91" s="94">
        <v>0</v>
      </c>
      <c r="I91" s="94">
        <v>0</v>
      </c>
      <c r="J91" s="94">
        <v>0</v>
      </c>
      <c r="K91" s="94">
        <v>0</v>
      </c>
      <c r="L91" s="94">
        <v>0</v>
      </c>
      <c r="M91" s="94">
        <v>0</v>
      </c>
      <c r="N91" s="94">
        <v>0</v>
      </c>
      <c r="O91" s="94">
        <v>0</v>
      </c>
      <c r="P91" s="94">
        <v>0</v>
      </c>
      <c r="Q91" s="94">
        <v>0</v>
      </c>
      <c r="R91" s="94">
        <v>0</v>
      </c>
      <c r="S91" s="94">
        <v>0</v>
      </c>
      <c r="T91" s="94">
        <v>0</v>
      </c>
      <c r="U91" s="94">
        <f aca="true" t="shared" si="2" ref="U91:U124">+T91/T$3</f>
        <v>0</v>
      </c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</row>
    <row r="92" spans="1:51" ht="12.75">
      <c r="A92" s="33" t="s">
        <v>96</v>
      </c>
      <c r="B92" s="94">
        <v>4676.429999999999</v>
      </c>
      <c r="C92" s="94">
        <v>2.199637817497648</v>
      </c>
      <c r="D92" s="94">
        <v>20007.65</v>
      </c>
      <c r="E92" s="94">
        <v>2.806909371492705</v>
      </c>
      <c r="F92" s="94">
        <v>69086.86</v>
      </c>
      <c r="G92" s="94">
        <v>3.14016908322349</v>
      </c>
      <c r="H92" s="94">
        <v>41102.85</v>
      </c>
      <c r="I92" s="94">
        <v>2.8081471613035456</v>
      </c>
      <c r="J92" s="94">
        <v>2582.07</v>
      </c>
      <c r="K92" s="94">
        <v>2.272948943661972</v>
      </c>
      <c r="L92" s="94">
        <v>11549.82</v>
      </c>
      <c r="M92" s="94">
        <v>2.8412841328413285</v>
      </c>
      <c r="N92" s="94">
        <v>500.41</v>
      </c>
      <c r="O92" s="94">
        <v>2.1385042735042736</v>
      </c>
      <c r="P92" s="94">
        <v>61494.40000000001</v>
      </c>
      <c r="Q92" s="94">
        <v>5.403725834797892</v>
      </c>
      <c r="R92" s="94">
        <v>0</v>
      </c>
      <c r="S92" s="94">
        <v>0</v>
      </c>
      <c r="T92" s="94">
        <v>211000.49000000005</v>
      </c>
      <c r="U92" s="94">
        <f t="shared" si="2"/>
        <v>3.364863412378204</v>
      </c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</row>
    <row r="93" spans="1:51" ht="12.75">
      <c r="A93" s="95" t="s">
        <v>97</v>
      </c>
      <c r="B93" s="96">
        <v>4676.429999999999</v>
      </c>
      <c r="C93" s="96">
        <v>2.199637817497648</v>
      </c>
      <c r="D93" s="96">
        <v>20007.65</v>
      </c>
      <c r="E93" s="96">
        <v>2.806909371492705</v>
      </c>
      <c r="F93" s="96">
        <v>69086.86</v>
      </c>
      <c r="G93" s="96">
        <v>3.14016908322349</v>
      </c>
      <c r="H93" s="96">
        <v>41102.85</v>
      </c>
      <c r="I93" s="96">
        <v>2.8081471613035456</v>
      </c>
      <c r="J93" s="96">
        <v>2582.07</v>
      </c>
      <c r="K93" s="96">
        <v>2.272948943661972</v>
      </c>
      <c r="L93" s="96">
        <v>11549.82</v>
      </c>
      <c r="M93" s="96">
        <v>2.8412841328413285</v>
      </c>
      <c r="N93" s="96">
        <v>500.41</v>
      </c>
      <c r="O93" s="96">
        <v>2.1385042735042736</v>
      </c>
      <c r="P93" s="96">
        <v>61494.40000000001</v>
      </c>
      <c r="Q93" s="96">
        <v>5.403725834797892</v>
      </c>
      <c r="R93" s="96">
        <v>0</v>
      </c>
      <c r="S93" s="96">
        <v>0</v>
      </c>
      <c r="T93" s="96">
        <v>211000.49000000005</v>
      </c>
      <c r="U93" s="96">
        <f t="shared" si="2"/>
        <v>3.364863412378204</v>
      </c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</row>
    <row r="94" spans="1:51" ht="12.75">
      <c r="A94" s="201" t="s">
        <v>98</v>
      </c>
      <c r="B94" s="202" t="s">
        <v>11</v>
      </c>
      <c r="C94" s="202" t="s">
        <v>11</v>
      </c>
      <c r="D94" s="202" t="s">
        <v>11</v>
      </c>
      <c r="E94" s="202" t="s">
        <v>11</v>
      </c>
      <c r="F94" s="202" t="s">
        <v>11</v>
      </c>
      <c r="G94" s="202" t="s">
        <v>11</v>
      </c>
      <c r="H94" s="202" t="s">
        <v>11</v>
      </c>
      <c r="I94" s="202" t="s">
        <v>11</v>
      </c>
      <c r="J94" s="202" t="s">
        <v>11</v>
      </c>
      <c r="K94" s="202" t="s">
        <v>11</v>
      </c>
      <c r="L94" s="202" t="s">
        <v>11</v>
      </c>
      <c r="M94" s="202" t="s">
        <v>11</v>
      </c>
      <c r="N94" s="202" t="s">
        <v>11</v>
      </c>
      <c r="O94" s="202" t="s">
        <v>11</v>
      </c>
      <c r="P94" s="202" t="s">
        <v>11</v>
      </c>
      <c r="Q94" s="202" t="s">
        <v>11</v>
      </c>
      <c r="R94" s="202" t="s">
        <v>11</v>
      </c>
      <c r="S94" s="202" t="s">
        <v>11</v>
      </c>
      <c r="T94" s="202" t="s">
        <v>11</v>
      </c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  <c r="AE94" s="202"/>
      <c r="AF94" s="202"/>
      <c r="AG94" s="202"/>
      <c r="AH94" s="202"/>
      <c r="AI94" s="202"/>
      <c r="AJ94" s="202"/>
      <c r="AK94" s="202"/>
      <c r="AL94" s="202"/>
      <c r="AM94" s="202"/>
      <c r="AN94" s="202"/>
      <c r="AO94" s="202"/>
      <c r="AP94" s="202"/>
      <c r="AQ94" s="202"/>
      <c r="AR94" s="202"/>
      <c r="AS94" s="202"/>
      <c r="AT94" s="202"/>
      <c r="AU94" s="202"/>
      <c r="AV94" s="202"/>
      <c r="AW94" s="202"/>
      <c r="AX94" s="202"/>
      <c r="AY94" s="202"/>
    </row>
    <row r="95" spans="1:51" ht="12.75">
      <c r="A95" s="34" t="s">
        <v>99</v>
      </c>
      <c r="B95" s="97">
        <v>0</v>
      </c>
      <c r="C95" s="97">
        <v>0</v>
      </c>
      <c r="D95" s="97">
        <v>0</v>
      </c>
      <c r="E95" s="97">
        <v>0</v>
      </c>
      <c r="F95" s="97">
        <v>0</v>
      </c>
      <c r="G95" s="97">
        <v>0</v>
      </c>
      <c r="H95" s="97">
        <v>0</v>
      </c>
      <c r="I95" s="97">
        <v>0</v>
      </c>
      <c r="J95" s="97">
        <v>0</v>
      </c>
      <c r="K95" s="97">
        <v>0</v>
      </c>
      <c r="L95" s="97">
        <v>0</v>
      </c>
      <c r="M95" s="97">
        <v>0</v>
      </c>
      <c r="N95" s="97">
        <v>0</v>
      </c>
      <c r="O95" s="97">
        <v>0</v>
      </c>
      <c r="P95" s="97">
        <v>0</v>
      </c>
      <c r="Q95" s="97">
        <v>0</v>
      </c>
      <c r="R95" s="97">
        <v>0</v>
      </c>
      <c r="S95" s="97">
        <v>0</v>
      </c>
      <c r="T95" s="97">
        <v>0</v>
      </c>
      <c r="U95" s="97">
        <f t="shared" si="2"/>
        <v>0</v>
      </c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</row>
    <row r="96" spans="1:51" ht="12.75">
      <c r="A96" s="34" t="s">
        <v>100</v>
      </c>
      <c r="B96" s="97">
        <v>0</v>
      </c>
      <c r="C96" s="97">
        <v>0</v>
      </c>
      <c r="D96" s="97">
        <v>0</v>
      </c>
      <c r="E96" s="97">
        <v>0</v>
      </c>
      <c r="F96" s="97">
        <v>0</v>
      </c>
      <c r="G96" s="97">
        <v>0</v>
      </c>
      <c r="H96" s="97">
        <v>0</v>
      </c>
      <c r="I96" s="97">
        <v>0</v>
      </c>
      <c r="J96" s="97">
        <v>0</v>
      </c>
      <c r="K96" s="97">
        <v>0</v>
      </c>
      <c r="L96" s="97">
        <v>0</v>
      </c>
      <c r="M96" s="97">
        <v>0</v>
      </c>
      <c r="N96" s="97">
        <v>0</v>
      </c>
      <c r="O96" s="97">
        <v>0</v>
      </c>
      <c r="P96" s="97">
        <v>0</v>
      </c>
      <c r="Q96" s="97">
        <v>0</v>
      </c>
      <c r="R96" s="97">
        <v>0</v>
      </c>
      <c r="S96" s="97">
        <v>0</v>
      </c>
      <c r="T96" s="97">
        <v>0</v>
      </c>
      <c r="U96" s="97">
        <f t="shared" si="2"/>
        <v>0</v>
      </c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</row>
    <row r="97" spans="1:51" ht="12.75">
      <c r="A97" s="98" t="s">
        <v>101</v>
      </c>
      <c r="B97" s="99">
        <v>0</v>
      </c>
      <c r="C97" s="99">
        <v>0</v>
      </c>
      <c r="D97" s="99">
        <v>0</v>
      </c>
      <c r="E97" s="99">
        <v>0</v>
      </c>
      <c r="F97" s="99">
        <v>0</v>
      </c>
      <c r="G97" s="99">
        <v>0</v>
      </c>
      <c r="H97" s="99">
        <v>0</v>
      </c>
      <c r="I97" s="99">
        <v>0</v>
      </c>
      <c r="J97" s="99">
        <v>0</v>
      </c>
      <c r="K97" s="99">
        <v>0</v>
      </c>
      <c r="L97" s="99">
        <v>0</v>
      </c>
      <c r="M97" s="99">
        <v>0</v>
      </c>
      <c r="N97" s="99">
        <v>0</v>
      </c>
      <c r="O97" s="99">
        <v>0</v>
      </c>
      <c r="P97" s="99">
        <v>0</v>
      </c>
      <c r="Q97" s="99">
        <v>0</v>
      </c>
      <c r="R97" s="99">
        <v>0</v>
      </c>
      <c r="S97" s="99">
        <v>0</v>
      </c>
      <c r="T97" s="99">
        <v>0</v>
      </c>
      <c r="U97" s="99">
        <f t="shared" si="2"/>
        <v>0</v>
      </c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</row>
    <row r="98" spans="1:51" ht="12.75">
      <c r="A98" s="201" t="s">
        <v>102</v>
      </c>
      <c r="B98" s="202" t="s">
        <v>11</v>
      </c>
      <c r="C98" s="202" t="s">
        <v>11</v>
      </c>
      <c r="D98" s="202" t="s">
        <v>11</v>
      </c>
      <c r="E98" s="202" t="s">
        <v>11</v>
      </c>
      <c r="F98" s="202" t="s">
        <v>11</v>
      </c>
      <c r="G98" s="202" t="s">
        <v>11</v>
      </c>
      <c r="H98" s="202" t="s">
        <v>11</v>
      </c>
      <c r="I98" s="202" t="s">
        <v>11</v>
      </c>
      <c r="J98" s="202" t="s">
        <v>11</v>
      </c>
      <c r="K98" s="202" t="s">
        <v>11</v>
      </c>
      <c r="L98" s="202" t="s">
        <v>11</v>
      </c>
      <c r="M98" s="202" t="s">
        <v>11</v>
      </c>
      <c r="N98" s="202" t="s">
        <v>11</v>
      </c>
      <c r="O98" s="202" t="s">
        <v>11</v>
      </c>
      <c r="P98" s="202" t="s">
        <v>11</v>
      </c>
      <c r="Q98" s="202" t="s">
        <v>11</v>
      </c>
      <c r="R98" s="202" t="s">
        <v>11</v>
      </c>
      <c r="S98" s="202" t="s">
        <v>11</v>
      </c>
      <c r="T98" s="202" t="s">
        <v>11</v>
      </c>
      <c r="U98" s="202" t="s">
        <v>11</v>
      </c>
      <c r="V98" s="202"/>
      <c r="W98" s="202"/>
      <c r="X98" s="202"/>
      <c r="Y98" s="202"/>
      <c r="Z98" s="202"/>
      <c r="AA98" s="202"/>
      <c r="AB98" s="202"/>
      <c r="AC98" s="202"/>
      <c r="AD98" s="202"/>
      <c r="AE98" s="202"/>
      <c r="AF98" s="202"/>
      <c r="AG98" s="202"/>
      <c r="AH98" s="202"/>
      <c r="AI98" s="202"/>
      <c r="AJ98" s="202"/>
      <c r="AK98" s="202"/>
      <c r="AL98" s="202"/>
      <c r="AM98" s="202"/>
      <c r="AN98" s="202"/>
      <c r="AO98" s="202"/>
      <c r="AP98" s="202"/>
      <c r="AQ98" s="202"/>
      <c r="AR98" s="202"/>
      <c r="AS98" s="202"/>
      <c r="AT98" s="202"/>
      <c r="AU98" s="202"/>
      <c r="AV98" s="202"/>
      <c r="AW98" s="202"/>
      <c r="AX98" s="202"/>
      <c r="AY98" s="202"/>
    </row>
    <row r="99" spans="1:51" ht="12.75">
      <c r="A99" s="35" t="s">
        <v>103</v>
      </c>
      <c r="B99" s="100">
        <v>0</v>
      </c>
      <c r="C99" s="100">
        <v>0</v>
      </c>
      <c r="D99" s="100">
        <v>0</v>
      </c>
      <c r="E99" s="100">
        <v>0</v>
      </c>
      <c r="F99" s="100">
        <v>0</v>
      </c>
      <c r="G99" s="100">
        <v>0</v>
      </c>
      <c r="H99" s="100">
        <v>0</v>
      </c>
      <c r="I99" s="100">
        <v>0</v>
      </c>
      <c r="J99" s="100">
        <v>0</v>
      </c>
      <c r="K99" s="100">
        <v>0</v>
      </c>
      <c r="L99" s="100">
        <v>0</v>
      </c>
      <c r="M99" s="100">
        <v>0</v>
      </c>
      <c r="N99" s="100">
        <v>0</v>
      </c>
      <c r="O99" s="100">
        <v>0</v>
      </c>
      <c r="P99" s="100">
        <v>0</v>
      </c>
      <c r="Q99" s="100">
        <v>0</v>
      </c>
      <c r="R99" s="100">
        <v>0</v>
      </c>
      <c r="S99" s="100">
        <v>0</v>
      </c>
      <c r="T99" s="100">
        <v>0</v>
      </c>
      <c r="U99" s="100">
        <v>0</v>
      </c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</row>
    <row r="100" spans="1:51" ht="12.75">
      <c r="A100" s="36" t="s">
        <v>104</v>
      </c>
      <c r="B100" s="101">
        <v>0</v>
      </c>
      <c r="C100" s="101">
        <v>0</v>
      </c>
      <c r="D100" s="101">
        <v>0</v>
      </c>
      <c r="E100" s="101">
        <v>0</v>
      </c>
      <c r="F100" s="101">
        <v>0</v>
      </c>
      <c r="G100" s="101">
        <v>0</v>
      </c>
      <c r="H100" s="101">
        <v>0</v>
      </c>
      <c r="I100" s="101">
        <v>0</v>
      </c>
      <c r="J100" s="101">
        <v>0</v>
      </c>
      <c r="K100" s="101">
        <v>0</v>
      </c>
      <c r="L100" s="101">
        <v>0</v>
      </c>
      <c r="M100" s="101">
        <v>0</v>
      </c>
      <c r="N100" s="101">
        <v>0</v>
      </c>
      <c r="O100" s="101">
        <v>0</v>
      </c>
      <c r="P100" s="101">
        <v>0</v>
      </c>
      <c r="Q100" s="101">
        <v>0</v>
      </c>
      <c r="R100" s="101">
        <v>0</v>
      </c>
      <c r="S100" s="101">
        <v>0</v>
      </c>
      <c r="T100" s="101">
        <v>0</v>
      </c>
      <c r="U100" s="101">
        <v>0</v>
      </c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</row>
    <row r="101" spans="1:51" ht="12.75">
      <c r="A101" s="209" t="s">
        <v>105</v>
      </c>
      <c r="B101" s="211">
        <v>555399.6100000001</v>
      </c>
      <c r="C101" s="211">
        <v>261.24158513640646</v>
      </c>
      <c r="D101" s="211">
        <v>1878830.5499999998</v>
      </c>
      <c r="E101" s="211">
        <v>263.5845328282828</v>
      </c>
      <c r="F101" s="211">
        <v>6635536.079999999</v>
      </c>
      <c r="G101" s="211">
        <v>301.6015672014908</v>
      </c>
      <c r="H101" s="211">
        <v>4590182.279999999</v>
      </c>
      <c r="I101" s="211">
        <v>313.60130354580855</v>
      </c>
      <c r="J101" s="211">
        <v>311373.6899999999</v>
      </c>
      <c r="K101" s="211">
        <v>274.09655809859146</v>
      </c>
      <c r="L101" s="211">
        <v>1146605.09</v>
      </c>
      <c r="M101" s="211">
        <v>282.0676728167282</v>
      </c>
      <c r="N101" s="211">
        <v>45138.700000000004</v>
      </c>
      <c r="O101" s="211">
        <v>192.90042735042738</v>
      </c>
      <c r="P101" s="211">
        <v>3528874.69</v>
      </c>
      <c r="Q101" s="211">
        <v>310.0944367311072</v>
      </c>
      <c r="R101" s="211">
        <v>0</v>
      </c>
      <c r="S101" s="211">
        <v>0</v>
      </c>
      <c r="T101" s="211">
        <v>18691940.689999998</v>
      </c>
      <c r="U101" s="211">
        <v>298.08379750267113</v>
      </c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</row>
    <row r="102" spans="1:51" ht="12.75">
      <c r="A102" s="209" t="s">
        <v>106</v>
      </c>
      <c r="B102" s="211">
        <v>581831.6500000001</v>
      </c>
      <c r="C102" s="211">
        <v>273.6743414863594</v>
      </c>
      <c r="D102" s="211">
        <v>1923854.5499999998</v>
      </c>
      <c r="E102" s="211">
        <v>269.90103114478114</v>
      </c>
      <c r="F102" s="211">
        <v>6770832.119999999</v>
      </c>
      <c r="G102" s="211">
        <v>307.75110767692377</v>
      </c>
      <c r="H102" s="211">
        <v>4725702.359999999</v>
      </c>
      <c r="I102" s="211">
        <v>322.86003689280585</v>
      </c>
      <c r="J102" s="211">
        <v>345421.7699999999</v>
      </c>
      <c r="K102" s="211">
        <v>304.0684595070422</v>
      </c>
      <c r="L102" s="211">
        <v>1184461.1300000001</v>
      </c>
      <c r="M102" s="211">
        <v>291.3803517835179</v>
      </c>
      <c r="N102" s="211">
        <v>71794.78</v>
      </c>
      <c r="O102" s="211">
        <v>306.81529914529915</v>
      </c>
      <c r="P102" s="211">
        <v>3734506.69</v>
      </c>
      <c r="Q102" s="211">
        <v>328.16403251318104</v>
      </c>
      <c r="R102" s="211">
        <v>0</v>
      </c>
      <c r="S102" s="211">
        <v>0</v>
      </c>
      <c r="T102" s="211">
        <v>19338405.05</v>
      </c>
      <c r="U102" s="211">
        <v>308.3930829094041</v>
      </c>
      <c r="V102" s="211"/>
      <c r="W102" s="211"/>
      <c r="X102" s="211"/>
      <c r="Y102" s="211"/>
      <c r="Z102" s="211"/>
      <c r="AA102" s="211"/>
      <c r="AB102" s="211"/>
      <c r="AC102" s="211"/>
      <c r="AD102" s="211"/>
      <c r="AE102" s="211"/>
      <c r="AF102" s="211"/>
      <c r="AG102" s="211"/>
      <c r="AH102" s="211"/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</row>
    <row r="103" spans="1:51" ht="12.75">
      <c r="A103" s="201" t="s">
        <v>107</v>
      </c>
      <c r="B103" s="202" t="s">
        <v>11</v>
      </c>
      <c r="C103" s="202" t="s">
        <v>11</v>
      </c>
      <c r="D103" s="202" t="s">
        <v>11</v>
      </c>
      <c r="E103" s="202" t="s">
        <v>11</v>
      </c>
      <c r="F103" s="202" t="s">
        <v>11</v>
      </c>
      <c r="G103" s="202" t="s">
        <v>11</v>
      </c>
      <c r="H103" s="202" t="s">
        <v>11</v>
      </c>
      <c r="I103" s="202" t="s">
        <v>11</v>
      </c>
      <c r="J103" s="202" t="s">
        <v>11</v>
      </c>
      <c r="K103" s="202" t="s">
        <v>11</v>
      </c>
      <c r="L103" s="202" t="s">
        <v>11</v>
      </c>
      <c r="M103" s="202" t="s">
        <v>11</v>
      </c>
      <c r="N103" s="202" t="s">
        <v>11</v>
      </c>
      <c r="O103" s="202" t="s">
        <v>11</v>
      </c>
      <c r="P103" s="202" t="s">
        <v>11</v>
      </c>
      <c r="Q103" s="202" t="s">
        <v>11</v>
      </c>
      <c r="R103" s="202" t="s">
        <v>11</v>
      </c>
      <c r="S103" s="202" t="s">
        <v>11</v>
      </c>
      <c r="T103" s="202" t="s">
        <v>11</v>
      </c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/>
      <c r="AF103" s="202"/>
      <c r="AG103" s="202"/>
      <c r="AH103" s="202"/>
      <c r="AI103" s="202"/>
      <c r="AJ103" s="202"/>
      <c r="AK103" s="202"/>
      <c r="AL103" s="202"/>
      <c r="AM103" s="202"/>
      <c r="AN103" s="202"/>
      <c r="AO103" s="202"/>
      <c r="AP103" s="202"/>
      <c r="AQ103" s="202"/>
      <c r="AR103" s="202"/>
      <c r="AS103" s="202"/>
      <c r="AT103" s="202"/>
      <c r="AU103" s="202"/>
      <c r="AV103" s="202"/>
      <c r="AW103" s="202"/>
      <c r="AX103" s="202"/>
      <c r="AY103" s="202"/>
    </row>
    <row r="104" spans="1:51" ht="12.75">
      <c r="A104" s="102" t="s">
        <v>108</v>
      </c>
      <c r="B104" s="103">
        <v>138904.52000000002</v>
      </c>
      <c r="C104" s="103">
        <v>65.33608654750707</v>
      </c>
      <c r="D104" s="103">
        <v>0</v>
      </c>
      <c r="E104" s="103">
        <v>0</v>
      </c>
      <c r="F104" s="103">
        <v>0</v>
      </c>
      <c r="G104" s="103">
        <v>0</v>
      </c>
      <c r="H104" s="103">
        <v>0</v>
      </c>
      <c r="I104" s="103">
        <v>0</v>
      </c>
      <c r="J104" s="103">
        <v>0</v>
      </c>
      <c r="K104" s="103">
        <v>0</v>
      </c>
      <c r="L104" s="103">
        <v>0</v>
      </c>
      <c r="M104" s="103">
        <v>0</v>
      </c>
      <c r="N104" s="103">
        <v>0</v>
      </c>
      <c r="O104" s="103">
        <v>0</v>
      </c>
      <c r="P104" s="103">
        <v>967560.13</v>
      </c>
      <c r="Q104" s="103">
        <v>85.02285852372583</v>
      </c>
      <c r="R104" s="103">
        <v>0</v>
      </c>
      <c r="S104" s="103">
        <v>0</v>
      </c>
      <c r="T104" s="103">
        <v>1106464.65</v>
      </c>
      <c r="U104" s="103">
        <f t="shared" si="2"/>
        <v>17.64499417927823</v>
      </c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</row>
    <row r="105" spans="1:51" ht="12.75">
      <c r="A105" s="102" t="s">
        <v>109</v>
      </c>
      <c r="B105" s="103">
        <v>0</v>
      </c>
      <c r="C105" s="103">
        <v>0</v>
      </c>
      <c r="D105" s="103">
        <v>565295</v>
      </c>
      <c r="E105" s="103">
        <v>79.30625701459034</v>
      </c>
      <c r="F105" s="103">
        <v>1988889.3</v>
      </c>
      <c r="G105" s="103">
        <v>90.39995000227263</v>
      </c>
      <c r="H105" s="103">
        <v>1094046.0499999998</v>
      </c>
      <c r="I105" s="103">
        <v>74.74523809523808</v>
      </c>
      <c r="J105" s="103">
        <v>110496.82999999999</v>
      </c>
      <c r="K105" s="103">
        <v>97.26833626760562</v>
      </c>
      <c r="L105" s="103">
        <v>365746.5</v>
      </c>
      <c r="M105" s="103">
        <v>89.97453874538745</v>
      </c>
      <c r="N105" s="103">
        <v>0</v>
      </c>
      <c r="O105" s="103">
        <v>0</v>
      </c>
      <c r="P105" s="103">
        <v>0</v>
      </c>
      <c r="Q105" s="103">
        <v>0</v>
      </c>
      <c r="R105" s="103">
        <v>0</v>
      </c>
      <c r="S105" s="103">
        <v>0</v>
      </c>
      <c r="T105" s="103">
        <v>4124473.6799999997</v>
      </c>
      <c r="U105" s="103">
        <f t="shared" si="2"/>
        <v>65.7737362654887</v>
      </c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</row>
    <row r="106" spans="1:51" ht="12.75">
      <c r="A106" s="102" t="s">
        <v>110</v>
      </c>
      <c r="B106" s="103">
        <v>0</v>
      </c>
      <c r="C106" s="103">
        <v>0</v>
      </c>
      <c r="D106" s="103">
        <v>0</v>
      </c>
      <c r="E106" s="103">
        <v>0</v>
      </c>
      <c r="F106" s="103">
        <v>0</v>
      </c>
      <c r="G106" s="103">
        <v>0</v>
      </c>
      <c r="H106" s="103">
        <v>0</v>
      </c>
      <c r="I106" s="103">
        <v>0</v>
      </c>
      <c r="J106" s="103">
        <v>0</v>
      </c>
      <c r="K106" s="103">
        <v>0</v>
      </c>
      <c r="L106" s="103">
        <v>0</v>
      </c>
      <c r="M106" s="103">
        <v>0</v>
      </c>
      <c r="N106" s="103">
        <v>16708.62</v>
      </c>
      <c r="O106" s="103">
        <v>71.40435897435897</v>
      </c>
      <c r="P106" s="103">
        <v>0</v>
      </c>
      <c r="Q106" s="103">
        <v>0</v>
      </c>
      <c r="R106" s="103">
        <v>0</v>
      </c>
      <c r="S106" s="103">
        <v>0</v>
      </c>
      <c r="T106" s="103">
        <v>16708.62</v>
      </c>
      <c r="U106" s="103">
        <f t="shared" si="2"/>
        <v>0.26645541965011876</v>
      </c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</row>
    <row r="107" spans="1:51" ht="12.75">
      <c r="A107" s="102" t="s">
        <v>111</v>
      </c>
      <c r="B107" s="103">
        <v>0</v>
      </c>
      <c r="C107" s="103">
        <v>0</v>
      </c>
      <c r="D107" s="103">
        <v>0</v>
      </c>
      <c r="E107" s="103">
        <v>0</v>
      </c>
      <c r="F107" s="103">
        <v>0</v>
      </c>
      <c r="G107" s="103">
        <v>0</v>
      </c>
      <c r="H107" s="103">
        <v>0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103">
        <v>0</v>
      </c>
      <c r="P107" s="103">
        <v>0</v>
      </c>
      <c r="Q107" s="103">
        <v>0</v>
      </c>
      <c r="R107" s="103">
        <v>0</v>
      </c>
      <c r="S107" s="103">
        <v>0</v>
      </c>
      <c r="T107" s="103">
        <v>0</v>
      </c>
      <c r="U107" s="103">
        <f t="shared" si="2"/>
        <v>0</v>
      </c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</row>
    <row r="108" spans="1:51" ht="12.75">
      <c r="A108" s="102" t="s">
        <v>112</v>
      </c>
      <c r="B108" s="103">
        <v>0</v>
      </c>
      <c r="C108" s="103">
        <v>0</v>
      </c>
      <c r="D108" s="103">
        <v>0</v>
      </c>
      <c r="E108" s="103">
        <v>0</v>
      </c>
      <c r="F108" s="103">
        <v>0</v>
      </c>
      <c r="G108" s="103">
        <v>0</v>
      </c>
      <c r="H108" s="103">
        <v>0</v>
      </c>
      <c r="I108" s="103">
        <v>0</v>
      </c>
      <c r="J108" s="103">
        <v>0</v>
      </c>
      <c r="K108" s="103">
        <v>0</v>
      </c>
      <c r="L108" s="103">
        <v>0</v>
      </c>
      <c r="M108" s="103">
        <v>0</v>
      </c>
      <c r="N108" s="103">
        <v>0</v>
      </c>
      <c r="O108" s="103">
        <v>0</v>
      </c>
      <c r="P108" s="103">
        <v>0</v>
      </c>
      <c r="Q108" s="103">
        <v>0</v>
      </c>
      <c r="R108" s="103">
        <v>0</v>
      </c>
      <c r="S108" s="103">
        <v>0</v>
      </c>
      <c r="T108" s="103">
        <v>0</v>
      </c>
      <c r="U108" s="103">
        <f t="shared" si="2"/>
        <v>0</v>
      </c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</row>
    <row r="109" spans="1:51" ht="12.75">
      <c r="A109" s="102" t="s">
        <v>113</v>
      </c>
      <c r="B109" s="103">
        <v>0</v>
      </c>
      <c r="C109" s="103">
        <v>0</v>
      </c>
      <c r="D109" s="103">
        <v>0</v>
      </c>
      <c r="E109" s="103">
        <v>0</v>
      </c>
      <c r="F109" s="103">
        <v>0</v>
      </c>
      <c r="G109" s="103">
        <v>0</v>
      </c>
      <c r="H109" s="103">
        <v>0</v>
      </c>
      <c r="I109" s="103">
        <v>0</v>
      </c>
      <c r="J109" s="103">
        <v>0</v>
      </c>
      <c r="K109" s="103">
        <v>0</v>
      </c>
      <c r="L109" s="103">
        <v>0</v>
      </c>
      <c r="M109" s="103">
        <v>0</v>
      </c>
      <c r="N109" s="103">
        <v>0</v>
      </c>
      <c r="O109" s="103">
        <v>0</v>
      </c>
      <c r="P109" s="103">
        <v>0</v>
      </c>
      <c r="Q109" s="103">
        <v>0</v>
      </c>
      <c r="R109" s="103">
        <v>0</v>
      </c>
      <c r="S109" s="103">
        <v>0</v>
      </c>
      <c r="T109" s="103">
        <v>0</v>
      </c>
      <c r="U109" s="103">
        <f t="shared" si="2"/>
        <v>0</v>
      </c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</row>
    <row r="110" spans="1:51" ht="12.75">
      <c r="A110" s="102" t="s">
        <v>114</v>
      </c>
      <c r="B110" s="103">
        <v>0</v>
      </c>
      <c r="C110" s="103">
        <v>0</v>
      </c>
      <c r="D110" s="103">
        <v>0</v>
      </c>
      <c r="E110" s="103">
        <v>0</v>
      </c>
      <c r="F110" s="103">
        <v>0</v>
      </c>
      <c r="G110" s="103">
        <v>0</v>
      </c>
      <c r="H110" s="103">
        <v>0</v>
      </c>
      <c r="I110" s="103">
        <v>0</v>
      </c>
      <c r="J110" s="103">
        <v>0</v>
      </c>
      <c r="K110" s="103">
        <v>0</v>
      </c>
      <c r="L110" s="103">
        <v>0</v>
      </c>
      <c r="M110" s="103">
        <v>0</v>
      </c>
      <c r="N110" s="103">
        <v>0</v>
      </c>
      <c r="O110" s="103">
        <v>0</v>
      </c>
      <c r="P110" s="103">
        <v>0</v>
      </c>
      <c r="Q110" s="103">
        <v>0</v>
      </c>
      <c r="R110" s="103">
        <v>0</v>
      </c>
      <c r="S110" s="103">
        <v>0</v>
      </c>
      <c r="T110" s="103">
        <v>0</v>
      </c>
      <c r="U110" s="103">
        <f t="shared" si="2"/>
        <v>0</v>
      </c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</row>
    <row r="111" spans="1:51" ht="12.75">
      <c r="A111" s="102" t="s">
        <v>115</v>
      </c>
      <c r="B111" s="103">
        <v>0</v>
      </c>
      <c r="C111" s="103">
        <v>0</v>
      </c>
      <c r="D111" s="103">
        <v>0</v>
      </c>
      <c r="E111" s="103">
        <v>0</v>
      </c>
      <c r="F111" s="103">
        <v>0</v>
      </c>
      <c r="G111" s="103">
        <v>0</v>
      </c>
      <c r="H111" s="103">
        <v>0</v>
      </c>
      <c r="I111" s="103">
        <v>0</v>
      </c>
      <c r="J111" s="103">
        <v>0</v>
      </c>
      <c r="K111" s="103">
        <v>0</v>
      </c>
      <c r="L111" s="103">
        <v>0</v>
      </c>
      <c r="M111" s="103">
        <v>0</v>
      </c>
      <c r="N111" s="103">
        <v>0</v>
      </c>
      <c r="O111" s="103">
        <v>0</v>
      </c>
      <c r="P111" s="103">
        <v>0</v>
      </c>
      <c r="Q111" s="103">
        <v>0</v>
      </c>
      <c r="R111" s="103">
        <v>0</v>
      </c>
      <c r="S111" s="103">
        <v>0</v>
      </c>
      <c r="T111" s="103">
        <v>0</v>
      </c>
      <c r="U111" s="103">
        <f t="shared" si="2"/>
        <v>0</v>
      </c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</row>
    <row r="112" spans="1:51" ht="12.75">
      <c r="A112" s="102" t="s">
        <v>116</v>
      </c>
      <c r="B112" s="103">
        <v>0</v>
      </c>
      <c r="C112" s="103">
        <v>0</v>
      </c>
      <c r="D112" s="103">
        <v>0</v>
      </c>
      <c r="E112" s="103">
        <v>0</v>
      </c>
      <c r="F112" s="103">
        <v>0</v>
      </c>
      <c r="G112" s="103">
        <v>0</v>
      </c>
      <c r="H112" s="103">
        <v>0</v>
      </c>
      <c r="I112" s="103">
        <v>0</v>
      </c>
      <c r="J112" s="103">
        <v>0</v>
      </c>
      <c r="K112" s="103">
        <v>0</v>
      </c>
      <c r="L112" s="103">
        <v>0</v>
      </c>
      <c r="M112" s="103">
        <v>0</v>
      </c>
      <c r="N112" s="103">
        <v>0</v>
      </c>
      <c r="O112" s="103">
        <v>0</v>
      </c>
      <c r="P112" s="103">
        <v>0</v>
      </c>
      <c r="Q112" s="103">
        <v>0</v>
      </c>
      <c r="R112" s="103">
        <v>0</v>
      </c>
      <c r="S112" s="103">
        <v>0</v>
      </c>
      <c r="T112" s="103">
        <v>0</v>
      </c>
      <c r="U112" s="103">
        <f t="shared" si="2"/>
        <v>0</v>
      </c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</row>
    <row r="113" spans="1:51" ht="12.75">
      <c r="A113" s="102" t="s">
        <v>117</v>
      </c>
      <c r="B113" s="103">
        <v>0</v>
      </c>
      <c r="C113" s="103">
        <v>0</v>
      </c>
      <c r="D113" s="103">
        <v>0</v>
      </c>
      <c r="E113" s="103">
        <v>0</v>
      </c>
      <c r="F113" s="103">
        <v>0</v>
      </c>
      <c r="G113" s="103">
        <v>0</v>
      </c>
      <c r="H113" s="103">
        <v>0</v>
      </c>
      <c r="I113" s="103">
        <v>0</v>
      </c>
      <c r="J113" s="103">
        <v>0</v>
      </c>
      <c r="K113" s="103">
        <v>0</v>
      </c>
      <c r="L113" s="103">
        <v>0</v>
      </c>
      <c r="M113" s="103">
        <v>0</v>
      </c>
      <c r="N113" s="103">
        <v>0</v>
      </c>
      <c r="O113" s="103">
        <v>0</v>
      </c>
      <c r="P113" s="103">
        <v>0</v>
      </c>
      <c r="Q113" s="103">
        <v>0</v>
      </c>
      <c r="R113" s="103">
        <v>0</v>
      </c>
      <c r="S113" s="103">
        <v>0</v>
      </c>
      <c r="T113" s="103">
        <v>0</v>
      </c>
      <c r="U113" s="103">
        <f t="shared" si="2"/>
        <v>0</v>
      </c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</row>
    <row r="114" spans="1:51" ht="12.75">
      <c r="A114" s="102" t="s">
        <v>118</v>
      </c>
      <c r="B114" s="103">
        <v>0</v>
      </c>
      <c r="C114" s="103">
        <v>0</v>
      </c>
      <c r="D114" s="103">
        <v>0</v>
      </c>
      <c r="E114" s="103">
        <v>0</v>
      </c>
      <c r="F114" s="103">
        <v>0</v>
      </c>
      <c r="G114" s="103">
        <v>0</v>
      </c>
      <c r="H114" s="103">
        <v>0</v>
      </c>
      <c r="I114" s="103">
        <v>0</v>
      </c>
      <c r="J114" s="103">
        <v>0</v>
      </c>
      <c r="K114" s="103">
        <v>0</v>
      </c>
      <c r="L114" s="103">
        <v>0</v>
      </c>
      <c r="M114" s="103">
        <v>0</v>
      </c>
      <c r="N114" s="103">
        <v>0</v>
      </c>
      <c r="O114" s="103">
        <v>0</v>
      </c>
      <c r="P114" s="103">
        <v>0</v>
      </c>
      <c r="Q114" s="103">
        <v>0</v>
      </c>
      <c r="R114" s="103">
        <v>0</v>
      </c>
      <c r="S114" s="103">
        <v>0</v>
      </c>
      <c r="T114" s="103">
        <v>0</v>
      </c>
      <c r="U114" s="103">
        <f t="shared" si="2"/>
        <v>0</v>
      </c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</row>
    <row r="115" spans="1:51" ht="12.75">
      <c r="A115" s="102" t="s">
        <v>119</v>
      </c>
      <c r="B115" s="103">
        <v>0</v>
      </c>
      <c r="C115" s="103">
        <v>0</v>
      </c>
      <c r="D115" s="103">
        <v>0</v>
      </c>
      <c r="E115" s="103">
        <v>0</v>
      </c>
      <c r="F115" s="103">
        <v>0</v>
      </c>
      <c r="G115" s="103">
        <v>0</v>
      </c>
      <c r="H115" s="103">
        <v>0</v>
      </c>
      <c r="I115" s="103">
        <v>0</v>
      </c>
      <c r="J115" s="103">
        <v>0</v>
      </c>
      <c r="K115" s="103">
        <v>0</v>
      </c>
      <c r="L115" s="103">
        <v>0</v>
      </c>
      <c r="M115" s="103">
        <v>0</v>
      </c>
      <c r="N115" s="103">
        <v>0</v>
      </c>
      <c r="O115" s="103">
        <v>0</v>
      </c>
      <c r="P115" s="103">
        <v>0</v>
      </c>
      <c r="Q115" s="103">
        <v>0</v>
      </c>
      <c r="R115" s="103">
        <v>0</v>
      </c>
      <c r="S115" s="103">
        <v>0</v>
      </c>
      <c r="T115" s="103">
        <v>0</v>
      </c>
      <c r="U115" s="103">
        <f t="shared" si="2"/>
        <v>0</v>
      </c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</row>
    <row r="116" spans="1:51" ht="12.75">
      <c r="A116" s="102" t="s">
        <v>120</v>
      </c>
      <c r="B116" s="103">
        <v>0</v>
      </c>
      <c r="C116" s="103">
        <v>0</v>
      </c>
      <c r="D116" s="103">
        <v>0</v>
      </c>
      <c r="E116" s="103">
        <v>0</v>
      </c>
      <c r="F116" s="103">
        <v>116900</v>
      </c>
      <c r="G116" s="103">
        <v>5.3133948456888325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03">
        <v>0</v>
      </c>
      <c r="N116" s="103">
        <v>0</v>
      </c>
      <c r="O116" s="103">
        <v>0</v>
      </c>
      <c r="P116" s="103">
        <v>0</v>
      </c>
      <c r="Q116" s="103">
        <v>0</v>
      </c>
      <c r="R116" s="103">
        <v>0</v>
      </c>
      <c r="S116" s="103">
        <v>0</v>
      </c>
      <c r="T116" s="103">
        <v>116900</v>
      </c>
      <c r="U116" s="103">
        <f t="shared" si="2"/>
        <v>1.8642256845328273</v>
      </c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</row>
    <row r="117" spans="1:51" ht="12.75">
      <c r="A117" s="38" t="s">
        <v>121</v>
      </c>
      <c r="B117" s="104">
        <v>138904.52000000002</v>
      </c>
      <c r="C117" s="104">
        <v>65.33608654750707</v>
      </c>
      <c r="D117" s="104">
        <v>565295</v>
      </c>
      <c r="E117" s="104">
        <v>79.30625701459034</v>
      </c>
      <c r="F117" s="104">
        <v>2105789.3</v>
      </c>
      <c r="G117" s="104">
        <v>95.71334484796145</v>
      </c>
      <c r="H117" s="104">
        <v>1094046.0499999998</v>
      </c>
      <c r="I117" s="104">
        <v>74.74523809523808</v>
      </c>
      <c r="J117" s="104">
        <v>110496.82999999999</v>
      </c>
      <c r="K117" s="104">
        <v>97.26833626760562</v>
      </c>
      <c r="L117" s="104">
        <v>365746.5</v>
      </c>
      <c r="M117" s="104">
        <v>89.97453874538745</v>
      </c>
      <c r="N117" s="104">
        <v>16708.62</v>
      </c>
      <c r="O117" s="104">
        <v>71.40435897435897</v>
      </c>
      <c r="P117" s="104">
        <v>967560.13</v>
      </c>
      <c r="Q117" s="104">
        <v>85.02285852372583</v>
      </c>
      <c r="R117" s="104">
        <v>0</v>
      </c>
      <c r="S117" s="104">
        <v>0</v>
      </c>
      <c r="T117" s="104">
        <v>5364546.949999999</v>
      </c>
      <c r="U117" s="104">
        <f t="shared" si="2"/>
        <v>85.54941154894986</v>
      </c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</row>
    <row r="118" spans="1:51" ht="12.75">
      <c r="A118" s="207" t="s">
        <v>122</v>
      </c>
      <c r="B118" s="208">
        <v>694304.1300000001</v>
      </c>
      <c r="C118" s="208">
        <v>326.57767168391354</v>
      </c>
      <c r="D118" s="208">
        <v>2444125.55</v>
      </c>
      <c r="E118" s="208">
        <v>342.8907898428732</v>
      </c>
      <c r="F118" s="208">
        <v>8741325.379999999</v>
      </c>
      <c r="G118" s="208">
        <v>397.31491204945223</v>
      </c>
      <c r="H118" s="208">
        <v>5684228.329999999</v>
      </c>
      <c r="I118" s="208">
        <v>388.3465416410466</v>
      </c>
      <c r="J118" s="208">
        <v>421870.5199999999</v>
      </c>
      <c r="K118" s="208">
        <v>371.3648943661971</v>
      </c>
      <c r="L118" s="208">
        <v>1512351.59</v>
      </c>
      <c r="M118" s="208">
        <v>372.04221156211565</v>
      </c>
      <c r="N118" s="208">
        <v>61847.32000000001</v>
      </c>
      <c r="O118" s="208">
        <v>264.30478632478633</v>
      </c>
      <c r="P118" s="208">
        <v>4496434.82</v>
      </c>
      <c r="Q118" s="208">
        <v>395.11729525483304</v>
      </c>
      <c r="R118" s="208">
        <v>0</v>
      </c>
      <c r="S118" s="208">
        <v>0</v>
      </c>
      <c r="T118" s="208">
        <v>24056487.639999997</v>
      </c>
      <c r="U118" s="208">
        <v>383.633209051621</v>
      </c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/>
      <c r="AH118" s="208"/>
      <c r="AI118" s="208"/>
      <c r="AJ118" s="208"/>
      <c r="AK118" s="208"/>
      <c r="AL118" s="208"/>
      <c r="AM118" s="208"/>
      <c r="AN118" s="208"/>
      <c r="AO118" s="208"/>
      <c r="AP118" s="208"/>
      <c r="AQ118" s="208"/>
      <c r="AR118" s="208"/>
      <c r="AS118" s="208"/>
      <c r="AT118" s="208"/>
      <c r="AU118" s="208"/>
      <c r="AV118" s="208"/>
      <c r="AW118" s="208"/>
      <c r="AX118" s="208"/>
      <c r="AY118" s="208"/>
    </row>
    <row r="119" spans="1:51" ht="12.75">
      <c r="A119" s="207" t="s">
        <v>123</v>
      </c>
      <c r="B119" s="208">
        <v>720736.1700000002</v>
      </c>
      <c r="C119" s="208">
        <v>339.0104280338665</v>
      </c>
      <c r="D119" s="208">
        <v>2489149.55</v>
      </c>
      <c r="E119" s="208">
        <v>349.20728815937144</v>
      </c>
      <c r="F119" s="208">
        <v>8876621.419999998</v>
      </c>
      <c r="G119" s="208">
        <v>403.46445252488513</v>
      </c>
      <c r="H119" s="208">
        <v>5819748.409999999</v>
      </c>
      <c r="I119" s="208">
        <v>397.60527498804396</v>
      </c>
      <c r="J119" s="208">
        <v>455918.5999999999</v>
      </c>
      <c r="K119" s="208">
        <v>401.33679577464784</v>
      </c>
      <c r="L119" s="208">
        <v>1550207.6300000001</v>
      </c>
      <c r="M119" s="208">
        <v>381.35489052890534</v>
      </c>
      <c r="N119" s="208">
        <v>88503.40000000001</v>
      </c>
      <c r="O119" s="208">
        <v>378.21965811965816</v>
      </c>
      <c r="P119" s="208">
        <v>4702066.82</v>
      </c>
      <c r="Q119" s="208">
        <v>413.1868910369069</v>
      </c>
      <c r="R119" s="208">
        <v>0</v>
      </c>
      <c r="S119" s="208">
        <v>0</v>
      </c>
      <c r="T119" s="208">
        <v>24702951.999999996</v>
      </c>
      <c r="U119" s="208">
        <v>393.94249445835385</v>
      </c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8"/>
      <c r="AK119" s="208"/>
      <c r="AL119" s="208"/>
      <c r="AM119" s="208"/>
      <c r="AN119" s="208"/>
      <c r="AO119" s="208"/>
      <c r="AP119" s="208"/>
      <c r="AQ119" s="208"/>
      <c r="AR119" s="208"/>
      <c r="AS119" s="208"/>
      <c r="AT119" s="208"/>
      <c r="AU119" s="208"/>
      <c r="AV119" s="208"/>
      <c r="AW119" s="208"/>
      <c r="AX119" s="208"/>
      <c r="AY119" s="208"/>
    </row>
    <row r="120" spans="1:51" ht="12.75">
      <c r="A120" s="209" t="s">
        <v>124</v>
      </c>
      <c r="B120" s="211">
        <v>0.7999370679243979</v>
      </c>
      <c r="C120" s="211">
        <v>0.00037626390777252956</v>
      </c>
      <c r="D120" s="211">
        <v>0.7687127815508495</v>
      </c>
      <c r="E120" s="211">
        <v>0.00010784410515584309</v>
      </c>
      <c r="F120" s="211">
        <v>0.7590995405779072</v>
      </c>
      <c r="G120" s="211">
        <v>3.450295625552962E-05</v>
      </c>
      <c r="H120" s="211">
        <v>0.8075295384905835</v>
      </c>
      <c r="I120" s="211">
        <v>5.517042689694497E-05</v>
      </c>
      <c r="J120" s="211">
        <v>0.7380788067390913</v>
      </c>
      <c r="K120" s="211">
        <v>0.0006497172594534255</v>
      </c>
      <c r="L120" s="211">
        <v>0.7581604023704568</v>
      </c>
      <c r="M120" s="211">
        <v>0.00018650932407637314</v>
      </c>
      <c r="N120" s="211">
        <v>0.7298408403145035</v>
      </c>
      <c r="O120" s="211">
        <v>0.0031189779500619807</v>
      </c>
      <c r="P120" s="211">
        <v>0.7848161557471436</v>
      </c>
      <c r="Q120" s="211">
        <v>6.896451280730611E-05</v>
      </c>
      <c r="R120" s="211">
        <v>0</v>
      </c>
      <c r="S120" s="211">
        <v>0</v>
      </c>
      <c r="T120" s="211">
        <v>0.7770020698665884</v>
      </c>
      <c r="U120" s="211">
        <v>1.2390994145256326E-05</v>
      </c>
      <c r="V120" s="211"/>
      <c r="W120" s="211"/>
      <c r="X120" s="211"/>
      <c r="Y120" s="211"/>
      <c r="Z120" s="211"/>
      <c r="AA120" s="211"/>
      <c r="AB120" s="211"/>
      <c r="AC120" s="211"/>
      <c r="AD120" s="211"/>
      <c r="AE120" s="211"/>
      <c r="AF120" s="211"/>
      <c r="AG120" s="211"/>
      <c r="AH120" s="211"/>
      <c r="AI120" s="211"/>
      <c r="AJ120" s="211"/>
      <c r="AK120" s="211"/>
      <c r="AL120" s="211"/>
      <c r="AM120" s="211"/>
      <c r="AN120" s="211"/>
      <c r="AO120" s="211"/>
      <c r="AP120" s="211"/>
      <c r="AQ120" s="211"/>
      <c r="AR120" s="211"/>
      <c r="AS120" s="211"/>
      <c r="AT120" s="211"/>
      <c r="AU120" s="211"/>
      <c r="AV120" s="210"/>
      <c r="AW120" s="211"/>
      <c r="AX120" s="210"/>
      <c r="AY120" s="211"/>
    </row>
    <row r="121" spans="1:51" ht="12.75">
      <c r="A121" s="201" t="s">
        <v>125</v>
      </c>
      <c r="B121" s="202" t="s">
        <v>11</v>
      </c>
      <c r="C121" s="202" t="s">
        <v>11</v>
      </c>
      <c r="D121" s="202" t="s">
        <v>11</v>
      </c>
      <c r="E121" s="202" t="s">
        <v>11</v>
      </c>
      <c r="F121" s="202" t="s">
        <v>11</v>
      </c>
      <c r="G121" s="202" t="s">
        <v>11</v>
      </c>
      <c r="H121" s="202" t="s">
        <v>11</v>
      </c>
      <c r="I121" s="202" t="s">
        <v>11</v>
      </c>
      <c r="J121" s="202" t="s">
        <v>11</v>
      </c>
      <c r="K121" s="202" t="s">
        <v>11</v>
      </c>
      <c r="L121" s="202" t="s">
        <v>11</v>
      </c>
      <c r="M121" s="202" t="s">
        <v>11</v>
      </c>
      <c r="N121" s="202" t="s">
        <v>11</v>
      </c>
      <c r="O121" s="202" t="s">
        <v>11</v>
      </c>
      <c r="P121" s="202" t="s">
        <v>11</v>
      </c>
      <c r="Q121" s="202" t="s">
        <v>11</v>
      </c>
      <c r="R121" s="202" t="s">
        <v>11</v>
      </c>
      <c r="S121" s="202" t="s">
        <v>11</v>
      </c>
      <c r="T121" s="202" t="s">
        <v>11</v>
      </c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  <c r="AF121" s="202"/>
      <c r="AG121" s="202"/>
      <c r="AH121" s="202"/>
      <c r="AI121" s="202"/>
      <c r="AJ121" s="202"/>
      <c r="AK121" s="202"/>
      <c r="AL121" s="202"/>
      <c r="AM121" s="202"/>
      <c r="AN121" s="202"/>
      <c r="AO121" s="202"/>
      <c r="AP121" s="202"/>
      <c r="AQ121" s="202"/>
      <c r="AR121" s="202"/>
      <c r="AS121" s="202"/>
      <c r="AT121" s="202"/>
      <c r="AU121" s="202"/>
      <c r="AV121" s="202"/>
      <c r="AW121" s="202"/>
      <c r="AX121" s="202"/>
      <c r="AY121" s="202"/>
    </row>
    <row r="122" spans="1:51" ht="12.75">
      <c r="A122" s="39" t="s">
        <v>126</v>
      </c>
      <c r="B122" s="105">
        <v>55591.14</v>
      </c>
      <c r="C122" s="105">
        <v>26.148231420507997</v>
      </c>
      <c r="D122" s="105">
        <v>296187.94</v>
      </c>
      <c r="E122" s="105">
        <v>41.55274130190797</v>
      </c>
      <c r="F122" s="105">
        <v>1022745.18</v>
      </c>
      <c r="G122" s="105">
        <v>46.48630425889733</v>
      </c>
      <c r="H122" s="105">
        <v>488615.0200000001</v>
      </c>
      <c r="I122" s="105">
        <v>33.382183507549364</v>
      </c>
      <c r="J122" s="105">
        <v>30694.009999999995</v>
      </c>
      <c r="K122" s="105">
        <v>27.019374999999997</v>
      </c>
      <c r="L122" s="105">
        <v>170979.91999999998</v>
      </c>
      <c r="M122" s="105">
        <v>42.061480934809346</v>
      </c>
      <c r="N122" s="105">
        <v>7407.16</v>
      </c>
      <c r="O122" s="105">
        <v>31.654529914529913</v>
      </c>
      <c r="P122" s="105">
        <v>442780</v>
      </c>
      <c r="Q122" s="105">
        <v>38.90861159929701</v>
      </c>
      <c r="R122" s="105">
        <v>0</v>
      </c>
      <c r="S122" s="105">
        <v>0</v>
      </c>
      <c r="T122" s="105">
        <v>2515000.37</v>
      </c>
      <c r="U122" s="105">
        <f t="shared" si="2"/>
        <v>40.107170969748196</v>
      </c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</row>
    <row r="123" spans="1:51" ht="12.75">
      <c r="A123" s="39" t="s">
        <v>127</v>
      </c>
      <c r="B123" s="105">
        <v>0</v>
      </c>
      <c r="C123" s="105">
        <v>0</v>
      </c>
      <c r="D123" s="105">
        <v>0</v>
      </c>
      <c r="E123" s="105">
        <v>0</v>
      </c>
      <c r="F123" s="105">
        <v>0</v>
      </c>
      <c r="G123" s="105">
        <v>0</v>
      </c>
      <c r="H123" s="105">
        <v>0</v>
      </c>
      <c r="I123" s="105">
        <v>0</v>
      </c>
      <c r="J123" s="105">
        <v>0</v>
      </c>
      <c r="K123" s="105">
        <v>0</v>
      </c>
      <c r="L123" s="105">
        <v>0</v>
      </c>
      <c r="M123" s="105">
        <v>0</v>
      </c>
      <c r="N123" s="105">
        <v>0</v>
      </c>
      <c r="O123" s="105">
        <v>0</v>
      </c>
      <c r="P123" s="105">
        <v>0</v>
      </c>
      <c r="Q123" s="105">
        <v>0</v>
      </c>
      <c r="R123" s="105">
        <v>0</v>
      </c>
      <c r="S123" s="105">
        <v>0</v>
      </c>
      <c r="T123" s="105">
        <v>0</v>
      </c>
      <c r="U123" s="105">
        <f t="shared" si="2"/>
        <v>0</v>
      </c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</row>
    <row r="124" spans="1:51" ht="12.75">
      <c r="A124" s="40" t="s">
        <v>128</v>
      </c>
      <c r="B124" s="106">
        <v>55591.14</v>
      </c>
      <c r="C124" s="106">
        <v>26.148231420507997</v>
      </c>
      <c r="D124" s="106">
        <v>296187.94</v>
      </c>
      <c r="E124" s="106">
        <v>41.55274130190797</v>
      </c>
      <c r="F124" s="106">
        <v>1022745.18</v>
      </c>
      <c r="G124" s="106">
        <v>46.48630425889733</v>
      </c>
      <c r="H124" s="106">
        <v>488615.0200000001</v>
      </c>
      <c r="I124" s="106">
        <v>33.382183507549364</v>
      </c>
      <c r="J124" s="106">
        <v>30694.009999999995</v>
      </c>
      <c r="K124" s="106">
        <v>27.019374999999997</v>
      </c>
      <c r="L124" s="106">
        <v>170979.91999999998</v>
      </c>
      <c r="M124" s="106">
        <v>42.061480934809346</v>
      </c>
      <c r="N124" s="106">
        <v>7407.16</v>
      </c>
      <c r="O124" s="106">
        <v>31.654529914529913</v>
      </c>
      <c r="P124" s="106">
        <v>442780</v>
      </c>
      <c r="Q124" s="106">
        <v>38.90861159929701</v>
      </c>
      <c r="R124" s="106">
        <v>0</v>
      </c>
      <c r="S124" s="106">
        <v>0</v>
      </c>
      <c r="T124" s="106">
        <v>2515000.37</v>
      </c>
      <c r="U124" s="106">
        <f t="shared" si="2"/>
        <v>40.107170969748196</v>
      </c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</row>
    <row r="125" spans="1:51" ht="12.75">
      <c r="A125" s="41" t="s">
        <v>129</v>
      </c>
      <c r="B125" s="107" t="s">
        <v>11</v>
      </c>
      <c r="C125" s="107" t="s">
        <v>11</v>
      </c>
      <c r="D125" s="107" t="s">
        <v>11</v>
      </c>
      <c r="E125" s="107" t="s">
        <v>11</v>
      </c>
      <c r="F125" s="107" t="s">
        <v>11</v>
      </c>
      <c r="G125" s="107" t="s">
        <v>11</v>
      </c>
      <c r="H125" s="107" t="s">
        <v>11</v>
      </c>
      <c r="I125" s="107" t="s">
        <v>11</v>
      </c>
      <c r="J125" s="107" t="s">
        <v>11</v>
      </c>
      <c r="K125" s="107" t="s">
        <v>11</v>
      </c>
      <c r="L125" s="107" t="s">
        <v>11</v>
      </c>
      <c r="M125" s="107" t="s">
        <v>11</v>
      </c>
      <c r="N125" s="107" t="s">
        <v>11</v>
      </c>
      <c r="O125" s="107" t="s">
        <v>11</v>
      </c>
      <c r="P125" s="107" t="s">
        <v>11</v>
      </c>
      <c r="Q125" s="107" t="s">
        <v>11</v>
      </c>
      <c r="R125" s="107" t="s">
        <v>11</v>
      </c>
      <c r="S125" s="107" t="s">
        <v>11</v>
      </c>
      <c r="T125" s="107" t="s">
        <v>11</v>
      </c>
      <c r="U125" s="107" t="s">
        <v>11</v>
      </c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7"/>
      <c r="AV125" s="107"/>
      <c r="AW125" s="107"/>
      <c r="AX125" s="107"/>
      <c r="AY125" s="107"/>
    </row>
    <row r="126" spans="1:51" ht="12.75">
      <c r="A126" s="42" t="s">
        <v>130</v>
      </c>
      <c r="B126" s="107">
        <v>0</v>
      </c>
      <c r="C126" s="107">
        <v>0</v>
      </c>
      <c r="D126" s="107">
        <v>0</v>
      </c>
      <c r="E126" s="107">
        <v>0</v>
      </c>
      <c r="F126" s="107">
        <v>0</v>
      </c>
      <c r="G126" s="107">
        <v>0</v>
      </c>
      <c r="H126" s="107">
        <v>0</v>
      </c>
      <c r="I126" s="107">
        <v>0</v>
      </c>
      <c r="J126" s="107">
        <v>0</v>
      </c>
      <c r="K126" s="107">
        <v>0</v>
      </c>
      <c r="L126" s="107">
        <v>0</v>
      </c>
      <c r="M126" s="107">
        <v>0</v>
      </c>
      <c r="N126" s="107">
        <v>0</v>
      </c>
      <c r="O126" s="107">
        <v>0</v>
      </c>
      <c r="P126" s="107">
        <v>0</v>
      </c>
      <c r="Q126" s="107">
        <v>0</v>
      </c>
      <c r="R126" s="107">
        <v>0</v>
      </c>
      <c r="S126" s="107">
        <v>0</v>
      </c>
      <c r="T126" s="107">
        <v>0</v>
      </c>
      <c r="U126" s="107">
        <v>0</v>
      </c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107"/>
      <c r="AY126" s="107"/>
    </row>
    <row r="127" spans="1:51" ht="12.75">
      <c r="A127" s="42" t="s">
        <v>131</v>
      </c>
      <c r="B127" s="107">
        <v>0</v>
      </c>
      <c r="C127" s="107">
        <v>0</v>
      </c>
      <c r="D127" s="107">
        <v>0</v>
      </c>
      <c r="E127" s="107">
        <v>0</v>
      </c>
      <c r="F127" s="107">
        <v>0</v>
      </c>
      <c r="G127" s="107">
        <v>0</v>
      </c>
      <c r="H127" s="107">
        <v>0</v>
      </c>
      <c r="I127" s="107">
        <v>0</v>
      </c>
      <c r="J127" s="107">
        <v>0</v>
      </c>
      <c r="K127" s="107">
        <v>0</v>
      </c>
      <c r="L127" s="107">
        <v>0</v>
      </c>
      <c r="M127" s="107">
        <v>0</v>
      </c>
      <c r="N127" s="107">
        <v>0</v>
      </c>
      <c r="O127" s="107">
        <v>0</v>
      </c>
      <c r="P127" s="107">
        <v>0</v>
      </c>
      <c r="Q127" s="107">
        <v>0</v>
      </c>
      <c r="R127" s="107">
        <v>0</v>
      </c>
      <c r="S127" s="107">
        <v>0</v>
      </c>
      <c r="T127" s="107">
        <v>0</v>
      </c>
      <c r="U127" s="107">
        <v>0</v>
      </c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7"/>
      <c r="AV127" s="107"/>
      <c r="AW127" s="107"/>
      <c r="AX127" s="107"/>
      <c r="AY127" s="107"/>
    </row>
    <row r="128" spans="1:51" ht="12.75">
      <c r="A128" s="41" t="s">
        <v>132</v>
      </c>
      <c r="B128" s="108">
        <v>0</v>
      </c>
      <c r="C128" s="108">
        <v>0</v>
      </c>
      <c r="D128" s="108">
        <v>0</v>
      </c>
      <c r="E128" s="108">
        <v>0</v>
      </c>
      <c r="F128" s="108">
        <v>0</v>
      </c>
      <c r="G128" s="108">
        <v>0</v>
      </c>
      <c r="H128" s="108">
        <v>0</v>
      </c>
      <c r="I128" s="108">
        <v>0</v>
      </c>
      <c r="J128" s="108">
        <v>0</v>
      </c>
      <c r="K128" s="108">
        <v>0</v>
      </c>
      <c r="L128" s="108">
        <v>0</v>
      </c>
      <c r="M128" s="108">
        <v>0</v>
      </c>
      <c r="N128" s="108">
        <v>0</v>
      </c>
      <c r="O128" s="108">
        <v>0</v>
      </c>
      <c r="P128" s="108">
        <v>0</v>
      </c>
      <c r="Q128" s="108">
        <v>0</v>
      </c>
      <c r="R128" s="108">
        <v>0</v>
      </c>
      <c r="S128" s="108">
        <v>0</v>
      </c>
      <c r="T128" s="108">
        <v>0</v>
      </c>
      <c r="U128" s="108">
        <v>0</v>
      </c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08"/>
      <c r="AY128" s="108"/>
    </row>
  </sheetData>
  <sheetProtection/>
  <mergeCells count="50">
    <mergeCell ref="N3:O3"/>
    <mergeCell ref="P3:Q3"/>
    <mergeCell ref="R3:S3"/>
    <mergeCell ref="T3:U3"/>
    <mergeCell ref="N1:O1"/>
    <mergeCell ref="P1:Q1"/>
    <mergeCell ref="R1:S1"/>
    <mergeCell ref="T1:U1"/>
    <mergeCell ref="B3:C3"/>
    <mergeCell ref="D3:E3"/>
    <mergeCell ref="F3:G3"/>
    <mergeCell ref="H3:I3"/>
    <mergeCell ref="J3:K3"/>
    <mergeCell ref="L3:M3"/>
    <mergeCell ref="B1:C1"/>
    <mergeCell ref="D1:E1"/>
    <mergeCell ref="F1:G1"/>
    <mergeCell ref="H1:I1"/>
    <mergeCell ref="J1:K1"/>
    <mergeCell ref="L1:M1"/>
    <mergeCell ref="V1:W1"/>
    <mergeCell ref="X1:Y1"/>
    <mergeCell ref="Z1:AA1"/>
    <mergeCell ref="AB1:AC1"/>
    <mergeCell ref="AD1:AE1"/>
    <mergeCell ref="AF1:AG1"/>
    <mergeCell ref="AH1:AI1"/>
    <mergeCell ref="AJ1:AK1"/>
    <mergeCell ref="AL1:AM1"/>
    <mergeCell ref="AN1:AO1"/>
    <mergeCell ref="AP1:AQ1"/>
    <mergeCell ref="AR1:AS1"/>
    <mergeCell ref="AT1:AU1"/>
    <mergeCell ref="AV1:AW1"/>
    <mergeCell ref="AX1:AY1"/>
    <mergeCell ref="V3:W3"/>
    <mergeCell ref="X3:Y3"/>
    <mergeCell ref="Z3:AA3"/>
    <mergeCell ref="AB3:AC3"/>
    <mergeCell ref="AD3:AE3"/>
    <mergeCell ref="AF3:AG3"/>
    <mergeCell ref="AH3:AI3"/>
    <mergeCell ref="AV3:AW3"/>
    <mergeCell ref="AX3:AY3"/>
    <mergeCell ref="AJ3:AK3"/>
    <mergeCell ref="AL3:AM3"/>
    <mergeCell ref="AN3:AO3"/>
    <mergeCell ref="AP3:AQ3"/>
    <mergeCell ref="AR3:AS3"/>
    <mergeCell ref="AT3:AU3"/>
  </mergeCells>
  <printOptions/>
  <pageMargins left="0.7" right="0.7" top="0.75" bottom="0.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28"/>
  <sheetViews>
    <sheetView zoomScalePageLayoutView="0" workbookViewId="0" topLeftCell="A1">
      <selection activeCell="B30" sqref="B30"/>
    </sheetView>
  </sheetViews>
  <sheetFormatPr defaultColWidth="8.8515625" defaultRowHeight="12.75"/>
  <cols>
    <col min="1" max="1" width="58.57421875" style="0" customWidth="1"/>
    <col min="2" max="2" width="13.7109375" style="0" customWidth="1"/>
    <col min="3" max="3" width="7.7109375" style="0" customWidth="1"/>
    <col min="4" max="4" width="13.7109375" style="0" customWidth="1"/>
    <col min="5" max="5" width="7.7109375" style="0" customWidth="1"/>
    <col min="6" max="6" width="13.7109375" style="0" customWidth="1"/>
    <col min="7" max="7" width="7.7109375" style="0" customWidth="1"/>
    <col min="8" max="8" width="13.7109375" style="0" customWidth="1"/>
    <col min="9" max="9" width="7.7109375" style="0" customWidth="1"/>
    <col min="10" max="10" width="13.7109375" style="0" customWidth="1"/>
    <col min="11" max="11" width="7.7109375" style="0" customWidth="1"/>
    <col min="12" max="12" width="13.7109375" style="0" customWidth="1"/>
    <col min="13" max="13" width="7.7109375" style="0" customWidth="1"/>
    <col min="14" max="14" width="13.7109375" style="0" customWidth="1"/>
    <col min="15" max="15" width="7.7109375" style="0" customWidth="1"/>
    <col min="16" max="16" width="13.7109375" style="0" customWidth="1"/>
    <col min="17" max="17" width="7.7109375" style="0" customWidth="1"/>
    <col min="18" max="18" width="13.7109375" style="0" customWidth="1"/>
    <col min="19" max="19" width="7.7109375" style="0" customWidth="1"/>
    <col min="20" max="20" width="13.7109375" style="0" customWidth="1"/>
    <col min="21" max="21" width="7.7109375" style="0" customWidth="1"/>
    <col min="22" max="22" width="13.7109375" style="0" customWidth="1"/>
    <col min="23" max="23" width="7.7109375" style="0" customWidth="1"/>
    <col min="24" max="24" width="13.7109375" style="0" customWidth="1"/>
    <col min="25" max="25" width="7.7109375" style="0" customWidth="1"/>
    <col min="26" max="26" width="13.7109375" style="0" customWidth="1"/>
    <col min="27" max="27" width="7.7109375" style="0" customWidth="1"/>
    <col min="28" max="28" width="13.7109375" style="0" customWidth="1"/>
    <col min="29" max="29" width="7.7109375" style="0" customWidth="1"/>
    <col min="30" max="30" width="13.7109375" style="0" customWidth="1"/>
    <col min="31" max="31" width="7.7109375" style="0" customWidth="1"/>
    <col min="32" max="32" width="13.7109375" style="0" customWidth="1"/>
    <col min="33" max="33" width="7.7109375" style="0" customWidth="1"/>
    <col min="34" max="34" width="13.7109375" style="0" customWidth="1"/>
    <col min="35" max="35" width="7.7109375" style="0" customWidth="1"/>
    <col min="36" max="36" width="13.7109375" style="0" customWidth="1"/>
    <col min="37" max="37" width="7.7109375" style="0" customWidth="1"/>
    <col min="38" max="38" width="13.7109375" style="0" customWidth="1"/>
    <col min="39" max="39" width="7.7109375" style="0" customWidth="1"/>
    <col min="40" max="40" width="13.7109375" style="0" customWidth="1"/>
    <col min="41" max="41" width="7.7109375" style="0" customWidth="1"/>
    <col min="42" max="42" width="13.7109375" style="0" customWidth="1"/>
    <col min="43" max="43" width="7.7109375" style="0" customWidth="1"/>
    <col min="44" max="44" width="13.7109375" style="0" customWidth="1"/>
    <col min="45" max="45" width="7.7109375" style="0" customWidth="1"/>
    <col min="46" max="46" width="13.7109375" style="0" customWidth="1"/>
    <col min="47" max="47" width="7.7109375" style="0" customWidth="1"/>
    <col min="48" max="48" width="13.7109375" style="0" customWidth="1"/>
    <col min="49" max="49" width="7.7109375" style="0" customWidth="1"/>
    <col min="50" max="50" width="13.7109375" style="0" customWidth="1"/>
    <col min="51" max="51" width="7.7109375" style="0" customWidth="1"/>
  </cols>
  <sheetData>
    <row r="1" spans="2:51" ht="12.75">
      <c r="B1" s="233" t="s">
        <v>152</v>
      </c>
      <c r="C1" s="233"/>
      <c r="D1" s="233" t="s">
        <v>153</v>
      </c>
      <c r="E1" s="233"/>
      <c r="F1" s="233" t="s">
        <v>154</v>
      </c>
      <c r="G1" s="233"/>
      <c r="H1" s="233" t="s">
        <v>155</v>
      </c>
      <c r="I1" s="233"/>
      <c r="J1" s="233" t="s">
        <v>156</v>
      </c>
      <c r="K1" s="233"/>
      <c r="L1" s="233" t="s">
        <v>157</v>
      </c>
      <c r="M1" s="233"/>
      <c r="N1" s="233" t="s">
        <v>158</v>
      </c>
      <c r="O1" s="233"/>
      <c r="P1" s="233" t="s">
        <v>159</v>
      </c>
      <c r="Q1" s="233"/>
      <c r="R1" s="233" t="s">
        <v>160</v>
      </c>
      <c r="S1" s="233"/>
      <c r="T1" s="233" t="s">
        <v>161</v>
      </c>
      <c r="U1" s="233"/>
      <c r="V1" s="233" t="s">
        <v>141</v>
      </c>
      <c r="W1" s="233"/>
      <c r="X1" s="233" t="s">
        <v>4</v>
      </c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</row>
    <row r="2" spans="1:51" ht="57">
      <c r="A2" s="6" t="s">
        <v>162</v>
      </c>
      <c r="B2" s="6" t="s">
        <v>8</v>
      </c>
      <c r="C2" s="7" t="s">
        <v>9</v>
      </c>
      <c r="D2" s="6" t="s">
        <v>8</v>
      </c>
      <c r="E2" s="7" t="s">
        <v>9</v>
      </c>
      <c r="F2" s="6" t="s">
        <v>8</v>
      </c>
      <c r="G2" s="7" t="s">
        <v>9</v>
      </c>
      <c r="H2" s="6" t="s">
        <v>8</v>
      </c>
      <c r="I2" s="7" t="s">
        <v>9</v>
      </c>
      <c r="J2" s="6" t="s">
        <v>8</v>
      </c>
      <c r="K2" s="7" t="s">
        <v>9</v>
      </c>
      <c r="L2" s="6" t="s">
        <v>8</v>
      </c>
      <c r="M2" s="7" t="s">
        <v>9</v>
      </c>
      <c r="N2" s="6" t="s">
        <v>8</v>
      </c>
      <c r="O2" s="7" t="s">
        <v>9</v>
      </c>
      <c r="P2" s="6" t="s">
        <v>8</v>
      </c>
      <c r="Q2" s="7" t="s">
        <v>9</v>
      </c>
      <c r="R2" s="6" t="s">
        <v>8</v>
      </c>
      <c r="S2" s="7" t="s">
        <v>9</v>
      </c>
      <c r="T2" s="6" t="s">
        <v>8</v>
      </c>
      <c r="U2" s="7" t="s">
        <v>9</v>
      </c>
      <c r="V2" s="6" t="s">
        <v>8</v>
      </c>
      <c r="W2" s="7" t="s">
        <v>9</v>
      </c>
      <c r="X2" s="6" t="s">
        <v>8</v>
      </c>
      <c r="Y2" s="7" t="s">
        <v>9</v>
      </c>
      <c r="Z2" s="6"/>
      <c r="AA2" s="7"/>
      <c r="AB2" s="6"/>
      <c r="AC2" s="7"/>
      <c r="AD2" s="6"/>
      <c r="AE2" s="7"/>
      <c r="AF2" s="6"/>
      <c r="AG2" s="7"/>
      <c r="AH2" s="6"/>
      <c r="AI2" s="7"/>
      <c r="AJ2" s="6"/>
      <c r="AK2" s="7"/>
      <c r="AL2" s="6"/>
      <c r="AM2" s="7"/>
      <c r="AN2" s="6"/>
      <c r="AO2" s="7"/>
      <c r="AP2" s="6"/>
      <c r="AQ2" s="7"/>
      <c r="AR2" s="6"/>
      <c r="AS2" s="7"/>
      <c r="AT2" s="6"/>
      <c r="AU2" s="7"/>
      <c r="AV2" s="6"/>
      <c r="AW2" s="7"/>
      <c r="AX2" s="6"/>
      <c r="AY2" s="7"/>
    </row>
    <row r="3" spans="1:51" ht="12.75">
      <c r="A3" s="8" t="s">
        <v>10</v>
      </c>
      <c r="B3" s="232">
        <v>6532</v>
      </c>
      <c r="C3" s="232" t="s">
        <v>11</v>
      </c>
      <c r="D3" s="232">
        <v>187415</v>
      </c>
      <c r="E3" s="232" t="s">
        <v>11</v>
      </c>
      <c r="F3" s="232">
        <v>39471</v>
      </c>
      <c r="G3" s="232" t="s">
        <v>11</v>
      </c>
      <c r="H3" s="232">
        <v>20354</v>
      </c>
      <c r="I3" s="232" t="s">
        <v>11</v>
      </c>
      <c r="J3" s="232">
        <v>18380</v>
      </c>
      <c r="K3" s="232" t="s">
        <v>11</v>
      </c>
      <c r="L3" s="232">
        <v>6122</v>
      </c>
      <c r="M3" s="232" t="s">
        <v>11</v>
      </c>
      <c r="N3" s="232">
        <v>10293</v>
      </c>
      <c r="O3" s="232" t="s">
        <v>11</v>
      </c>
      <c r="P3" s="232">
        <v>16156</v>
      </c>
      <c r="Q3" s="232" t="s">
        <v>11</v>
      </c>
      <c r="R3" s="232">
        <v>6168</v>
      </c>
      <c r="S3" s="232" t="s">
        <v>11</v>
      </c>
      <c r="T3" s="232">
        <v>6174</v>
      </c>
      <c r="U3" s="232" t="s">
        <v>11</v>
      </c>
      <c r="V3" s="232">
        <f>+B3+D3+F3+H3+J3+L3+N3+P3+R3+T3</f>
        <v>317065</v>
      </c>
      <c r="W3" s="232" t="s">
        <v>11</v>
      </c>
      <c r="X3" s="232">
        <f>+V3</f>
        <v>317065</v>
      </c>
      <c r="Y3" s="232" t="s">
        <v>11</v>
      </c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</row>
    <row r="4" spans="1:51" ht="12.75">
      <c r="A4" s="9" t="s">
        <v>12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51"/>
      <c r="AY4" s="51"/>
    </row>
    <row r="5" spans="1:51" ht="12.75">
      <c r="A5" s="201" t="s">
        <v>13</v>
      </c>
      <c r="B5" s="202" t="s">
        <v>11</v>
      </c>
      <c r="C5" s="202" t="s">
        <v>11</v>
      </c>
      <c r="D5" s="202" t="s">
        <v>11</v>
      </c>
      <c r="E5" s="202" t="s">
        <v>11</v>
      </c>
      <c r="F5" s="202" t="s">
        <v>11</v>
      </c>
      <c r="G5" s="202" t="s">
        <v>11</v>
      </c>
      <c r="H5" s="202" t="s">
        <v>11</v>
      </c>
      <c r="I5" s="202" t="s">
        <v>11</v>
      </c>
      <c r="J5" s="202" t="s">
        <v>11</v>
      </c>
      <c r="K5" s="202" t="s">
        <v>11</v>
      </c>
      <c r="L5" s="202" t="s">
        <v>11</v>
      </c>
      <c r="M5" s="202" t="s">
        <v>11</v>
      </c>
      <c r="N5" s="202" t="s">
        <v>11</v>
      </c>
      <c r="O5" s="202" t="s">
        <v>11</v>
      </c>
      <c r="P5" s="202" t="s">
        <v>11</v>
      </c>
      <c r="Q5" s="202" t="s">
        <v>11</v>
      </c>
      <c r="R5" s="202" t="s">
        <v>11</v>
      </c>
      <c r="S5" s="202" t="s">
        <v>11</v>
      </c>
      <c r="T5" s="202" t="s">
        <v>11</v>
      </c>
      <c r="U5" s="202" t="s">
        <v>11</v>
      </c>
      <c r="V5" s="202" t="s">
        <v>11</v>
      </c>
      <c r="W5" s="202" t="s">
        <v>11</v>
      </c>
      <c r="X5" s="202" t="s">
        <v>11</v>
      </c>
      <c r="Y5" s="202" t="s">
        <v>11</v>
      </c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</row>
    <row r="6" spans="1:51" ht="12.75">
      <c r="A6" s="10" t="s">
        <v>14</v>
      </c>
      <c r="B6" s="52">
        <v>35392.08</v>
      </c>
      <c r="C6" s="52">
        <f>+B6/B3</f>
        <v>5.418260869565217</v>
      </c>
      <c r="D6" s="52">
        <v>262080</v>
      </c>
      <c r="E6" s="52">
        <f>+D6/D3</f>
        <v>1.398393938585492</v>
      </c>
      <c r="F6" s="52">
        <v>26432.039999999994</v>
      </c>
      <c r="G6" s="52">
        <f>+F6/F3</f>
        <v>0.6696572166907349</v>
      </c>
      <c r="H6" s="52">
        <v>165088.08</v>
      </c>
      <c r="I6" s="52">
        <f>+H6/H3</f>
        <v>8.110842094919917</v>
      </c>
      <c r="J6" s="52">
        <v>1792.0799999999997</v>
      </c>
      <c r="K6" s="52">
        <f>+J6/J3</f>
        <v>0.09750163220892273</v>
      </c>
      <c r="L6" s="52">
        <v>32480.039999999994</v>
      </c>
      <c r="M6" s="52">
        <f>+L6/L3</f>
        <v>5.3054622672329295</v>
      </c>
      <c r="N6" s="52">
        <v>144032.04</v>
      </c>
      <c r="O6" s="52">
        <f>+N6/N3</f>
        <v>13.99320314777033</v>
      </c>
      <c r="P6" s="52">
        <v>15008.04</v>
      </c>
      <c r="Q6" s="52">
        <f>+P6/P3</f>
        <v>0.9289452834860115</v>
      </c>
      <c r="R6" s="52">
        <v>32032.08</v>
      </c>
      <c r="S6" s="52">
        <f>+R6/R$3</f>
        <v>5.193268482490272</v>
      </c>
      <c r="T6" s="52">
        <v>23520</v>
      </c>
      <c r="U6" s="52">
        <f>+T6/T3</f>
        <v>3.8095238095238093</v>
      </c>
      <c r="V6" s="52">
        <v>0</v>
      </c>
      <c r="W6" s="52">
        <f>+V6/V3</f>
        <v>0</v>
      </c>
      <c r="X6" s="52">
        <v>737856.48</v>
      </c>
      <c r="Y6" s="52">
        <f>+X6/X$3</f>
        <v>2.3271457902953654</v>
      </c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</row>
    <row r="7" spans="1:51" ht="12.75">
      <c r="A7" s="10" t="s">
        <v>15</v>
      </c>
      <c r="B7" s="52">
        <v>1896</v>
      </c>
      <c r="C7" s="52"/>
      <c r="D7" s="52">
        <v>14040</v>
      </c>
      <c r="E7" s="52"/>
      <c r="F7" s="52">
        <v>1416</v>
      </c>
      <c r="G7" s="52"/>
      <c r="H7" s="52">
        <v>8844</v>
      </c>
      <c r="I7" s="52"/>
      <c r="J7" s="52">
        <v>96</v>
      </c>
      <c r="K7" s="52"/>
      <c r="L7" s="52">
        <v>1740</v>
      </c>
      <c r="M7" s="52"/>
      <c r="N7" s="52">
        <v>7716</v>
      </c>
      <c r="O7" s="52"/>
      <c r="P7" s="52">
        <v>804</v>
      </c>
      <c r="Q7" s="52"/>
      <c r="R7" s="52">
        <v>1716</v>
      </c>
      <c r="S7" s="52"/>
      <c r="T7" s="52">
        <v>1260</v>
      </c>
      <c r="U7" s="52"/>
      <c r="V7" s="52">
        <v>0</v>
      </c>
      <c r="W7" s="52"/>
      <c r="X7" s="52">
        <v>39528</v>
      </c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</row>
    <row r="8" spans="1:51" ht="12.75">
      <c r="A8" s="10" t="s">
        <v>16</v>
      </c>
      <c r="B8" s="52">
        <v>80</v>
      </c>
      <c r="C8" s="52"/>
      <c r="D8" s="52">
        <v>80</v>
      </c>
      <c r="E8" s="52"/>
      <c r="F8" s="52">
        <v>80</v>
      </c>
      <c r="G8" s="52"/>
      <c r="H8" s="52">
        <v>80</v>
      </c>
      <c r="I8" s="52"/>
      <c r="J8" s="52">
        <v>80</v>
      </c>
      <c r="K8" s="52"/>
      <c r="L8" s="52">
        <v>80</v>
      </c>
      <c r="M8" s="52"/>
      <c r="N8" s="52">
        <v>80</v>
      </c>
      <c r="O8" s="52"/>
      <c r="P8" s="52">
        <v>80</v>
      </c>
      <c r="Q8" s="52"/>
      <c r="R8" s="52">
        <v>80</v>
      </c>
      <c r="S8" s="52"/>
      <c r="T8" s="52">
        <v>80</v>
      </c>
      <c r="U8" s="52"/>
      <c r="V8" s="52">
        <v>80</v>
      </c>
      <c r="W8" s="52"/>
      <c r="X8" s="52">
        <v>80</v>
      </c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</row>
    <row r="9" spans="1:51" ht="12.75">
      <c r="A9" s="10" t="s">
        <v>17</v>
      </c>
      <c r="B9" s="52">
        <v>2.8</v>
      </c>
      <c r="C9" s="52"/>
      <c r="D9" s="52">
        <v>2.8</v>
      </c>
      <c r="E9" s="52"/>
      <c r="F9" s="52">
        <v>2.8</v>
      </c>
      <c r="G9" s="52"/>
      <c r="H9" s="52">
        <v>2.8</v>
      </c>
      <c r="I9" s="52"/>
      <c r="J9" s="52">
        <v>2.8</v>
      </c>
      <c r="K9" s="52"/>
      <c r="L9" s="52">
        <v>2.8</v>
      </c>
      <c r="M9" s="52"/>
      <c r="N9" s="52">
        <v>2.8</v>
      </c>
      <c r="O9" s="52"/>
      <c r="P9" s="52">
        <v>2.8</v>
      </c>
      <c r="Q9" s="52"/>
      <c r="R9" s="52">
        <v>2.8</v>
      </c>
      <c r="S9" s="52"/>
      <c r="T9" s="52">
        <v>2.8</v>
      </c>
      <c r="U9" s="52"/>
      <c r="V9" s="52">
        <v>2.8</v>
      </c>
      <c r="W9" s="52"/>
      <c r="X9" s="52">
        <v>2.8</v>
      </c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</row>
    <row r="10" spans="1:51" ht="12.75">
      <c r="A10" s="201" t="s">
        <v>18</v>
      </c>
      <c r="B10" s="202" t="s">
        <v>11</v>
      </c>
      <c r="C10" s="202" t="s">
        <v>11</v>
      </c>
      <c r="D10" s="202" t="s">
        <v>11</v>
      </c>
      <c r="E10" s="202" t="s">
        <v>11</v>
      </c>
      <c r="F10" s="202" t="s">
        <v>11</v>
      </c>
      <c r="G10" s="202" t="s">
        <v>11</v>
      </c>
      <c r="H10" s="202" t="s">
        <v>11</v>
      </c>
      <c r="I10" s="202" t="s">
        <v>11</v>
      </c>
      <c r="J10" s="202" t="s">
        <v>11</v>
      </c>
      <c r="K10" s="202" t="s">
        <v>11</v>
      </c>
      <c r="L10" s="202" t="s">
        <v>11</v>
      </c>
      <c r="M10" s="202" t="s">
        <v>11</v>
      </c>
      <c r="N10" s="202" t="s">
        <v>11</v>
      </c>
      <c r="O10" s="202" t="s">
        <v>11</v>
      </c>
      <c r="P10" s="202" t="s">
        <v>11</v>
      </c>
      <c r="Q10" s="202" t="s">
        <v>11</v>
      </c>
      <c r="R10" s="202" t="s">
        <v>11</v>
      </c>
      <c r="S10" s="202"/>
      <c r="T10" s="202" t="s">
        <v>11</v>
      </c>
      <c r="U10" s="202" t="s">
        <v>11</v>
      </c>
      <c r="V10" s="202" t="s">
        <v>11</v>
      </c>
      <c r="W10" s="202" t="s">
        <v>11</v>
      </c>
      <c r="X10" s="202" t="s">
        <v>11</v>
      </c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</row>
    <row r="11" spans="1:51" ht="12.75">
      <c r="A11" s="11" t="s">
        <v>19</v>
      </c>
      <c r="B11" s="54" t="s">
        <v>11</v>
      </c>
      <c r="C11" s="54" t="s">
        <v>11</v>
      </c>
      <c r="D11" s="54" t="s">
        <v>11</v>
      </c>
      <c r="E11" s="54" t="s">
        <v>11</v>
      </c>
      <c r="F11" s="54" t="s">
        <v>11</v>
      </c>
      <c r="G11" s="54" t="s">
        <v>11</v>
      </c>
      <c r="H11" s="54" t="s">
        <v>11</v>
      </c>
      <c r="I11" s="54" t="s">
        <v>11</v>
      </c>
      <c r="J11" s="54" t="s">
        <v>11</v>
      </c>
      <c r="K11" s="54" t="s">
        <v>11</v>
      </c>
      <c r="L11" s="54" t="s">
        <v>11</v>
      </c>
      <c r="M11" s="54" t="s">
        <v>11</v>
      </c>
      <c r="N11" s="54" t="s">
        <v>11</v>
      </c>
      <c r="O11" s="54" t="s">
        <v>11</v>
      </c>
      <c r="P11" s="54" t="s">
        <v>11</v>
      </c>
      <c r="Q11" s="54" t="s">
        <v>11</v>
      </c>
      <c r="R11" s="54" t="s">
        <v>11</v>
      </c>
      <c r="S11" s="54"/>
      <c r="T11" s="54" t="s">
        <v>11</v>
      </c>
      <c r="U11" s="54" t="s">
        <v>11</v>
      </c>
      <c r="V11" s="54" t="s">
        <v>11</v>
      </c>
      <c r="W11" s="54" t="s">
        <v>11</v>
      </c>
      <c r="X11" s="54" t="s">
        <v>11</v>
      </c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</row>
    <row r="12" spans="1:51" ht="12.75">
      <c r="A12" s="12" t="s">
        <v>20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1841570</v>
      </c>
      <c r="I12" s="54">
        <v>90.47705610690774</v>
      </c>
      <c r="J12" s="54">
        <v>0</v>
      </c>
      <c r="K12" s="54">
        <v>0</v>
      </c>
      <c r="L12" s="54">
        <v>0</v>
      </c>
      <c r="M12" s="54">
        <v>0</v>
      </c>
      <c r="N12" s="54">
        <v>947540</v>
      </c>
      <c r="O12" s="54">
        <v>92.05673758865248</v>
      </c>
      <c r="P12" s="54">
        <v>0</v>
      </c>
      <c r="Q12" s="54">
        <v>0</v>
      </c>
      <c r="R12" s="54">
        <v>0</v>
      </c>
      <c r="S12" s="54">
        <f aca="true" t="shared" si="0" ref="S12:S75">+R12/R$3</f>
        <v>0</v>
      </c>
      <c r="T12" s="54">
        <v>833980</v>
      </c>
      <c r="U12" s="54">
        <v>135.0793650793651</v>
      </c>
      <c r="V12" s="54">
        <v>0</v>
      </c>
      <c r="W12" s="54">
        <v>0</v>
      </c>
      <c r="X12" s="54">
        <v>3623090</v>
      </c>
      <c r="Y12" s="54">
        <f aca="true" t="shared" si="1" ref="Y12:Y75">+X12/X$3</f>
        <v>11.426962925583082</v>
      </c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</row>
    <row r="13" spans="1:51" ht="12.75">
      <c r="A13" s="12" t="s">
        <v>21</v>
      </c>
      <c r="B13" s="54">
        <v>599580</v>
      </c>
      <c r="C13" s="54">
        <v>91.79118187385181</v>
      </c>
      <c r="D13" s="54">
        <v>5425215</v>
      </c>
      <c r="E13" s="54">
        <v>28.947602913320704</v>
      </c>
      <c r="F13" s="54">
        <v>2581520</v>
      </c>
      <c r="G13" s="54">
        <v>65.40295406754326</v>
      </c>
      <c r="H13" s="54">
        <v>0</v>
      </c>
      <c r="I13" s="54">
        <v>0</v>
      </c>
      <c r="J13" s="54">
        <v>530620</v>
      </c>
      <c r="K13" s="54">
        <v>28.86942328618063</v>
      </c>
      <c r="L13" s="54">
        <v>487330</v>
      </c>
      <c r="M13" s="54">
        <v>79.6030708918654</v>
      </c>
      <c r="N13" s="54">
        <v>0</v>
      </c>
      <c r="O13" s="54">
        <v>0</v>
      </c>
      <c r="P13" s="54">
        <v>834036</v>
      </c>
      <c r="Q13" s="54">
        <v>51.62391681109185</v>
      </c>
      <c r="R13" s="54">
        <v>481360</v>
      </c>
      <c r="S13" s="54">
        <f t="shared" si="0"/>
        <v>78.04150453955901</v>
      </c>
      <c r="T13" s="54">
        <v>0</v>
      </c>
      <c r="U13" s="54">
        <v>0</v>
      </c>
      <c r="V13" s="54">
        <v>0</v>
      </c>
      <c r="W13" s="54">
        <v>0</v>
      </c>
      <c r="X13" s="54">
        <v>10939661</v>
      </c>
      <c r="Y13" s="54">
        <f t="shared" si="1"/>
        <v>34.50289688234274</v>
      </c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</row>
    <row r="14" spans="1:51" ht="12.75">
      <c r="A14" s="12" t="s">
        <v>22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f t="shared" si="0"/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f t="shared" si="1"/>
        <v>0</v>
      </c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</row>
    <row r="15" spans="1:51" ht="12.75">
      <c r="A15" s="12" t="s">
        <v>23</v>
      </c>
      <c r="B15" s="54">
        <v>0</v>
      </c>
      <c r="C15" s="54">
        <v>0</v>
      </c>
      <c r="D15" s="54">
        <v>30940</v>
      </c>
      <c r="E15" s="54">
        <v>0.1650881733052317</v>
      </c>
      <c r="F15" s="54">
        <v>0</v>
      </c>
      <c r="G15" s="54">
        <v>0</v>
      </c>
      <c r="H15" s="54">
        <v>0</v>
      </c>
      <c r="I15" s="54">
        <v>0</v>
      </c>
      <c r="J15" s="54">
        <v>4160</v>
      </c>
      <c r="K15" s="54">
        <v>0.22633297062023938</v>
      </c>
      <c r="L15" s="54">
        <v>0</v>
      </c>
      <c r="M15" s="54">
        <v>0</v>
      </c>
      <c r="N15" s="54">
        <v>66600</v>
      </c>
      <c r="O15" s="54">
        <v>6.470416788108423</v>
      </c>
      <c r="P15" s="54">
        <v>0</v>
      </c>
      <c r="Q15" s="54">
        <v>0</v>
      </c>
      <c r="R15" s="54">
        <v>0</v>
      </c>
      <c r="S15" s="54">
        <f t="shared" si="0"/>
        <v>0</v>
      </c>
      <c r="T15" s="54">
        <v>0</v>
      </c>
      <c r="U15" s="54">
        <v>0</v>
      </c>
      <c r="V15" s="54">
        <v>0</v>
      </c>
      <c r="W15" s="54">
        <v>0</v>
      </c>
      <c r="X15" s="54">
        <v>101700</v>
      </c>
      <c r="Y15" s="54">
        <f t="shared" si="1"/>
        <v>0.3207544194408087</v>
      </c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</row>
    <row r="16" spans="1:51" ht="12.75">
      <c r="A16" s="12" t="s">
        <v>24</v>
      </c>
      <c r="B16" s="54">
        <v>81111</v>
      </c>
      <c r="C16" s="54">
        <v>12.417483159828537</v>
      </c>
      <c r="D16" s="54">
        <v>383479</v>
      </c>
      <c r="E16" s="54">
        <v>2.046148920844116</v>
      </c>
      <c r="F16" s="54">
        <v>34480</v>
      </c>
      <c r="G16" s="54">
        <v>0.8735527349193078</v>
      </c>
      <c r="H16" s="54">
        <v>0</v>
      </c>
      <c r="I16" s="54">
        <v>0</v>
      </c>
      <c r="J16" s="54">
        <v>75140</v>
      </c>
      <c r="K16" s="54">
        <v>4.088139281828074</v>
      </c>
      <c r="L16" s="54">
        <v>177460</v>
      </c>
      <c r="M16" s="54">
        <v>28.987259065664816</v>
      </c>
      <c r="N16" s="54">
        <v>262530</v>
      </c>
      <c r="O16" s="54">
        <v>25.50568347420577</v>
      </c>
      <c r="P16" s="54">
        <v>0</v>
      </c>
      <c r="Q16" s="54">
        <v>0</v>
      </c>
      <c r="R16" s="54">
        <v>14140</v>
      </c>
      <c r="S16" s="54">
        <f t="shared" si="0"/>
        <v>2.2924773022049285</v>
      </c>
      <c r="T16" s="54">
        <v>0</v>
      </c>
      <c r="U16" s="54">
        <v>0</v>
      </c>
      <c r="V16" s="54">
        <v>0</v>
      </c>
      <c r="W16" s="54">
        <v>0</v>
      </c>
      <c r="X16" s="54">
        <v>1028340</v>
      </c>
      <c r="Y16" s="54">
        <f t="shared" si="1"/>
        <v>3.2433097314430794</v>
      </c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</row>
    <row r="17" spans="1:51" ht="12.75">
      <c r="A17" s="12" t="s">
        <v>25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f t="shared" si="0"/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f t="shared" si="1"/>
        <v>0</v>
      </c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</row>
    <row r="18" spans="1:51" ht="12.75">
      <c r="A18" s="12" t="s">
        <v>26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f t="shared" si="0"/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f t="shared" si="1"/>
        <v>0</v>
      </c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</row>
    <row r="19" spans="1:51" ht="12.75">
      <c r="A19" s="13" t="s">
        <v>27</v>
      </c>
      <c r="B19" s="55">
        <v>680691</v>
      </c>
      <c r="C19" s="55">
        <v>104.20866503368035</v>
      </c>
      <c r="D19" s="55">
        <v>5839634</v>
      </c>
      <c r="E19" s="55">
        <v>31.158840007470054</v>
      </c>
      <c r="F19" s="55">
        <v>2616000</v>
      </c>
      <c r="G19" s="55">
        <v>66.27650680246256</v>
      </c>
      <c r="H19" s="55">
        <v>1841570</v>
      </c>
      <c r="I19" s="55">
        <v>90.47705610690774</v>
      </c>
      <c r="J19" s="55">
        <v>609920</v>
      </c>
      <c r="K19" s="55">
        <v>33.183895538628946</v>
      </c>
      <c r="L19" s="55">
        <v>664790</v>
      </c>
      <c r="M19" s="55">
        <v>108.59032995753022</v>
      </c>
      <c r="N19" s="55">
        <v>1276670</v>
      </c>
      <c r="O19" s="55">
        <v>124.03283785096667</v>
      </c>
      <c r="P19" s="55">
        <v>834036</v>
      </c>
      <c r="Q19" s="55">
        <v>51.62391681109185</v>
      </c>
      <c r="R19" s="55">
        <v>495500</v>
      </c>
      <c r="S19" s="55">
        <f t="shared" si="0"/>
        <v>80.33398184176394</v>
      </c>
      <c r="T19" s="55">
        <v>833980</v>
      </c>
      <c r="U19" s="55">
        <v>135.0793650793651</v>
      </c>
      <c r="V19" s="55">
        <v>0</v>
      </c>
      <c r="W19" s="55">
        <v>0</v>
      </c>
      <c r="X19" s="55">
        <v>15692791</v>
      </c>
      <c r="Y19" s="55">
        <f t="shared" si="1"/>
        <v>49.49392395880971</v>
      </c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</row>
    <row r="20" spans="1:51" ht="12.75">
      <c r="A20" s="203" t="s">
        <v>28</v>
      </c>
      <c r="B20" s="204" t="s">
        <v>11</v>
      </c>
      <c r="C20" s="204" t="s">
        <v>11</v>
      </c>
      <c r="D20" s="204" t="s">
        <v>11</v>
      </c>
      <c r="E20" s="204" t="s">
        <v>11</v>
      </c>
      <c r="F20" s="204" t="s">
        <v>11</v>
      </c>
      <c r="G20" s="204" t="s">
        <v>11</v>
      </c>
      <c r="H20" s="204" t="s">
        <v>11</v>
      </c>
      <c r="I20" s="204" t="s">
        <v>11</v>
      </c>
      <c r="J20" s="204" t="s">
        <v>11</v>
      </c>
      <c r="K20" s="204" t="s">
        <v>11</v>
      </c>
      <c r="L20" s="204" t="s">
        <v>11</v>
      </c>
      <c r="M20" s="204" t="s">
        <v>11</v>
      </c>
      <c r="N20" s="204" t="s">
        <v>11</v>
      </c>
      <c r="O20" s="204" t="s">
        <v>11</v>
      </c>
      <c r="P20" s="204" t="s">
        <v>11</v>
      </c>
      <c r="Q20" s="204" t="s">
        <v>11</v>
      </c>
      <c r="R20" s="204" t="s">
        <v>11</v>
      </c>
      <c r="S20" s="204"/>
      <c r="T20" s="204" t="s">
        <v>11</v>
      </c>
      <c r="U20" s="204" t="s">
        <v>11</v>
      </c>
      <c r="V20" s="204" t="s">
        <v>11</v>
      </c>
      <c r="W20" s="204" t="s">
        <v>11</v>
      </c>
      <c r="X20" s="204" t="s">
        <v>11</v>
      </c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</row>
    <row r="21" spans="1:51" ht="12.75">
      <c r="A21" s="15" t="s">
        <v>29</v>
      </c>
      <c r="B21" s="56">
        <v>40340</v>
      </c>
      <c r="C21" s="56">
        <v>6.175750153092467</v>
      </c>
      <c r="D21" s="56">
        <v>586800</v>
      </c>
      <c r="E21" s="56">
        <v>3.131019395459275</v>
      </c>
      <c r="F21" s="56">
        <v>520440</v>
      </c>
      <c r="G21" s="56">
        <v>13.185376605609182</v>
      </c>
      <c r="H21" s="56">
        <v>192820</v>
      </c>
      <c r="I21" s="56">
        <v>9.473322197111132</v>
      </c>
      <c r="J21" s="56">
        <v>158560</v>
      </c>
      <c r="K21" s="56">
        <v>8.62676822633297</v>
      </c>
      <c r="L21" s="56">
        <v>49720</v>
      </c>
      <c r="M21" s="56">
        <v>8.121528912120223</v>
      </c>
      <c r="N21" s="56">
        <v>0</v>
      </c>
      <c r="O21" s="56">
        <v>0</v>
      </c>
      <c r="P21" s="56">
        <v>130500</v>
      </c>
      <c r="Q21" s="56">
        <v>8.077494429314187</v>
      </c>
      <c r="R21" s="56">
        <v>104920</v>
      </c>
      <c r="S21" s="56">
        <f t="shared" si="0"/>
        <v>17.010376134889754</v>
      </c>
      <c r="T21" s="56">
        <v>0</v>
      </c>
      <c r="U21" s="56">
        <v>0</v>
      </c>
      <c r="V21" s="56">
        <v>0</v>
      </c>
      <c r="W21" s="56">
        <v>0</v>
      </c>
      <c r="X21" s="56">
        <v>1784100</v>
      </c>
      <c r="Y21" s="56">
        <f t="shared" si="1"/>
        <v>5.626921924526517</v>
      </c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</row>
    <row r="22" spans="1:51" ht="12.75">
      <c r="A22" s="15" t="s">
        <v>30</v>
      </c>
      <c r="B22" s="56">
        <v>2038</v>
      </c>
      <c r="C22" s="56">
        <v>0.31200244947948563</v>
      </c>
      <c r="D22" s="56">
        <v>79479</v>
      </c>
      <c r="E22" s="56">
        <v>0.4240802497132033</v>
      </c>
      <c r="F22" s="56">
        <v>37558</v>
      </c>
      <c r="G22" s="56">
        <v>0.9515340376478933</v>
      </c>
      <c r="H22" s="56">
        <v>51629</v>
      </c>
      <c r="I22" s="56">
        <v>2.5365530116930333</v>
      </c>
      <c r="J22" s="56">
        <v>1183</v>
      </c>
      <c r="K22" s="56">
        <v>0.06436343852013057</v>
      </c>
      <c r="L22" s="56">
        <v>3772</v>
      </c>
      <c r="M22" s="56">
        <v>0.6161385168245671</v>
      </c>
      <c r="N22" s="56">
        <v>81138</v>
      </c>
      <c r="O22" s="56">
        <v>7.882832993296415</v>
      </c>
      <c r="P22" s="56">
        <v>2785</v>
      </c>
      <c r="Q22" s="56">
        <v>0.17238177766773954</v>
      </c>
      <c r="R22" s="56">
        <v>255</v>
      </c>
      <c r="S22" s="56">
        <f t="shared" si="0"/>
        <v>0.04134241245136187</v>
      </c>
      <c r="T22" s="56">
        <v>99060</v>
      </c>
      <c r="U22" s="56">
        <v>16.044703595724005</v>
      </c>
      <c r="V22" s="56">
        <v>0</v>
      </c>
      <c r="W22" s="56">
        <v>0</v>
      </c>
      <c r="X22" s="56">
        <v>358897</v>
      </c>
      <c r="Y22" s="56">
        <f t="shared" si="1"/>
        <v>1.1319350921735292</v>
      </c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</row>
    <row r="23" spans="1:51" ht="12.75">
      <c r="A23" s="16" t="s">
        <v>31</v>
      </c>
      <c r="B23" s="57">
        <v>42378</v>
      </c>
      <c r="C23" s="57">
        <v>6.487752602571954</v>
      </c>
      <c r="D23" s="57">
        <v>666279</v>
      </c>
      <c r="E23" s="57">
        <v>3.5550996451724783</v>
      </c>
      <c r="F23" s="57">
        <v>557998</v>
      </c>
      <c r="G23" s="57">
        <v>14.136910643257075</v>
      </c>
      <c r="H23" s="57">
        <v>244449</v>
      </c>
      <c r="I23" s="57">
        <v>12.009875208804166</v>
      </c>
      <c r="J23" s="57">
        <v>159743</v>
      </c>
      <c r="K23" s="57">
        <v>8.691131664853101</v>
      </c>
      <c r="L23" s="57">
        <v>53492</v>
      </c>
      <c r="M23" s="57">
        <v>8.737667428944789</v>
      </c>
      <c r="N23" s="57">
        <v>81138</v>
      </c>
      <c r="O23" s="57">
        <v>7.882832993296415</v>
      </c>
      <c r="P23" s="57">
        <v>133285</v>
      </c>
      <c r="Q23" s="57">
        <v>8.249876206981925</v>
      </c>
      <c r="R23" s="57">
        <v>105175</v>
      </c>
      <c r="S23" s="57">
        <f t="shared" si="0"/>
        <v>17.051718547341114</v>
      </c>
      <c r="T23" s="57">
        <v>99060</v>
      </c>
      <c r="U23" s="57">
        <v>16.044703595724005</v>
      </c>
      <c r="V23" s="57">
        <v>0</v>
      </c>
      <c r="W23" s="57">
        <v>0</v>
      </c>
      <c r="X23" s="57">
        <v>2142997</v>
      </c>
      <c r="Y23" s="57">
        <f t="shared" si="1"/>
        <v>6.758857016700046</v>
      </c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</row>
    <row r="24" spans="1:51" ht="12.75">
      <c r="A24" s="17" t="s">
        <v>32</v>
      </c>
      <c r="B24" s="58">
        <v>723069</v>
      </c>
      <c r="C24" s="58">
        <v>110.69641763625229</v>
      </c>
      <c r="D24" s="58">
        <v>6505913</v>
      </c>
      <c r="E24" s="58">
        <v>34.71393965264253</v>
      </c>
      <c r="F24" s="58">
        <v>3173998</v>
      </c>
      <c r="G24" s="58">
        <v>80.41341744571965</v>
      </c>
      <c r="H24" s="58">
        <v>2086019</v>
      </c>
      <c r="I24" s="58">
        <v>102.4869313157119</v>
      </c>
      <c r="J24" s="58">
        <v>769663</v>
      </c>
      <c r="K24" s="58">
        <v>41.87502720348205</v>
      </c>
      <c r="L24" s="58">
        <v>718282</v>
      </c>
      <c r="M24" s="58">
        <v>117.327997386475</v>
      </c>
      <c r="N24" s="58">
        <v>1357808</v>
      </c>
      <c r="O24" s="58">
        <v>131.9156708442631</v>
      </c>
      <c r="P24" s="58">
        <v>967321</v>
      </c>
      <c r="Q24" s="58">
        <v>59.87379301807378</v>
      </c>
      <c r="R24" s="58">
        <v>600675</v>
      </c>
      <c r="S24" s="58">
        <f t="shared" si="0"/>
        <v>97.38570038910505</v>
      </c>
      <c r="T24" s="58">
        <v>933040</v>
      </c>
      <c r="U24" s="58">
        <v>151.1240686750891</v>
      </c>
      <c r="V24" s="58">
        <v>0</v>
      </c>
      <c r="W24" s="58">
        <v>0</v>
      </c>
      <c r="X24" s="58">
        <v>17835788</v>
      </c>
      <c r="Y24" s="58">
        <f t="shared" si="1"/>
        <v>56.25278097550975</v>
      </c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</row>
    <row r="25" spans="1:51" ht="12.75">
      <c r="A25" s="17" t="s">
        <v>33</v>
      </c>
      <c r="B25" s="58">
        <v>758461.08</v>
      </c>
      <c r="C25" s="58">
        <v>116.11467850581751</v>
      </c>
      <c r="D25" s="58">
        <v>6767993</v>
      </c>
      <c r="E25" s="58">
        <v>36.11233359122802</v>
      </c>
      <c r="F25" s="58">
        <v>3200430.04</v>
      </c>
      <c r="G25" s="58">
        <v>81.08307466241038</v>
      </c>
      <c r="H25" s="58">
        <v>2251107.08</v>
      </c>
      <c r="I25" s="58">
        <v>110.59777341063182</v>
      </c>
      <c r="J25" s="58">
        <v>771455.08</v>
      </c>
      <c r="K25" s="58">
        <v>41.972528835690966</v>
      </c>
      <c r="L25" s="58">
        <v>750762.04</v>
      </c>
      <c r="M25" s="58">
        <v>122.63345965370794</v>
      </c>
      <c r="N25" s="58">
        <v>1501840.04</v>
      </c>
      <c r="O25" s="58">
        <v>145.90887399203342</v>
      </c>
      <c r="P25" s="58">
        <v>982329.04</v>
      </c>
      <c r="Q25" s="58">
        <v>60.80273830155979</v>
      </c>
      <c r="R25" s="58">
        <v>632707.0800000001</v>
      </c>
      <c r="S25" s="58">
        <f t="shared" si="0"/>
        <v>102.57896887159534</v>
      </c>
      <c r="T25" s="58">
        <v>956560</v>
      </c>
      <c r="U25" s="58">
        <v>154.9335924846129</v>
      </c>
      <c r="V25" s="58">
        <v>0</v>
      </c>
      <c r="W25" s="58">
        <v>0</v>
      </c>
      <c r="X25" s="58">
        <v>18573644.479999997</v>
      </c>
      <c r="Y25" s="58">
        <f t="shared" si="1"/>
        <v>58.579926765805105</v>
      </c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</row>
    <row r="26" spans="1:51" ht="12.75">
      <c r="A26" s="201" t="s">
        <v>34</v>
      </c>
      <c r="B26" s="202" t="s">
        <v>11</v>
      </c>
      <c r="C26" s="202" t="s">
        <v>11</v>
      </c>
      <c r="D26" s="202" t="s">
        <v>11</v>
      </c>
      <c r="E26" s="202" t="s">
        <v>11</v>
      </c>
      <c r="F26" s="202" t="s">
        <v>11</v>
      </c>
      <c r="G26" s="202" t="s">
        <v>11</v>
      </c>
      <c r="H26" s="202" t="s">
        <v>11</v>
      </c>
      <c r="I26" s="202" t="s">
        <v>11</v>
      </c>
      <c r="J26" s="202" t="s">
        <v>11</v>
      </c>
      <c r="K26" s="202" t="s">
        <v>11</v>
      </c>
      <c r="L26" s="202" t="s">
        <v>11</v>
      </c>
      <c r="M26" s="202" t="s">
        <v>11</v>
      </c>
      <c r="N26" s="202" t="s">
        <v>11</v>
      </c>
      <c r="O26" s="202" t="s">
        <v>11</v>
      </c>
      <c r="P26" s="202" t="s">
        <v>11</v>
      </c>
      <c r="Q26" s="202" t="s">
        <v>11</v>
      </c>
      <c r="R26" s="202" t="s">
        <v>11</v>
      </c>
      <c r="S26" s="202"/>
      <c r="T26" s="202" t="s">
        <v>11</v>
      </c>
      <c r="U26" s="202" t="s">
        <v>11</v>
      </c>
      <c r="V26" s="202" t="s">
        <v>11</v>
      </c>
      <c r="W26" s="202" t="s">
        <v>11</v>
      </c>
      <c r="X26" s="202" t="s">
        <v>11</v>
      </c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</row>
    <row r="27" spans="1:51" ht="12.75">
      <c r="A27" s="18" t="s">
        <v>35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627520</v>
      </c>
      <c r="I27" s="59">
        <v>30.830303625822935</v>
      </c>
      <c r="J27" s="59">
        <v>0</v>
      </c>
      <c r="K27" s="59">
        <v>0</v>
      </c>
      <c r="L27" s="59">
        <v>0</v>
      </c>
      <c r="M27" s="59">
        <v>0</v>
      </c>
      <c r="N27" s="59">
        <v>348340</v>
      </c>
      <c r="O27" s="59">
        <v>33.842417176722044</v>
      </c>
      <c r="P27" s="59">
        <v>28880</v>
      </c>
      <c r="Q27" s="59">
        <v>1.7875711809853925</v>
      </c>
      <c r="R27" s="59">
        <v>0</v>
      </c>
      <c r="S27" s="59">
        <f t="shared" si="0"/>
        <v>0</v>
      </c>
      <c r="T27" s="59">
        <v>377480</v>
      </c>
      <c r="U27" s="59">
        <v>61.14026563006155</v>
      </c>
      <c r="V27" s="59">
        <v>0</v>
      </c>
      <c r="W27" s="59">
        <v>0</v>
      </c>
      <c r="X27" s="59">
        <v>1382220</v>
      </c>
      <c r="Y27" s="59">
        <f t="shared" si="1"/>
        <v>4.359421569709681</v>
      </c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</row>
    <row r="28" spans="1:51" ht="12.75">
      <c r="A28" s="18" t="s">
        <v>36</v>
      </c>
      <c r="B28" s="59">
        <v>281060</v>
      </c>
      <c r="C28" s="59">
        <v>43.028169014084504</v>
      </c>
      <c r="D28" s="59">
        <v>7051530</v>
      </c>
      <c r="E28" s="59">
        <v>37.625216764933434</v>
      </c>
      <c r="F28" s="59">
        <v>1197700</v>
      </c>
      <c r="G28" s="59">
        <v>30.343796711509714</v>
      </c>
      <c r="H28" s="59">
        <v>0</v>
      </c>
      <c r="I28" s="59">
        <v>0</v>
      </c>
      <c r="J28" s="59">
        <v>622710</v>
      </c>
      <c r="K28" s="59">
        <v>33.879760609357994</v>
      </c>
      <c r="L28" s="59">
        <v>208170</v>
      </c>
      <c r="M28" s="59">
        <v>34.00359359686377</v>
      </c>
      <c r="N28" s="59">
        <v>0</v>
      </c>
      <c r="O28" s="59">
        <v>0</v>
      </c>
      <c r="P28" s="59">
        <v>632820</v>
      </c>
      <c r="Q28" s="59">
        <v>39.16934884872493</v>
      </c>
      <c r="R28" s="59">
        <v>241530</v>
      </c>
      <c r="S28" s="59">
        <f t="shared" si="0"/>
        <v>39.15856031128405</v>
      </c>
      <c r="T28" s="59">
        <v>0</v>
      </c>
      <c r="U28" s="59">
        <v>0</v>
      </c>
      <c r="V28" s="59">
        <v>0</v>
      </c>
      <c r="W28" s="59">
        <v>0</v>
      </c>
      <c r="X28" s="59">
        <v>10235520</v>
      </c>
      <c r="Y28" s="59">
        <f t="shared" si="1"/>
        <v>32.28208726917194</v>
      </c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</row>
    <row r="29" spans="1:51" ht="12.75">
      <c r="A29" s="18" t="s">
        <v>37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f t="shared" si="0"/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f t="shared" si="1"/>
        <v>0</v>
      </c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</row>
    <row r="30" spans="1:51" ht="12.75">
      <c r="A30" s="18" t="s">
        <v>38</v>
      </c>
      <c r="B30" s="59">
        <v>0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f t="shared" si="0"/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f t="shared" si="1"/>
        <v>0</v>
      </c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</row>
    <row r="31" spans="1:51" ht="12.75">
      <c r="A31" s="18" t="s">
        <v>39</v>
      </c>
      <c r="B31" s="59">
        <v>65060</v>
      </c>
      <c r="C31" s="59">
        <v>9.960195958358849</v>
      </c>
      <c r="D31" s="59">
        <v>2319080</v>
      </c>
      <c r="E31" s="59">
        <v>12.37403622975749</v>
      </c>
      <c r="F31" s="59">
        <v>197070</v>
      </c>
      <c r="G31" s="59">
        <v>4.9927795090066125</v>
      </c>
      <c r="H31" s="59">
        <v>601208</v>
      </c>
      <c r="I31" s="59">
        <v>29.537584749926303</v>
      </c>
      <c r="J31" s="59">
        <v>111070</v>
      </c>
      <c r="K31" s="59">
        <v>6.042981501632209</v>
      </c>
      <c r="L31" s="59">
        <v>40860</v>
      </c>
      <c r="M31" s="59">
        <v>6.674289447892845</v>
      </c>
      <c r="N31" s="59">
        <v>0</v>
      </c>
      <c r="O31" s="59">
        <v>0</v>
      </c>
      <c r="P31" s="59">
        <v>57820</v>
      </c>
      <c r="Q31" s="59">
        <v>3.5788561525129983</v>
      </c>
      <c r="R31" s="59">
        <v>36280</v>
      </c>
      <c r="S31" s="59">
        <f t="shared" si="0"/>
        <v>5.881971465629054</v>
      </c>
      <c r="T31" s="59">
        <v>0</v>
      </c>
      <c r="U31" s="59">
        <v>0</v>
      </c>
      <c r="V31" s="59">
        <v>0</v>
      </c>
      <c r="W31" s="59">
        <v>0</v>
      </c>
      <c r="X31" s="59">
        <v>3428448</v>
      </c>
      <c r="Y31" s="59">
        <f t="shared" si="1"/>
        <v>10.813076183117026</v>
      </c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</row>
    <row r="32" spans="1:51" ht="12.75">
      <c r="A32" s="18" t="s">
        <v>40</v>
      </c>
      <c r="B32" s="59">
        <v>6060</v>
      </c>
      <c r="C32" s="59">
        <v>0.9277403551745255</v>
      </c>
      <c r="D32" s="59">
        <v>745720</v>
      </c>
      <c r="E32" s="59">
        <v>3.9789771363017903</v>
      </c>
      <c r="F32" s="59">
        <v>139070</v>
      </c>
      <c r="G32" s="59">
        <v>3.523346254211953</v>
      </c>
      <c r="H32" s="59">
        <v>0</v>
      </c>
      <c r="I32" s="59">
        <v>0</v>
      </c>
      <c r="J32" s="59">
        <v>25100</v>
      </c>
      <c r="K32" s="59">
        <v>1.3656147986942329</v>
      </c>
      <c r="L32" s="59">
        <v>17040</v>
      </c>
      <c r="M32" s="59">
        <v>2.7834041163018624</v>
      </c>
      <c r="N32" s="59">
        <v>0</v>
      </c>
      <c r="O32" s="59">
        <v>0</v>
      </c>
      <c r="P32" s="59">
        <v>19250</v>
      </c>
      <c r="Q32" s="59">
        <v>1.1915077989601386</v>
      </c>
      <c r="R32" s="59">
        <v>8020</v>
      </c>
      <c r="S32" s="59">
        <f t="shared" si="0"/>
        <v>1.3002594033722439</v>
      </c>
      <c r="T32" s="59">
        <v>0</v>
      </c>
      <c r="U32" s="59">
        <v>0</v>
      </c>
      <c r="V32" s="59">
        <v>0</v>
      </c>
      <c r="W32" s="59">
        <v>0</v>
      </c>
      <c r="X32" s="59">
        <v>960260</v>
      </c>
      <c r="Y32" s="59">
        <f t="shared" si="1"/>
        <v>3.028590352135997</v>
      </c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</row>
    <row r="33" spans="1:51" ht="12.75">
      <c r="A33" s="18" t="s">
        <v>41</v>
      </c>
      <c r="B33" s="59">
        <v>0</v>
      </c>
      <c r="C33" s="59">
        <v>0</v>
      </c>
      <c r="D33" s="59">
        <v>679460</v>
      </c>
      <c r="E33" s="59">
        <v>3.6254301950217434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f t="shared" si="0"/>
        <v>0</v>
      </c>
      <c r="T33" s="59">
        <v>0</v>
      </c>
      <c r="U33" s="59">
        <v>0</v>
      </c>
      <c r="V33" s="59">
        <v>0</v>
      </c>
      <c r="W33" s="59">
        <v>0</v>
      </c>
      <c r="X33" s="59">
        <v>679460</v>
      </c>
      <c r="Y33" s="59">
        <f t="shared" si="1"/>
        <v>2.1429675303171276</v>
      </c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</row>
    <row r="34" spans="1:51" ht="12.75">
      <c r="A34" s="18" t="s">
        <v>42</v>
      </c>
      <c r="B34" s="59">
        <v>2143</v>
      </c>
      <c r="C34" s="59">
        <v>0.3280771586037967</v>
      </c>
      <c r="D34" s="59">
        <v>101484</v>
      </c>
      <c r="E34" s="59">
        <v>0.5414934770429262</v>
      </c>
      <c r="F34" s="59">
        <v>13645</v>
      </c>
      <c r="G34" s="59">
        <v>0.3456968407185022</v>
      </c>
      <c r="H34" s="59">
        <v>51817</v>
      </c>
      <c r="I34" s="59">
        <v>2.5457895254004126</v>
      </c>
      <c r="J34" s="59">
        <v>1960</v>
      </c>
      <c r="K34" s="59">
        <v>0.10663764961915125</v>
      </c>
      <c r="L34" s="59">
        <v>1389</v>
      </c>
      <c r="M34" s="59">
        <v>0.22688663835347925</v>
      </c>
      <c r="N34" s="59">
        <v>23105</v>
      </c>
      <c r="O34" s="59">
        <v>2.244729427766443</v>
      </c>
      <c r="P34" s="59">
        <v>1954</v>
      </c>
      <c r="Q34" s="59">
        <v>0.12094577865808369</v>
      </c>
      <c r="R34" s="59">
        <v>236</v>
      </c>
      <c r="S34" s="59">
        <f t="shared" si="0"/>
        <v>0.03826199740596628</v>
      </c>
      <c r="T34" s="59">
        <v>34860</v>
      </c>
      <c r="U34" s="59">
        <v>5.64625850340136</v>
      </c>
      <c r="V34" s="59">
        <v>0</v>
      </c>
      <c r="W34" s="59">
        <v>0</v>
      </c>
      <c r="X34" s="59">
        <v>232593</v>
      </c>
      <c r="Y34" s="59">
        <f t="shared" si="1"/>
        <v>0.7335814422910129</v>
      </c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</row>
    <row r="35" spans="1:51" ht="12.75">
      <c r="A35" s="18" t="s">
        <v>43</v>
      </c>
      <c r="B35" s="59">
        <v>300451</v>
      </c>
      <c r="C35" s="59">
        <v>45.996785058175135</v>
      </c>
      <c r="D35" s="59">
        <v>1006059</v>
      </c>
      <c r="E35" s="59">
        <v>5.3680815302937335</v>
      </c>
      <c r="F35" s="59">
        <v>257150</v>
      </c>
      <c r="G35" s="59">
        <v>6.5149096805249425</v>
      </c>
      <c r="H35" s="59">
        <v>0</v>
      </c>
      <c r="I35" s="59">
        <v>0</v>
      </c>
      <c r="J35" s="59">
        <v>206090</v>
      </c>
      <c r="K35" s="59">
        <v>11.212731229597388</v>
      </c>
      <c r="L35" s="59">
        <v>193580</v>
      </c>
      <c r="M35" s="59">
        <v>31.620385494936297</v>
      </c>
      <c r="N35" s="59">
        <v>630630</v>
      </c>
      <c r="O35" s="59">
        <v>61.267851938210434</v>
      </c>
      <c r="P35" s="59">
        <v>5210</v>
      </c>
      <c r="Q35" s="59">
        <v>0.3224808120821986</v>
      </c>
      <c r="R35" s="59">
        <v>206590</v>
      </c>
      <c r="S35" s="59">
        <f t="shared" si="0"/>
        <v>33.49383916990921</v>
      </c>
      <c r="T35" s="59">
        <v>0</v>
      </c>
      <c r="U35" s="59">
        <v>0</v>
      </c>
      <c r="V35" s="59">
        <v>0</v>
      </c>
      <c r="W35" s="59">
        <v>0</v>
      </c>
      <c r="X35" s="59">
        <v>2805760</v>
      </c>
      <c r="Y35" s="59">
        <f t="shared" si="1"/>
        <v>8.849163420749688</v>
      </c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</row>
    <row r="36" spans="1:51" ht="12.75">
      <c r="A36" s="60" t="s">
        <v>44</v>
      </c>
      <c r="B36" s="61">
        <v>654774</v>
      </c>
      <c r="C36" s="61">
        <v>100.24096754439681</v>
      </c>
      <c r="D36" s="61">
        <v>11903333</v>
      </c>
      <c r="E36" s="61">
        <v>63.51323533335112</v>
      </c>
      <c r="F36" s="61">
        <v>1804635</v>
      </c>
      <c r="G36" s="61">
        <v>45.720528995971726</v>
      </c>
      <c r="H36" s="61">
        <v>1280545</v>
      </c>
      <c r="I36" s="61">
        <v>62.913677901149654</v>
      </c>
      <c r="J36" s="61">
        <v>966930</v>
      </c>
      <c r="K36" s="61">
        <v>52.60772578890098</v>
      </c>
      <c r="L36" s="61">
        <v>461039</v>
      </c>
      <c r="M36" s="61">
        <v>75.30855929434826</v>
      </c>
      <c r="N36" s="61">
        <v>1002075</v>
      </c>
      <c r="O36" s="61">
        <v>97.35499854269892</v>
      </c>
      <c r="P36" s="61">
        <v>745934</v>
      </c>
      <c r="Q36" s="61">
        <v>46.17071057192374</v>
      </c>
      <c r="R36" s="61">
        <v>492656</v>
      </c>
      <c r="S36" s="61">
        <f t="shared" si="0"/>
        <v>79.87289234760051</v>
      </c>
      <c r="T36" s="61">
        <v>412340</v>
      </c>
      <c r="U36" s="61">
        <v>66.7865241334629</v>
      </c>
      <c r="V36" s="61">
        <v>0</v>
      </c>
      <c r="W36" s="61">
        <v>0</v>
      </c>
      <c r="X36" s="61">
        <v>19724261</v>
      </c>
      <c r="Y36" s="61">
        <f t="shared" si="1"/>
        <v>62.20888776749247</v>
      </c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</row>
    <row r="37" spans="1:51" ht="12.75">
      <c r="A37" s="201" t="s">
        <v>45</v>
      </c>
      <c r="B37" s="202" t="s">
        <v>11</v>
      </c>
      <c r="C37" s="202" t="s">
        <v>11</v>
      </c>
      <c r="D37" s="202" t="s">
        <v>11</v>
      </c>
      <c r="E37" s="202" t="s">
        <v>11</v>
      </c>
      <c r="F37" s="202" t="s">
        <v>11</v>
      </c>
      <c r="G37" s="202" t="s">
        <v>11</v>
      </c>
      <c r="H37" s="202" t="s">
        <v>11</v>
      </c>
      <c r="I37" s="202" t="s">
        <v>11</v>
      </c>
      <c r="J37" s="202" t="s">
        <v>11</v>
      </c>
      <c r="K37" s="202" t="s">
        <v>11</v>
      </c>
      <c r="L37" s="202" t="s">
        <v>11</v>
      </c>
      <c r="M37" s="202" t="s">
        <v>11</v>
      </c>
      <c r="N37" s="202" t="s">
        <v>11</v>
      </c>
      <c r="O37" s="202" t="s">
        <v>11</v>
      </c>
      <c r="P37" s="202" t="s">
        <v>11</v>
      </c>
      <c r="Q37" s="202" t="s">
        <v>11</v>
      </c>
      <c r="R37" s="202" t="s">
        <v>11</v>
      </c>
      <c r="S37" s="202"/>
      <c r="T37" s="202" t="s">
        <v>11</v>
      </c>
      <c r="U37" s="202" t="s">
        <v>11</v>
      </c>
      <c r="V37" s="202" t="s">
        <v>11</v>
      </c>
      <c r="W37" s="202" t="s">
        <v>11</v>
      </c>
      <c r="X37" s="202" t="s">
        <v>11</v>
      </c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</row>
    <row r="38" spans="1:51" ht="12.75">
      <c r="A38" s="19" t="s">
        <v>46</v>
      </c>
      <c r="B38" s="62">
        <v>0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685980</v>
      </c>
      <c r="I38" s="62">
        <v>33.70246634568144</v>
      </c>
      <c r="J38" s="62">
        <v>0</v>
      </c>
      <c r="K38" s="62">
        <v>0</v>
      </c>
      <c r="L38" s="62">
        <v>0</v>
      </c>
      <c r="M38" s="62">
        <v>0</v>
      </c>
      <c r="N38" s="62">
        <v>384300</v>
      </c>
      <c r="O38" s="62">
        <v>37.336053628679686</v>
      </c>
      <c r="P38" s="62">
        <v>222582</v>
      </c>
      <c r="Q38" s="62">
        <v>13.77704877444912</v>
      </c>
      <c r="R38" s="62">
        <v>0</v>
      </c>
      <c r="S38" s="62">
        <f t="shared" si="0"/>
        <v>0</v>
      </c>
      <c r="T38" s="62">
        <v>286080</v>
      </c>
      <c r="U38" s="62">
        <v>46.33624878522838</v>
      </c>
      <c r="V38" s="62">
        <v>0</v>
      </c>
      <c r="W38" s="62">
        <v>0</v>
      </c>
      <c r="X38" s="62">
        <v>1578942</v>
      </c>
      <c r="Y38" s="62">
        <f t="shared" si="1"/>
        <v>4.979868481226247</v>
      </c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</row>
    <row r="39" spans="1:51" ht="12.75">
      <c r="A39" s="19" t="s">
        <v>47</v>
      </c>
      <c r="B39" s="62">
        <v>36630</v>
      </c>
      <c r="C39" s="62">
        <v>5.607777097366809</v>
      </c>
      <c r="D39" s="62">
        <v>681800</v>
      </c>
      <c r="E39" s="62">
        <v>3.637915855187685</v>
      </c>
      <c r="F39" s="62">
        <v>183590</v>
      </c>
      <c r="G39" s="62">
        <v>4.65126295254744</v>
      </c>
      <c r="H39" s="62">
        <v>0</v>
      </c>
      <c r="I39" s="62">
        <v>0</v>
      </c>
      <c r="J39" s="62">
        <v>4430</v>
      </c>
      <c r="K39" s="62">
        <v>0.2410228509249184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f t="shared" si="0"/>
        <v>0</v>
      </c>
      <c r="T39" s="62">
        <v>0</v>
      </c>
      <c r="U39" s="62">
        <v>0</v>
      </c>
      <c r="V39" s="62">
        <v>0</v>
      </c>
      <c r="W39" s="62">
        <v>0</v>
      </c>
      <c r="X39" s="62">
        <v>906450</v>
      </c>
      <c r="Y39" s="62">
        <f t="shared" si="1"/>
        <v>2.8588775172283287</v>
      </c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</row>
    <row r="40" spans="1:51" ht="12.75">
      <c r="A40" s="19" t="s">
        <v>48</v>
      </c>
      <c r="B40" s="62">
        <v>236900</v>
      </c>
      <c r="C40" s="62">
        <v>36.267605633802816</v>
      </c>
      <c r="D40" s="62">
        <f>4662410+260</f>
        <v>4662670</v>
      </c>
      <c r="E40" s="62">
        <f>+D40/D3</f>
        <v>24.87885174612491</v>
      </c>
      <c r="F40" s="62">
        <v>932830</v>
      </c>
      <c r="G40" s="62">
        <v>23.63330039776038</v>
      </c>
      <c r="H40" s="62">
        <v>0</v>
      </c>
      <c r="I40" s="62">
        <v>0</v>
      </c>
      <c r="J40" s="62">
        <v>454860</v>
      </c>
      <c r="K40" s="62">
        <v>24.747551686615886</v>
      </c>
      <c r="L40" s="62">
        <v>209790</v>
      </c>
      <c r="M40" s="62">
        <v>34.268213002286835</v>
      </c>
      <c r="N40" s="62">
        <v>0</v>
      </c>
      <c r="O40" s="62">
        <v>0</v>
      </c>
      <c r="P40" s="62">
        <v>482350</v>
      </c>
      <c r="Q40" s="62">
        <v>29.855781133944046</v>
      </c>
      <c r="R40" s="62">
        <v>227830</v>
      </c>
      <c r="S40" s="62">
        <f t="shared" si="0"/>
        <v>36.93741893644617</v>
      </c>
      <c r="T40" s="62">
        <v>0</v>
      </c>
      <c r="U40" s="62">
        <v>0</v>
      </c>
      <c r="V40" s="62">
        <v>0</v>
      </c>
      <c r="W40" s="62">
        <v>0</v>
      </c>
      <c r="X40" s="62">
        <f>7206970+260</f>
        <v>7207230</v>
      </c>
      <c r="Y40" s="62">
        <f t="shared" si="1"/>
        <v>22.731080377840506</v>
      </c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</row>
    <row r="41" spans="1:51" ht="12.75">
      <c r="A41" s="19" t="s">
        <v>37</v>
      </c>
      <c r="B41" s="62">
        <v>0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f t="shared" si="0"/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f t="shared" si="1"/>
        <v>0</v>
      </c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</row>
    <row r="42" spans="1:51" ht="12.75">
      <c r="A42" s="19" t="s">
        <v>49</v>
      </c>
      <c r="B42" s="62">
        <v>0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f t="shared" si="0"/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f t="shared" si="1"/>
        <v>0</v>
      </c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</row>
    <row r="43" spans="1:51" ht="12.75">
      <c r="A43" s="19" t="s">
        <v>43</v>
      </c>
      <c r="B43" s="62">
        <v>15650</v>
      </c>
      <c r="C43" s="62">
        <v>2.3958971218616045</v>
      </c>
      <c r="D43" s="62">
        <v>73160</v>
      </c>
      <c r="E43" s="62">
        <v>0.39036363151295256</v>
      </c>
      <c r="F43" s="62">
        <v>9980</v>
      </c>
      <c r="G43" s="62">
        <v>0.25284386004915</v>
      </c>
      <c r="H43" s="62">
        <v>0</v>
      </c>
      <c r="I43" s="62">
        <v>0</v>
      </c>
      <c r="J43" s="62">
        <v>12150</v>
      </c>
      <c r="K43" s="62">
        <v>0.6610446137105549</v>
      </c>
      <c r="L43" s="62">
        <v>25520</v>
      </c>
      <c r="M43" s="62">
        <v>4.168572361973212</v>
      </c>
      <c r="N43" s="62">
        <v>43230</v>
      </c>
      <c r="O43" s="62">
        <v>4.199941707956864</v>
      </c>
      <c r="P43" s="62">
        <v>120</v>
      </c>
      <c r="Q43" s="62">
        <v>0.007427581084426839</v>
      </c>
      <c r="R43" s="62">
        <v>8170</v>
      </c>
      <c r="S43" s="62">
        <f t="shared" si="0"/>
        <v>1.3245784695201037</v>
      </c>
      <c r="T43" s="62">
        <v>0</v>
      </c>
      <c r="U43" s="62">
        <v>0</v>
      </c>
      <c r="V43" s="62">
        <v>0</v>
      </c>
      <c r="W43" s="62">
        <v>0</v>
      </c>
      <c r="X43" s="62">
        <v>187980</v>
      </c>
      <c r="Y43" s="62">
        <f t="shared" si="1"/>
        <v>0.5928752779398546</v>
      </c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</row>
    <row r="44" spans="1:51" ht="12.75">
      <c r="A44" s="63" t="s">
        <v>50</v>
      </c>
      <c r="B44" s="64">
        <v>289180</v>
      </c>
      <c r="C44" s="64">
        <v>44.27127985303123</v>
      </c>
      <c r="D44" s="64">
        <f>+SUM(D38:D43)</f>
        <v>5417630</v>
      </c>
      <c r="E44" s="64">
        <f>+D44/D3</f>
        <v>28.90713123282555</v>
      </c>
      <c r="F44" s="64">
        <v>1126400</v>
      </c>
      <c r="G44" s="64">
        <v>28.53740721035697</v>
      </c>
      <c r="H44" s="64">
        <v>685980</v>
      </c>
      <c r="I44" s="64">
        <v>33.70246634568144</v>
      </c>
      <c r="J44" s="64">
        <v>471440</v>
      </c>
      <c r="K44" s="64">
        <v>25.64961915125136</v>
      </c>
      <c r="L44" s="64">
        <v>235310</v>
      </c>
      <c r="M44" s="64">
        <v>38.43678536426005</v>
      </c>
      <c r="N44" s="64">
        <v>427530</v>
      </c>
      <c r="O44" s="64">
        <v>41.535995336636546</v>
      </c>
      <c r="P44" s="64">
        <v>705052</v>
      </c>
      <c r="Q44" s="64">
        <v>43.64025748947759</v>
      </c>
      <c r="R44" s="64">
        <v>236000</v>
      </c>
      <c r="S44" s="64">
        <f t="shared" si="0"/>
        <v>38.26199740596628</v>
      </c>
      <c r="T44" s="64">
        <v>286080</v>
      </c>
      <c r="U44" s="64">
        <v>46.33624878522838</v>
      </c>
      <c r="V44" s="64">
        <v>0</v>
      </c>
      <c r="W44" s="64">
        <v>0</v>
      </c>
      <c r="X44" s="64">
        <f>9880342+260</f>
        <v>9880602</v>
      </c>
      <c r="Y44" s="64">
        <f t="shared" si="1"/>
        <v>31.162701654234937</v>
      </c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</row>
    <row r="45" spans="1:51" ht="12.75">
      <c r="A45" s="201" t="s">
        <v>51</v>
      </c>
      <c r="B45" s="202" t="s">
        <v>11</v>
      </c>
      <c r="C45" s="202" t="s">
        <v>11</v>
      </c>
      <c r="D45" s="202" t="s">
        <v>11</v>
      </c>
      <c r="E45" s="202" t="s">
        <v>11</v>
      </c>
      <c r="F45" s="202" t="s">
        <v>11</v>
      </c>
      <c r="G45" s="202" t="s">
        <v>11</v>
      </c>
      <c r="H45" s="202" t="s">
        <v>11</v>
      </c>
      <c r="I45" s="202" t="s">
        <v>11</v>
      </c>
      <c r="J45" s="202" t="s">
        <v>11</v>
      </c>
      <c r="K45" s="202" t="s">
        <v>11</v>
      </c>
      <c r="L45" s="202" t="s">
        <v>11</v>
      </c>
      <c r="M45" s="202" t="s">
        <v>11</v>
      </c>
      <c r="N45" s="202" t="s">
        <v>11</v>
      </c>
      <c r="O45" s="202" t="s">
        <v>11</v>
      </c>
      <c r="P45" s="202" t="s">
        <v>11</v>
      </c>
      <c r="Q45" s="202" t="s">
        <v>11</v>
      </c>
      <c r="R45" s="202" t="s">
        <v>11</v>
      </c>
      <c r="S45" s="202"/>
      <c r="T45" s="202" t="s">
        <v>11</v>
      </c>
      <c r="U45" s="202" t="s">
        <v>11</v>
      </c>
      <c r="V45" s="202" t="s">
        <v>11</v>
      </c>
      <c r="W45" s="202" t="s">
        <v>11</v>
      </c>
      <c r="X45" s="202" t="s">
        <v>11</v>
      </c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</row>
    <row r="46" spans="1:51" ht="12.75">
      <c r="A46" s="21" t="s">
        <v>36</v>
      </c>
      <c r="B46" s="65">
        <v>267284</v>
      </c>
      <c r="C46" s="65">
        <v>40.919167176974895</v>
      </c>
      <c r="D46" s="65">
        <v>6034584</v>
      </c>
      <c r="E46" s="65">
        <v>32.19904490035483</v>
      </c>
      <c r="F46" s="65">
        <v>898505</v>
      </c>
      <c r="G46" s="65">
        <v>22.763674596539232</v>
      </c>
      <c r="H46" s="65">
        <v>615109</v>
      </c>
      <c r="I46" s="65">
        <v>30.220546329959713</v>
      </c>
      <c r="J46" s="65">
        <v>530236</v>
      </c>
      <c r="K46" s="65">
        <v>28.84853101196953</v>
      </c>
      <c r="L46" s="65">
        <v>216744</v>
      </c>
      <c r="M46" s="65">
        <v>35.40411630186214</v>
      </c>
      <c r="N46" s="65">
        <v>414216</v>
      </c>
      <c r="O46" s="65">
        <v>40.24249489944623</v>
      </c>
      <c r="P46" s="65">
        <v>472641</v>
      </c>
      <c r="Q46" s="65">
        <v>29.254827927704877</v>
      </c>
      <c r="R46" s="65">
        <v>233427</v>
      </c>
      <c r="S46" s="65">
        <f t="shared" si="0"/>
        <v>37.844844357976655</v>
      </c>
      <c r="T46" s="65">
        <v>220050</v>
      </c>
      <c r="U46" s="65">
        <v>35.64139941690962</v>
      </c>
      <c r="V46" s="65">
        <v>0</v>
      </c>
      <c r="W46" s="65">
        <v>0</v>
      </c>
      <c r="X46" s="65">
        <v>9902796</v>
      </c>
      <c r="Y46" s="65">
        <f t="shared" si="1"/>
        <v>31.232699919574852</v>
      </c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</row>
    <row r="47" spans="1:51" ht="12.75">
      <c r="A47" s="21" t="s">
        <v>52</v>
      </c>
      <c r="B47" s="65">
        <v>0</v>
      </c>
      <c r="C47" s="65">
        <v>0</v>
      </c>
      <c r="D47" s="65">
        <v>1578010</v>
      </c>
      <c r="E47" s="65">
        <v>8.419870341221353</v>
      </c>
      <c r="F47" s="65">
        <v>172500</v>
      </c>
      <c r="G47" s="65">
        <v>4.370297180208254</v>
      </c>
      <c r="H47" s="65">
        <v>87940</v>
      </c>
      <c r="I47" s="65">
        <v>4.320526677802889</v>
      </c>
      <c r="J47" s="65">
        <v>460</v>
      </c>
      <c r="K47" s="65">
        <v>0.025027203482045703</v>
      </c>
      <c r="L47" s="65">
        <v>33660</v>
      </c>
      <c r="M47" s="65">
        <v>5.498203201568115</v>
      </c>
      <c r="N47" s="65">
        <v>0</v>
      </c>
      <c r="O47" s="65">
        <v>0</v>
      </c>
      <c r="P47" s="65">
        <v>66630</v>
      </c>
      <c r="Q47" s="65">
        <v>4.124164397128002</v>
      </c>
      <c r="R47" s="65">
        <v>0</v>
      </c>
      <c r="S47" s="65">
        <f t="shared" si="0"/>
        <v>0</v>
      </c>
      <c r="T47" s="65">
        <v>0</v>
      </c>
      <c r="U47" s="65">
        <v>0</v>
      </c>
      <c r="V47" s="65">
        <v>0</v>
      </c>
      <c r="W47" s="65">
        <v>0</v>
      </c>
      <c r="X47" s="65">
        <v>1939200</v>
      </c>
      <c r="Y47" s="65">
        <f t="shared" si="1"/>
        <v>6.116096068629461</v>
      </c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</row>
    <row r="48" spans="1:51" ht="12.75">
      <c r="A48" s="21" t="s">
        <v>53</v>
      </c>
      <c r="B48" s="65">
        <v>0</v>
      </c>
      <c r="C48" s="65">
        <v>0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f t="shared" si="0"/>
        <v>0</v>
      </c>
      <c r="T48" s="65">
        <v>0</v>
      </c>
      <c r="U48" s="65">
        <v>0</v>
      </c>
      <c r="V48" s="65">
        <v>0</v>
      </c>
      <c r="W48" s="65">
        <v>0</v>
      </c>
      <c r="X48" s="65">
        <v>0</v>
      </c>
      <c r="Y48" s="65">
        <f t="shared" si="1"/>
        <v>0</v>
      </c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</row>
    <row r="49" spans="1:51" ht="12.75">
      <c r="A49" s="66" t="s">
        <v>54</v>
      </c>
      <c r="B49" s="67">
        <v>267284</v>
      </c>
      <c r="C49" s="67">
        <v>40.919167176974895</v>
      </c>
      <c r="D49" s="67">
        <v>7612594</v>
      </c>
      <c r="E49" s="67">
        <v>40.61891524157618</v>
      </c>
      <c r="F49" s="67">
        <v>1071005</v>
      </c>
      <c r="G49" s="67">
        <v>27.133971776747487</v>
      </c>
      <c r="H49" s="67">
        <v>703049</v>
      </c>
      <c r="I49" s="67">
        <v>34.5410730077626</v>
      </c>
      <c r="J49" s="67">
        <v>530696</v>
      </c>
      <c r="K49" s="67">
        <v>28.873558215451578</v>
      </c>
      <c r="L49" s="67">
        <v>250404</v>
      </c>
      <c r="M49" s="67">
        <v>40.90231950343025</v>
      </c>
      <c r="N49" s="67">
        <v>414216</v>
      </c>
      <c r="O49" s="67">
        <v>40.24249489944623</v>
      </c>
      <c r="P49" s="67">
        <v>539271</v>
      </c>
      <c r="Q49" s="67">
        <v>33.37899232483288</v>
      </c>
      <c r="R49" s="67">
        <v>233427</v>
      </c>
      <c r="S49" s="67">
        <f t="shared" si="0"/>
        <v>37.844844357976655</v>
      </c>
      <c r="T49" s="67">
        <v>220050</v>
      </c>
      <c r="U49" s="67">
        <v>35.64139941690962</v>
      </c>
      <c r="V49" s="67">
        <v>0</v>
      </c>
      <c r="W49" s="67">
        <v>0</v>
      </c>
      <c r="X49" s="67">
        <v>11841996</v>
      </c>
      <c r="Y49" s="67">
        <f t="shared" si="1"/>
        <v>37.34879598820431</v>
      </c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</row>
    <row r="50" spans="1:51" ht="12.75">
      <c r="A50" s="201" t="s">
        <v>55</v>
      </c>
      <c r="B50" s="202" t="s">
        <v>11</v>
      </c>
      <c r="C50" s="202" t="s">
        <v>11</v>
      </c>
      <c r="D50" s="202" t="s">
        <v>11</v>
      </c>
      <c r="E50" s="202" t="s">
        <v>11</v>
      </c>
      <c r="F50" s="202" t="s">
        <v>11</v>
      </c>
      <c r="G50" s="202" t="s">
        <v>11</v>
      </c>
      <c r="H50" s="202" t="s">
        <v>11</v>
      </c>
      <c r="I50" s="202" t="s">
        <v>11</v>
      </c>
      <c r="J50" s="202" t="s">
        <v>11</v>
      </c>
      <c r="K50" s="202" t="s">
        <v>11</v>
      </c>
      <c r="L50" s="202" t="s">
        <v>11</v>
      </c>
      <c r="M50" s="202" t="s">
        <v>11</v>
      </c>
      <c r="N50" s="202" t="s">
        <v>11</v>
      </c>
      <c r="O50" s="202" t="s">
        <v>11</v>
      </c>
      <c r="P50" s="202" t="s">
        <v>11</v>
      </c>
      <c r="Q50" s="202" t="s">
        <v>11</v>
      </c>
      <c r="R50" s="202" t="s">
        <v>11</v>
      </c>
      <c r="S50" s="202"/>
      <c r="T50" s="202" t="s">
        <v>11</v>
      </c>
      <c r="U50" s="202" t="s">
        <v>11</v>
      </c>
      <c r="V50" s="202" t="s">
        <v>11</v>
      </c>
      <c r="W50" s="202" t="s">
        <v>11</v>
      </c>
      <c r="X50" s="202" t="s">
        <v>11</v>
      </c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</row>
    <row r="51" spans="1:51" ht="12.75">
      <c r="A51" s="22" t="s">
        <v>55</v>
      </c>
      <c r="B51" s="68">
        <v>1081</v>
      </c>
      <c r="C51" s="68">
        <v>0.16549295774647887</v>
      </c>
      <c r="D51" s="68">
        <v>24086</v>
      </c>
      <c r="E51" s="68">
        <v>0.12851692767387882</v>
      </c>
      <c r="F51" s="68">
        <v>2729</v>
      </c>
      <c r="G51" s="68">
        <v>0.06913936814370043</v>
      </c>
      <c r="H51" s="68">
        <v>9150</v>
      </c>
      <c r="I51" s="68">
        <v>0.4495430873538371</v>
      </c>
      <c r="J51" s="68">
        <v>112</v>
      </c>
      <c r="K51" s="68">
        <v>0.006093579978237214</v>
      </c>
      <c r="L51" s="68">
        <v>316</v>
      </c>
      <c r="M51" s="68">
        <v>0.051617118588696505</v>
      </c>
      <c r="N51" s="68">
        <v>5329</v>
      </c>
      <c r="O51" s="68">
        <v>0.5177304964539007</v>
      </c>
      <c r="P51" s="68">
        <v>386</v>
      </c>
      <c r="Q51" s="68">
        <v>0.023892052488239664</v>
      </c>
      <c r="R51" s="68">
        <v>49</v>
      </c>
      <c r="S51" s="68">
        <f t="shared" si="0"/>
        <v>0.007944228274967574</v>
      </c>
      <c r="T51" s="68">
        <v>0</v>
      </c>
      <c r="U51" s="68">
        <v>0</v>
      </c>
      <c r="V51" s="68">
        <v>0</v>
      </c>
      <c r="W51" s="68">
        <v>0</v>
      </c>
      <c r="X51" s="68">
        <v>43238</v>
      </c>
      <c r="Y51" s="68">
        <f t="shared" si="1"/>
        <v>0.1363695141374797</v>
      </c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</row>
    <row r="52" spans="1:51" ht="12.75">
      <c r="A52" s="23" t="s">
        <v>56</v>
      </c>
      <c r="B52" s="69">
        <v>1081</v>
      </c>
      <c r="C52" s="69">
        <v>0.16549295774647887</v>
      </c>
      <c r="D52" s="69">
        <v>24086</v>
      </c>
      <c r="E52" s="69">
        <v>0.12851692767387882</v>
      </c>
      <c r="F52" s="69">
        <v>2729</v>
      </c>
      <c r="G52" s="69">
        <v>0.06913936814370043</v>
      </c>
      <c r="H52" s="69">
        <v>9150</v>
      </c>
      <c r="I52" s="69">
        <v>0.4495430873538371</v>
      </c>
      <c r="J52" s="69">
        <v>112</v>
      </c>
      <c r="K52" s="69">
        <v>0.006093579978237214</v>
      </c>
      <c r="L52" s="69">
        <v>316</v>
      </c>
      <c r="M52" s="69">
        <v>0.051617118588696505</v>
      </c>
      <c r="N52" s="69">
        <v>5329</v>
      </c>
      <c r="O52" s="69">
        <v>0.5177304964539007</v>
      </c>
      <c r="P52" s="69">
        <v>386</v>
      </c>
      <c r="Q52" s="69">
        <v>0.023892052488239664</v>
      </c>
      <c r="R52" s="69">
        <v>49</v>
      </c>
      <c r="S52" s="69">
        <f t="shared" si="0"/>
        <v>0.007944228274967574</v>
      </c>
      <c r="T52" s="69">
        <v>0</v>
      </c>
      <c r="U52" s="69">
        <v>0</v>
      </c>
      <c r="V52" s="69">
        <v>0</v>
      </c>
      <c r="W52" s="69">
        <v>0</v>
      </c>
      <c r="X52" s="69">
        <v>43238</v>
      </c>
      <c r="Y52" s="69">
        <f t="shared" si="1"/>
        <v>0.1363695141374797</v>
      </c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</row>
    <row r="53" spans="1:51" ht="12.75">
      <c r="A53" s="201" t="s">
        <v>57</v>
      </c>
      <c r="B53" s="202" t="s">
        <v>11</v>
      </c>
      <c r="C53" s="202" t="s">
        <v>11</v>
      </c>
      <c r="D53" s="202" t="s">
        <v>11</v>
      </c>
      <c r="E53" s="202" t="s">
        <v>11</v>
      </c>
      <c r="F53" s="202" t="s">
        <v>11</v>
      </c>
      <c r="G53" s="202" t="s">
        <v>11</v>
      </c>
      <c r="H53" s="202" t="s">
        <v>11</v>
      </c>
      <c r="I53" s="202" t="s">
        <v>11</v>
      </c>
      <c r="J53" s="202" t="s">
        <v>11</v>
      </c>
      <c r="K53" s="202" t="s">
        <v>11</v>
      </c>
      <c r="L53" s="202" t="s">
        <v>11</v>
      </c>
      <c r="M53" s="202" t="s">
        <v>11</v>
      </c>
      <c r="N53" s="202" t="s">
        <v>11</v>
      </c>
      <c r="O53" s="202" t="s">
        <v>11</v>
      </c>
      <c r="P53" s="202" t="s">
        <v>11</v>
      </c>
      <c r="Q53" s="202" t="s">
        <v>11</v>
      </c>
      <c r="R53" s="202" t="s">
        <v>11</v>
      </c>
      <c r="S53" s="202"/>
      <c r="T53" s="202" t="s">
        <v>11</v>
      </c>
      <c r="U53" s="202" t="s">
        <v>11</v>
      </c>
      <c r="V53" s="202" t="s">
        <v>11</v>
      </c>
      <c r="W53" s="202" t="s">
        <v>11</v>
      </c>
      <c r="X53" s="202" t="s">
        <v>11</v>
      </c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</row>
    <row r="54" spans="1:51" ht="12.75">
      <c r="A54" s="24" t="s">
        <v>58</v>
      </c>
      <c r="B54" s="70">
        <v>53940</v>
      </c>
      <c r="C54" s="70">
        <v>8.25780771586038</v>
      </c>
      <c r="D54" s="70">
        <v>2743380</v>
      </c>
      <c r="E54" s="70">
        <v>14.6379958914708</v>
      </c>
      <c r="F54" s="70">
        <v>606480</v>
      </c>
      <c r="G54" s="70">
        <v>15.365204833928708</v>
      </c>
      <c r="H54" s="70">
        <v>166940</v>
      </c>
      <c r="I54" s="70">
        <v>8.20182765058465</v>
      </c>
      <c r="J54" s="70">
        <v>305720</v>
      </c>
      <c r="K54" s="70">
        <v>16.63329706202394</v>
      </c>
      <c r="L54" s="70">
        <v>108260</v>
      </c>
      <c r="M54" s="70">
        <v>17.68376347598824</v>
      </c>
      <c r="N54" s="70">
        <v>15280</v>
      </c>
      <c r="O54" s="70">
        <v>1.484504031866317</v>
      </c>
      <c r="P54" s="70">
        <v>296620</v>
      </c>
      <c r="Q54" s="70">
        <v>18.359742510522405</v>
      </c>
      <c r="R54" s="70">
        <v>76280</v>
      </c>
      <c r="S54" s="70">
        <f t="shared" si="0"/>
        <v>12.367055771725033</v>
      </c>
      <c r="T54" s="70">
        <v>0</v>
      </c>
      <c r="U54" s="70">
        <v>0</v>
      </c>
      <c r="V54" s="70">
        <v>0</v>
      </c>
      <c r="W54" s="70">
        <v>0</v>
      </c>
      <c r="X54" s="70">
        <v>4372900</v>
      </c>
      <c r="Y54" s="70">
        <f t="shared" si="1"/>
        <v>13.791809250469147</v>
      </c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</row>
    <row r="55" spans="1:51" ht="12.75">
      <c r="A55" s="24" t="s">
        <v>59</v>
      </c>
      <c r="B55" s="70">
        <v>989</v>
      </c>
      <c r="C55" s="70">
        <v>0.15140845070422534</v>
      </c>
      <c r="D55" s="70">
        <v>14171</v>
      </c>
      <c r="E55" s="70">
        <v>0.0756129445348558</v>
      </c>
      <c r="F55" s="70">
        <v>300</v>
      </c>
      <c r="G55" s="70">
        <v>0.00760051683514479</v>
      </c>
      <c r="H55" s="70">
        <v>0</v>
      </c>
      <c r="I55" s="70">
        <v>0</v>
      </c>
      <c r="J55" s="70">
        <v>240</v>
      </c>
      <c r="K55" s="70">
        <v>0.013057671381936888</v>
      </c>
      <c r="L55" s="70">
        <v>520</v>
      </c>
      <c r="M55" s="70">
        <v>0.08493956223456386</v>
      </c>
      <c r="N55" s="70">
        <v>3040</v>
      </c>
      <c r="O55" s="70">
        <v>0.2953463518896337</v>
      </c>
      <c r="P55" s="70">
        <v>0</v>
      </c>
      <c r="Q55" s="70">
        <v>0</v>
      </c>
      <c r="R55" s="70">
        <v>6100</v>
      </c>
      <c r="S55" s="70">
        <f t="shared" si="0"/>
        <v>0.9889753566796369</v>
      </c>
      <c r="T55" s="70">
        <v>0</v>
      </c>
      <c r="U55" s="70">
        <v>0</v>
      </c>
      <c r="V55" s="70">
        <v>0</v>
      </c>
      <c r="W55" s="70">
        <v>0</v>
      </c>
      <c r="X55" s="70">
        <v>25360</v>
      </c>
      <c r="Y55" s="70">
        <f t="shared" si="1"/>
        <v>0.07998359957737372</v>
      </c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</row>
    <row r="56" spans="1:51" ht="12.75">
      <c r="A56" s="24" t="s">
        <v>60</v>
      </c>
      <c r="B56" s="70">
        <v>5735</v>
      </c>
      <c r="C56" s="70">
        <v>0.8779853031230863</v>
      </c>
      <c r="D56" s="70">
        <v>248221</v>
      </c>
      <c r="E56" s="70">
        <v>1.3244457487394286</v>
      </c>
      <c r="F56" s="70">
        <v>50757</v>
      </c>
      <c r="G56" s="70">
        <v>1.285931443338147</v>
      </c>
      <c r="H56" s="70">
        <v>61505</v>
      </c>
      <c r="I56" s="70">
        <v>3.021764763682814</v>
      </c>
      <c r="J56" s="70">
        <v>3334</v>
      </c>
      <c r="K56" s="70">
        <v>0.18139281828073994</v>
      </c>
      <c r="L56" s="70">
        <v>5436</v>
      </c>
      <c r="M56" s="70">
        <v>0.8879451159751716</v>
      </c>
      <c r="N56" s="70">
        <v>95479</v>
      </c>
      <c r="O56" s="70">
        <v>9.276109977654716</v>
      </c>
      <c r="P56" s="70">
        <v>6266</v>
      </c>
      <c r="Q56" s="70">
        <v>0.38784352562515473</v>
      </c>
      <c r="R56" s="70">
        <v>401</v>
      </c>
      <c r="S56" s="70">
        <f t="shared" si="0"/>
        <v>0.0650129701686122</v>
      </c>
      <c r="T56" s="70">
        <v>57760</v>
      </c>
      <c r="U56" s="70">
        <v>9.355361192095886</v>
      </c>
      <c r="V56" s="70">
        <v>0</v>
      </c>
      <c r="W56" s="70">
        <v>0</v>
      </c>
      <c r="X56" s="70">
        <v>534894</v>
      </c>
      <c r="Y56" s="70">
        <f t="shared" si="1"/>
        <v>1.6870168577421034</v>
      </c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</row>
    <row r="57" spans="1:51" ht="12.75">
      <c r="A57" s="71" t="s">
        <v>61</v>
      </c>
      <c r="B57" s="72">
        <v>60664</v>
      </c>
      <c r="C57" s="72">
        <v>9.287201469687691</v>
      </c>
      <c r="D57" s="72">
        <v>3005772</v>
      </c>
      <c r="E57" s="72">
        <v>16.038054584745083</v>
      </c>
      <c r="F57" s="72">
        <v>657537</v>
      </c>
      <c r="G57" s="72">
        <v>16.658736794101998</v>
      </c>
      <c r="H57" s="72">
        <v>228445</v>
      </c>
      <c r="I57" s="72">
        <v>11.223592414267467</v>
      </c>
      <c r="J57" s="72">
        <v>309294</v>
      </c>
      <c r="K57" s="72">
        <v>16.827747551686617</v>
      </c>
      <c r="L57" s="72">
        <v>114216</v>
      </c>
      <c r="M57" s="72">
        <v>18.656648154197974</v>
      </c>
      <c r="N57" s="72">
        <v>113799</v>
      </c>
      <c r="O57" s="72">
        <v>11.055960361410667</v>
      </c>
      <c r="P57" s="72">
        <v>302886</v>
      </c>
      <c r="Q57" s="72">
        <v>18.74758603614756</v>
      </c>
      <c r="R57" s="72">
        <v>82781</v>
      </c>
      <c r="S57" s="72">
        <f t="shared" si="0"/>
        <v>13.421044098573281</v>
      </c>
      <c r="T57" s="72">
        <v>57760</v>
      </c>
      <c r="U57" s="72">
        <v>9.355361192095886</v>
      </c>
      <c r="V57" s="72">
        <v>0</v>
      </c>
      <c r="W57" s="72">
        <v>0</v>
      </c>
      <c r="X57" s="72">
        <v>4933154</v>
      </c>
      <c r="Y57" s="72">
        <f t="shared" si="1"/>
        <v>15.558809707788624</v>
      </c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</row>
    <row r="58" spans="1:51" ht="12.75">
      <c r="A58" s="201" t="s">
        <v>62</v>
      </c>
      <c r="B58" s="202" t="s">
        <v>11</v>
      </c>
      <c r="C58" s="202" t="s">
        <v>11</v>
      </c>
      <c r="D58" s="202" t="s">
        <v>11</v>
      </c>
      <c r="E58" s="202" t="s">
        <v>11</v>
      </c>
      <c r="F58" s="202" t="s">
        <v>11</v>
      </c>
      <c r="G58" s="202" t="s">
        <v>11</v>
      </c>
      <c r="H58" s="202" t="s">
        <v>11</v>
      </c>
      <c r="I58" s="202" t="s">
        <v>11</v>
      </c>
      <c r="J58" s="202" t="s">
        <v>11</v>
      </c>
      <c r="K58" s="202" t="s">
        <v>11</v>
      </c>
      <c r="L58" s="202" t="s">
        <v>11</v>
      </c>
      <c r="M58" s="202" t="s">
        <v>11</v>
      </c>
      <c r="N58" s="202" t="s">
        <v>11</v>
      </c>
      <c r="O58" s="202" t="s">
        <v>11</v>
      </c>
      <c r="P58" s="202" t="s">
        <v>11</v>
      </c>
      <c r="Q58" s="202" t="s">
        <v>11</v>
      </c>
      <c r="R58" s="202" t="s">
        <v>11</v>
      </c>
      <c r="S58" s="202"/>
      <c r="T58" s="202" t="s">
        <v>11</v>
      </c>
      <c r="U58" s="202" t="s">
        <v>11</v>
      </c>
      <c r="V58" s="202" t="s">
        <v>11</v>
      </c>
      <c r="W58" s="202" t="s">
        <v>11</v>
      </c>
      <c r="X58" s="202" t="s">
        <v>11</v>
      </c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</row>
    <row r="59" spans="1:51" ht="12.75">
      <c r="A59" s="25" t="s">
        <v>63</v>
      </c>
      <c r="B59" s="73">
        <v>408499</v>
      </c>
      <c r="C59" s="73">
        <v>62.538120024494795</v>
      </c>
      <c r="D59" s="73">
        <v>864821</v>
      </c>
      <c r="E59" s="73">
        <v>4.614470559987194</v>
      </c>
      <c r="F59" s="73">
        <v>196580</v>
      </c>
      <c r="G59" s="73">
        <v>4.980365331509209</v>
      </c>
      <c r="H59" s="73">
        <v>0</v>
      </c>
      <c r="I59" s="73">
        <v>0</v>
      </c>
      <c r="J59" s="73">
        <v>176600</v>
      </c>
      <c r="K59" s="73">
        <v>9.608269858541894</v>
      </c>
      <c r="L59" s="73">
        <v>241530</v>
      </c>
      <c r="M59" s="73">
        <v>39.45279320483502</v>
      </c>
      <c r="N59" s="73">
        <v>639490</v>
      </c>
      <c r="O59" s="73">
        <v>62.12863110852035</v>
      </c>
      <c r="P59" s="73">
        <v>34530</v>
      </c>
      <c r="Q59" s="73">
        <v>2.137286457043823</v>
      </c>
      <c r="R59" s="73">
        <v>286970</v>
      </c>
      <c r="S59" s="73">
        <f t="shared" si="0"/>
        <v>46.525616083009076</v>
      </c>
      <c r="T59" s="73">
        <v>0</v>
      </c>
      <c r="U59" s="73">
        <v>0</v>
      </c>
      <c r="V59" s="73">
        <v>0</v>
      </c>
      <c r="W59" s="73">
        <v>0</v>
      </c>
      <c r="X59" s="73">
        <v>2849020</v>
      </c>
      <c r="Y59" s="73">
        <f t="shared" si="1"/>
        <v>8.985602321290587</v>
      </c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</row>
    <row r="60" spans="1:51" ht="12.75">
      <c r="A60" s="25" t="s">
        <v>64</v>
      </c>
      <c r="B60" s="73">
        <v>0</v>
      </c>
      <c r="C60" s="73">
        <v>0</v>
      </c>
      <c r="D60" s="73">
        <v>559920</v>
      </c>
      <c r="E60" s="73">
        <v>2.987594376117173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  <c r="Q60" s="73">
        <v>0</v>
      </c>
      <c r="R60" s="73">
        <v>0</v>
      </c>
      <c r="S60" s="73">
        <f t="shared" si="0"/>
        <v>0</v>
      </c>
      <c r="T60" s="73">
        <v>0</v>
      </c>
      <c r="U60" s="73">
        <v>0</v>
      </c>
      <c r="V60" s="73">
        <v>0</v>
      </c>
      <c r="W60" s="73">
        <v>0</v>
      </c>
      <c r="X60" s="73">
        <v>559920</v>
      </c>
      <c r="Y60" s="73">
        <f t="shared" si="1"/>
        <v>1.7659470455584818</v>
      </c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</row>
    <row r="61" spans="1:51" ht="12.75">
      <c r="A61" s="25" t="s">
        <v>65</v>
      </c>
      <c r="B61" s="73">
        <v>0</v>
      </c>
      <c r="C61" s="73">
        <v>0</v>
      </c>
      <c r="D61" s="73">
        <v>75760</v>
      </c>
      <c r="E61" s="73">
        <v>0.40423658725288797</v>
      </c>
      <c r="F61" s="73">
        <v>264920</v>
      </c>
      <c r="G61" s="73">
        <v>6.711763066555193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3280</v>
      </c>
      <c r="O61" s="73">
        <v>0.3186631691440785</v>
      </c>
      <c r="P61" s="73">
        <v>0</v>
      </c>
      <c r="Q61" s="73">
        <v>0</v>
      </c>
      <c r="R61" s="73">
        <v>0</v>
      </c>
      <c r="S61" s="73">
        <f t="shared" si="0"/>
        <v>0</v>
      </c>
      <c r="T61" s="73">
        <v>0</v>
      </c>
      <c r="U61" s="73">
        <v>0</v>
      </c>
      <c r="V61" s="73">
        <v>0</v>
      </c>
      <c r="W61" s="73">
        <v>0</v>
      </c>
      <c r="X61" s="73">
        <v>343960</v>
      </c>
      <c r="Y61" s="73">
        <f t="shared" si="1"/>
        <v>1.084824878179553</v>
      </c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</row>
    <row r="62" spans="1:51" ht="12.75">
      <c r="A62" s="25" t="s">
        <v>66</v>
      </c>
      <c r="B62" s="73">
        <v>18077</v>
      </c>
      <c r="C62" s="73">
        <v>2.767452541334966</v>
      </c>
      <c r="D62" s="73">
        <v>622069</v>
      </c>
      <c r="E62" s="73">
        <v>3.319206040071499</v>
      </c>
      <c r="F62" s="73">
        <v>116977</v>
      </c>
      <c r="G62" s="73">
        <v>2.9636188594157735</v>
      </c>
      <c r="H62" s="73">
        <v>177864</v>
      </c>
      <c r="I62" s="73">
        <v>8.738528053453866</v>
      </c>
      <c r="J62" s="73">
        <v>8616</v>
      </c>
      <c r="K62" s="73">
        <v>0.4687704026115343</v>
      </c>
      <c r="L62" s="73">
        <v>12461</v>
      </c>
      <c r="M62" s="73">
        <v>2.0354459327017316</v>
      </c>
      <c r="N62" s="73">
        <v>220971</v>
      </c>
      <c r="O62" s="73">
        <v>21.46808510638298</v>
      </c>
      <c r="P62" s="73">
        <v>14806</v>
      </c>
      <c r="Q62" s="73">
        <v>0.9164397128001981</v>
      </c>
      <c r="R62" s="73">
        <v>1088</v>
      </c>
      <c r="S62" s="73">
        <f t="shared" si="0"/>
        <v>0.17639429312581065</v>
      </c>
      <c r="T62" s="73">
        <v>128800</v>
      </c>
      <c r="U62" s="73">
        <v>20.861678004535147</v>
      </c>
      <c r="V62" s="73">
        <v>0</v>
      </c>
      <c r="W62" s="73">
        <v>0</v>
      </c>
      <c r="X62" s="73">
        <v>1321729</v>
      </c>
      <c r="Y62" s="73">
        <f t="shared" si="1"/>
        <v>4.168637345654677</v>
      </c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</row>
    <row r="63" spans="1:51" ht="12.75">
      <c r="A63" s="74" t="s">
        <v>67</v>
      </c>
      <c r="B63" s="75">
        <v>426576</v>
      </c>
      <c r="C63" s="75">
        <v>65.30557256582976</v>
      </c>
      <c r="D63" s="75">
        <v>2122570</v>
      </c>
      <c r="E63" s="75">
        <v>11.325507563428754</v>
      </c>
      <c r="F63" s="75">
        <v>578477</v>
      </c>
      <c r="G63" s="75">
        <v>14.655747257480176</v>
      </c>
      <c r="H63" s="75">
        <v>177864</v>
      </c>
      <c r="I63" s="75">
        <v>8.738528053453866</v>
      </c>
      <c r="J63" s="75">
        <v>185216</v>
      </c>
      <c r="K63" s="75">
        <v>10.077040261153428</v>
      </c>
      <c r="L63" s="75">
        <v>253991</v>
      </c>
      <c r="M63" s="75">
        <v>41.48823913753675</v>
      </c>
      <c r="N63" s="75">
        <v>863741</v>
      </c>
      <c r="O63" s="75">
        <v>83.91537938404741</v>
      </c>
      <c r="P63" s="75">
        <v>49336</v>
      </c>
      <c r="Q63" s="75">
        <v>3.053726169844021</v>
      </c>
      <c r="R63" s="75">
        <v>288058</v>
      </c>
      <c r="S63" s="75">
        <f t="shared" si="0"/>
        <v>46.702010376134886</v>
      </c>
      <c r="T63" s="75">
        <v>128800</v>
      </c>
      <c r="U63" s="75">
        <v>20.861678004535147</v>
      </c>
      <c r="V63" s="75">
        <v>0</v>
      </c>
      <c r="W63" s="75">
        <v>0</v>
      </c>
      <c r="X63" s="75">
        <v>5074629</v>
      </c>
      <c r="Y63" s="75">
        <f t="shared" si="1"/>
        <v>16.0050115906833</v>
      </c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</row>
    <row r="64" spans="1:51" ht="12.75">
      <c r="A64" s="201" t="s">
        <v>68</v>
      </c>
      <c r="B64" s="202" t="s">
        <v>11</v>
      </c>
      <c r="C64" s="202" t="s">
        <v>11</v>
      </c>
      <c r="D64" s="202" t="s">
        <v>11</v>
      </c>
      <c r="E64" s="202" t="s">
        <v>11</v>
      </c>
      <c r="F64" s="202" t="s">
        <v>11</v>
      </c>
      <c r="G64" s="202" t="s">
        <v>11</v>
      </c>
      <c r="H64" s="202" t="s">
        <v>11</v>
      </c>
      <c r="I64" s="202" t="s">
        <v>11</v>
      </c>
      <c r="J64" s="202" t="s">
        <v>11</v>
      </c>
      <c r="K64" s="202" t="s">
        <v>11</v>
      </c>
      <c r="L64" s="202" t="s">
        <v>11</v>
      </c>
      <c r="M64" s="202" t="s">
        <v>11</v>
      </c>
      <c r="N64" s="202" t="s">
        <v>11</v>
      </c>
      <c r="O64" s="202" t="s">
        <v>11</v>
      </c>
      <c r="P64" s="202" t="s">
        <v>11</v>
      </c>
      <c r="Q64" s="202" t="s">
        <v>11</v>
      </c>
      <c r="R64" s="202" t="s">
        <v>11</v>
      </c>
      <c r="S64" s="202"/>
      <c r="T64" s="202" t="s">
        <v>11</v>
      </c>
      <c r="U64" s="202" t="s">
        <v>11</v>
      </c>
      <c r="V64" s="202" t="s">
        <v>11</v>
      </c>
      <c r="W64" s="202" t="s">
        <v>11</v>
      </c>
      <c r="X64" s="202" t="s">
        <v>11</v>
      </c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</row>
    <row r="65" spans="1:51" ht="12.75">
      <c r="A65" s="26" t="s">
        <v>69</v>
      </c>
      <c r="B65" s="77">
        <v>46556</v>
      </c>
      <c r="C65" s="77">
        <v>7.127372933251684</v>
      </c>
      <c r="D65" s="77">
        <v>701209</v>
      </c>
      <c r="E65" s="77">
        <v>3.741477469786303</v>
      </c>
      <c r="F65" s="77">
        <v>181121</v>
      </c>
      <c r="G65" s="77">
        <v>4.588710698994198</v>
      </c>
      <c r="H65" s="77">
        <v>114219</v>
      </c>
      <c r="I65" s="77">
        <v>5.611624250761521</v>
      </c>
      <c r="J65" s="77">
        <v>74398</v>
      </c>
      <c r="K65" s="77">
        <v>4.047769314472252</v>
      </c>
      <c r="L65" s="77">
        <v>39018</v>
      </c>
      <c r="M65" s="77">
        <v>6.373407383208102</v>
      </c>
      <c r="N65" s="77">
        <v>89967</v>
      </c>
      <c r="O65" s="77">
        <v>8.740600408044301</v>
      </c>
      <c r="P65" s="77">
        <v>68667</v>
      </c>
      <c r="Q65" s="77">
        <v>4.2502475860361475</v>
      </c>
      <c r="R65" s="77">
        <v>24895</v>
      </c>
      <c r="S65" s="77">
        <f t="shared" si="0"/>
        <v>4.036154345006485</v>
      </c>
      <c r="T65" s="77">
        <v>67520</v>
      </c>
      <c r="U65" s="77">
        <v>10.936183997408488</v>
      </c>
      <c r="V65" s="77">
        <v>0</v>
      </c>
      <c r="W65" s="77">
        <v>0</v>
      </c>
      <c r="X65" s="77">
        <v>1407570</v>
      </c>
      <c r="Y65" s="77">
        <f t="shared" si="1"/>
        <v>4.439373630012773</v>
      </c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</row>
    <row r="66" spans="1:51" ht="12.75">
      <c r="A66" s="26" t="s">
        <v>70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7">
        <v>0</v>
      </c>
      <c r="H66" s="77">
        <v>0</v>
      </c>
      <c r="I66" s="77">
        <v>0</v>
      </c>
      <c r="J66" s="77">
        <v>0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  <c r="R66" s="77">
        <v>0</v>
      </c>
      <c r="S66" s="77">
        <f t="shared" si="0"/>
        <v>0</v>
      </c>
      <c r="T66" s="77">
        <v>0</v>
      </c>
      <c r="U66" s="77">
        <v>0</v>
      </c>
      <c r="V66" s="77">
        <v>0</v>
      </c>
      <c r="W66" s="77">
        <v>0</v>
      </c>
      <c r="X66" s="77">
        <v>0</v>
      </c>
      <c r="Y66" s="77">
        <f t="shared" si="1"/>
        <v>0</v>
      </c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</row>
    <row r="67" spans="1:51" ht="12.75">
      <c r="A67" s="27" t="s">
        <v>71</v>
      </c>
      <c r="B67" s="78">
        <v>46556</v>
      </c>
      <c r="C67" s="78">
        <v>7.127372933251684</v>
      </c>
      <c r="D67" s="78">
        <v>701209</v>
      </c>
      <c r="E67" s="78">
        <v>3.741477469786303</v>
      </c>
      <c r="F67" s="78">
        <v>181121</v>
      </c>
      <c r="G67" s="78">
        <v>4.588710698994198</v>
      </c>
      <c r="H67" s="78">
        <v>114219</v>
      </c>
      <c r="I67" s="78">
        <v>5.611624250761521</v>
      </c>
      <c r="J67" s="78">
        <v>74398</v>
      </c>
      <c r="K67" s="78">
        <v>4.047769314472252</v>
      </c>
      <c r="L67" s="78">
        <v>39018</v>
      </c>
      <c r="M67" s="78">
        <v>6.373407383208102</v>
      </c>
      <c r="N67" s="78">
        <v>89967</v>
      </c>
      <c r="O67" s="78">
        <v>8.740600408044301</v>
      </c>
      <c r="P67" s="78">
        <v>68667</v>
      </c>
      <c r="Q67" s="78">
        <v>4.2502475860361475</v>
      </c>
      <c r="R67" s="78">
        <v>24895</v>
      </c>
      <c r="S67" s="78">
        <f t="shared" si="0"/>
        <v>4.036154345006485</v>
      </c>
      <c r="T67" s="78">
        <v>67520</v>
      </c>
      <c r="U67" s="78">
        <v>10.936183997408488</v>
      </c>
      <c r="V67" s="78">
        <v>0</v>
      </c>
      <c r="W67" s="78">
        <v>0</v>
      </c>
      <c r="X67" s="78">
        <v>1407570</v>
      </c>
      <c r="Y67" s="78">
        <f t="shared" si="1"/>
        <v>4.439373630012773</v>
      </c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</row>
    <row r="68" spans="1:51" ht="12.75">
      <c r="A68" s="201" t="s">
        <v>72</v>
      </c>
      <c r="B68" s="202" t="s">
        <v>11</v>
      </c>
      <c r="C68" s="202" t="s">
        <v>11</v>
      </c>
      <c r="D68" s="202" t="s">
        <v>11</v>
      </c>
      <c r="E68" s="202" t="s">
        <v>11</v>
      </c>
      <c r="F68" s="202" t="s">
        <v>11</v>
      </c>
      <c r="G68" s="202" t="s">
        <v>11</v>
      </c>
      <c r="H68" s="202" t="s">
        <v>11</v>
      </c>
      <c r="I68" s="202" t="s">
        <v>11</v>
      </c>
      <c r="J68" s="202" t="s">
        <v>11</v>
      </c>
      <c r="K68" s="202" t="s">
        <v>11</v>
      </c>
      <c r="L68" s="202" t="s">
        <v>11</v>
      </c>
      <c r="M68" s="202" t="s">
        <v>11</v>
      </c>
      <c r="N68" s="202" t="s">
        <v>11</v>
      </c>
      <c r="O68" s="202" t="s">
        <v>11</v>
      </c>
      <c r="P68" s="202" t="s">
        <v>11</v>
      </c>
      <c r="Q68" s="202" t="s">
        <v>11</v>
      </c>
      <c r="R68" s="202" t="s">
        <v>11</v>
      </c>
      <c r="S68" s="202"/>
      <c r="T68" s="202" t="s">
        <v>11</v>
      </c>
      <c r="U68" s="202" t="s">
        <v>11</v>
      </c>
      <c r="V68" s="202" t="s">
        <v>11</v>
      </c>
      <c r="W68" s="202" t="s">
        <v>11</v>
      </c>
      <c r="X68" s="202" t="s">
        <v>11</v>
      </c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</row>
    <row r="69" spans="1:51" ht="12.75">
      <c r="A69" s="28" t="s">
        <v>73</v>
      </c>
      <c r="B69" s="79">
        <v>5133</v>
      </c>
      <c r="C69" s="79">
        <v>0.7858236374770361</v>
      </c>
      <c r="D69" s="79">
        <v>96362</v>
      </c>
      <c r="E69" s="79">
        <v>0.5141637542352533</v>
      </c>
      <c r="F69" s="79">
        <v>22195</v>
      </c>
      <c r="G69" s="79">
        <v>0.5623115705201287</v>
      </c>
      <c r="H69" s="79">
        <v>209</v>
      </c>
      <c r="I69" s="79">
        <v>0.010268251940650487</v>
      </c>
      <c r="J69" s="79">
        <v>9880</v>
      </c>
      <c r="K69" s="79">
        <v>0.5375408052230686</v>
      </c>
      <c r="L69" s="79">
        <v>2740</v>
      </c>
      <c r="M69" s="79">
        <v>0.44756615485135576</v>
      </c>
      <c r="N69" s="79">
        <v>6303</v>
      </c>
      <c r="O69" s="79">
        <v>0.6123579131448558</v>
      </c>
      <c r="P69" s="79">
        <v>12925</v>
      </c>
      <c r="Q69" s="79">
        <v>0.8000123793018074</v>
      </c>
      <c r="R69" s="79">
        <v>3757</v>
      </c>
      <c r="S69" s="79">
        <f t="shared" si="0"/>
        <v>0.6091115434500648</v>
      </c>
      <c r="T69" s="79">
        <v>2654</v>
      </c>
      <c r="U69" s="79">
        <v>0.42986718496922577</v>
      </c>
      <c r="V69" s="79">
        <v>0</v>
      </c>
      <c r="W69" s="79">
        <v>0</v>
      </c>
      <c r="X69" s="79">
        <v>162158</v>
      </c>
      <c r="Y69" s="79">
        <f t="shared" si="1"/>
        <v>0.5114345638906849</v>
      </c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</row>
    <row r="70" spans="1:51" ht="12.75">
      <c r="A70" s="28" t="s">
        <v>74</v>
      </c>
      <c r="B70" s="79">
        <v>416</v>
      </c>
      <c r="C70" s="79">
        <v>0.06368646662584201</v>
      </c>
      <c r="D70" s="79">
        <v>2913</v>
      </c>
      <c r="E70" s="79">
        <v>0.015543046180935357</v>
      </c>
      <c r="F70" s="79">
        <v>481</v>
      </c>
      <c r="G70" s="79">
        <v>0.012186161992348813</v>
      </c>
      <c r="H70" s="79">
        <v>0</v>
      </c>
      <c r="I70" s="79">
        <v>0</v>
      </c>
      <c r="J70" s="79">
        <v>1150</v>
      </c>
      <c r="K70" s="79">
        <v>0.06256800870511425</v>
      </c>
      <c r="L70" s="79">
        <v>117</v>
      </c>
      <c r="M70" s="79">
        <v>0.01911140150277687</v>
      </c>
      <c r="N70" s="79">
        <v>197</v>
      </c>
      <c r="O70" s="79">
        <v>0.01913922082969008</v>
      </c>
      <c r="P70" s="79">
        <v>171</v>
      </c>
      <c r="Q70" s="79">
        <v>0.010584303045308245</v>
      </c>
      <c r="R70" s="79">
        <v>90</v>
      </c>
      <c r="S70" s="79">
        <f t="shared" si="0"/>
        <v>0.014591439688715954</v>
      </c>
      <c r="T70" s="79">
        <v>194</v>
      </c>
      <c r="U70" s="79">
        <v>0.03142209264658244</v>
      </c>
      <c r="V70" s="79">
        <v>0</v>
      </c>
      <c r="W70" s="79">
        <v>0</v>
      </c>
      <c r="X70" s="79">
        <v>5729</v>
      </c>
      <c r="Y70" s="79">
        <f t="shared" si="1"/>
        <v>0.018068850235756075</v>
      </c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</row>
    <row r="71" spans="1:51" ht="12.75">
      <c r="A71" s="28" t="s">
        <v>75</v>
      </c>
      <c r="B71" s="79">
        <v>0</v>
      </c>
      <c r="C71" s="79">
        <v>0</v>
      </c>
      <c r="D71" s="79">
        <v>0</v>
      </c>
      <c r="E71" s="79">
        <v>0</v>
      </c>
      <c r="F71" s="79">
        <v>0</v>
      </c>
      <c r="G71" s="79">
        <v>0</v>
      </c>
      <c r="H71" s="79">
        <v>0</v>
      </c>
      <c r="I71" s="79">
        <v>0</v>
      </c>
      <c r="J71" s="79">
        <v>0</v>
      </c>
      <c r="K71" s="79">
        <v>0</v>
      </c>
      <c r="L71" s="79">
        <v>0</v>
      </c>
      <c r="M71" s="79">
        <v>0</v>
      </c>
      <c r="N71" s="79">
        <v>0</v>
      </c>
      <c r="O71" s="79">
        <v>0</v>
      </c>
      <c r="P71" s="79">
        <v>0</v>
      </c>
      <c r="Q71" s="79">
        <v>0</v>
      </c>
      <c r="R71" s="79">
        <v>0</v>
      </c>
      <c r="S71" s="79">
        <f t="shared" si="0"/>
        <v>0</v>
      </c>
      <c r="T71" s="79">
        <v>0</v>
      </c>
      <c r="U71" s="79">
        <v>0</v>
      </c>
      <c r="V71" s="79">
        <v>0</v>
      </c>
      <c r="W71" s="79">
        <v>0</v>
      </c>
      <c r="X71" s="79">
        <v>0</v>
      </c>
      <c r="Y71" s="79">
        <f t="shared" si="1"/>
        <v>0</v>
      </c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</row>
    <row r="72" spans="1:51" ht="12.75">
      <c r="A72" s="80" t="s">
        <v>76</v>
      </c>
      <c r="B72" s="81">
        <v>5549</v>
      </c>
      <c r="C72" s="81">
        <v>0.8495101041028781</v>
      </c>
      <c r="D72" s="81">
        <v>99275</v>
      </c>
      <c r="E72" s="81">
        <v>0.5297068004161887</v>
      </c>
      <c r="F72" s="81">
        <v>22676</v>
      </c>
      <c r="G72" s="81">
        <v>0.5744977325124775</v>
      </c>
      <c r="H72" s="81">
        <v>209</v>
      </c>
      <c r="I72" s="81">
        <v>0.010268251940650487</v>
      </c>
      <c r="J72" s="81">
        <v>11030</v>
      </c>
      <c r="K72" s="81">
        <v>0.6001088139281828</v>
      </c>
      <c r="L72" s="81">
        <v>2857</v>
      </c>
      <c r="M72" s="81">
        <v>0.46667755635413266</v>
      </c>
      <c r="N72" s="81">
        <v>6500</v>
      </c>
      <c r="O72" s="81">
        <v>0.6314971339745458</v>
      </c>
      <c r="P72" s="81">
        <v>13096</v>
      </c>
      <c r="Q72" s="81">
        <v>0.8105966823471156</v>
      </c>
      <c r="R72" s="81">
        <v>3847</v>
      </c>
      <c r="S72" s="81">
        <f t="shared" si="0"/>
        <v>0.6237029831387808</v>
      </c>
      <c r="T72" s="81">
        <v>2848</v>
      </c>
      <c r="U72" s="81">
        <v>0.46128927761580824</v>
      </c>
      <c r="V72" s="81">
        <v>0</v>
      </c>
      <c r="W72" s="81">
        <v>0</v>
      </c>
      <c r="X72" s="81">
        <v>167887</v>
      </c>
      <c r="Y72" s="81">
        <f t="shared" si="1"/>
        <v>0.529503414126441</v>
      </c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</row>
    <row r="73" spans="1:51" ht="12.75">
      <c r="A73" s="201" t="s">
        <v>77</v>
      </c>
      <c r="B73" s="202" t="s">
        <v>11</v>
      </c>
      <c r="C73" s="202" t="s">
        <v>11</v>
      </c>
      <c r="D73" s="202" t="s">
        <v>11</v>
      </c>
      <c r="E73" s="202" t="s">
        <v>11</v>
      </c>
      <c r="F73" s="202" t="s">
        <v>11</v>
      </c>
      <c r="G73" s="202" t="s">
        <v>11</v>
      </c>
      <c r="H73" s="202" t="s">
        <v>11</v>
      </c>
      <c r="I73" s="202" t="s">
        <v>11</v>
      </c>
      <c r="J73" s="202" t="s">
        <v>11</v>
      </c>
      <c r="K73" s="202" t="s">
        <v>11</v>
      </c>
      <c r="L73" s="202" t="s">
        <v>11</v>
      </c>
      <c r="M73" s="202" t="s">
        <v>11</v>
      </c>
      <c r="N73" s="202" t="s">
        <v>11</v>
      </c>
      <c r="O73" s="202" t="s">
        <v>11</v>
      </c>
      <c r="P73" s="202" t="s">
        <v>11</v>
      </c>
      <c r="Q73" s="202" t="s">
        <v>11</v>
      </c>
      <c r="R73" s="202" t="s">
        <v>11</v>
      </c>
      <c r="S73" s="202"/>
      <c r="T73" s="202" t="s">
        <v>11</v>
      </c>
      <c r="U73" s="202" t="s">
        <v>11</v>
      </c>
      <c r="V73" s="202" t="s">
        <v>11</v>
      </c>
      <c r="W73" s="202" t="s">
        <v>11</v>
      </c>
      <c r="X73" s="202" t="s">
        <v>11</v>
      </c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</row>
    <row r="74" spans="1:51" ht="12.75">
      <c r="A74" s="29" t="s">
        <v>78</v>
      </c>
      <c r="B74" s="82">
        <v>254</v>
      </c>
      <c r="C74" s="82">
        <v>0.038885486834047765</v>
      </c>
      <c r="D74" s="82">
        <v>23136</v>
      </c>
      <c r="E74" s="82">
        <v>0.12344796307659472</v>
      </c>
      <c r="F74" s="82">
        <v>3942</v>
      </c>
      <c r="G74" s="82">
        <v>0.09987079121380253</v>
      </c>
      <c r="H74" s="82">
        <v>2169</v>
      </c>
      <c r="I74" s="82">
        <v>0.10656382037928663</v>
      </c>
      <c r="J74" s="82">
        <v>1789</v>
      </c>
      <c r="K74" s="82">
        <v>0.09733405875952122</v>
      </c>
      <c r="L74" s="82">
        <v>798</v>
      </c>
      <c r="M74" s="82">
        <v>0.13034955896765762</v>
      </c>
      <c r="N74" s="82">
        <v>2377</v>
      </c>
      <c r="O74" s="82">
        <v>0.23093364422423007</v>
      </c>
      <c r="P74" s="82">
        <v>1672</v>
      </c>
      <c r="Q74" s="82">
        <v>0.10349096310968062</v>
      </c>
      <c r="R74" s="82">
        <v>728</v>
      </c>
      <c r="S74" s="82">
        <f t="shared" si="0"/>
        <v>0.11802853437094682</v>
      </c>
      <c r="T74" s="82">
        <v>175</v>
      </c>
      <c r="U74" s="82">
        <v>0.02834467120181406</v>
      </c>
      <c r="V74" s="82">
        <v>0</v>
      </c>
      <c r="W74" s="82">
        <v>0</v>
      </c>
      <c r="X74" s="82">
        <v>37040</v>
      </c>
      <c r="Y74" s="82">
        <f t="shared" si="1"/>
        <v>0.1168214719379307</v>
      </c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</row>
    <row r="75" spans="1:51" ht="12.75">
      <c r="A75" s="29" t="s">
        <v>79</v>
      </c>
      <c r="B75" s="82">
        <v>0</v>
      </c>
      <c r="C75" s="82">
        <v>0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f t="shared" si="0"/>
        <v>0</v>
      </c>
      <c r="T75" s="82">
        <v>0</v>
      </c>
      <c r="U75" s="82">
        <v>0</v>
      </c>
      <c r="V75" s="82">
        <v>0</v>
      </c>
      <c r="W75" s="82">
        <v>0</v>
      </c>
      <c r="X75" s="82">
        <v>0</v>
      </c>
      <c r="Y75" s="82">
        <f t="shared" si="1"/>
        <v>0</v>
      </c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</row>
    <row r="76" spans="1:51" ht="12.75">
      <c r="A76" s="83" t="s">
        <v>80</v>
      </c>
      <c r="B76" s="84">
        <v>254</v>
      </c>
      <c r="C76" s="84">
        <v>0.038885486834047765</v>
      </c>
      <c r="D76" s="84">
        <v>23136</v>
      </c>
      <c r="E76" s="84">
        <v>0.12344796307659472</v>
      </c>
      <c r="F76" s="84">
        <v>3942</v>
      </c>
      <c r="G76" s="84">
        <v>0.09987079121380253</v>
      </c>
      <c r="H76" s="84">
        <v>2169</v>
      </c>
      <c r="I76" s="84">
        <v>0.10656382037928663</v>
      </c>
      <c r="J76" s="84">
        <v>1789</v>
      </c>
      <c r="K76" s="84">
        <v>0.09733405875952122</v>
      </c>
      <c r="L76" s="84">
        <v>798</v>
      </c>
      <c r="M76" s="84">
        <v>0.13034955896765762</v>
      </c>
      <c r="N76" s="84">
        <v>2377</v>
      </c>
      <c r="O76" s="84">
        <v>0.23093364422423007</v>
      </c>
      <c r="P76" s="84">
        <v>1672</v>
      </c>
      <c r="Q76" s="84">
        <v>0.10349096310968062</v>
      </c>
      <c r="R76" s="84">
        <v>728</v>
      </c>
      <c r="S76" s="84">
        <f aca="true" t="shared" si="2" ref="S76:S128">+R76/R$3</f>
        <v>0.11802853437094682</v>
      </c>
      <c r="T76" s="84">
        <v>175</v>
      </c>
      <c r="U76" s="84">
        <v>0.02834467120181406</v>
      </c>
      <c r="V76" s="84">
        <v>0</v>
      </c>
      <c r="W76" s="84">
        <v>0</v>
      </c>
      <c r="X76" s="84">
        <v>37040</v>
      </c>
      <c r="Y76" s="84">
        <f aca="true" t="shared" si="3" ref="Y76:Y128">+X76/X$3</f>
        <v>0.1168214719379307</v>
      </c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</row>
    <row r="77" spans="1:51" ht="12.75">
      <c r="A77" s="201" t="s">
        <v>81</v>
      </c>
      <c r="B77" s="202" t="s">
        <v>11</v>
      </c>
      <c r="C77" s="202" t="s">
        <v>11</v>
      </c>
      <c r="D77" s="202" t="s">
        <v>11</v>
      </c>
      <c r="E77" s="202" t="s">
        <v>11</v>
      </c>
      <c r="F77" s="202" t="s">
        <v>11</v>
      </c>
      <c r="G77" s="202" t="s">
        <v>11</v>
      </c>
      <c r="H77" s="202" t="s">
        <v>11</v>
      </c>
      <c r="I77" s="202" t="s">
        <v>11</v>
      </c>
      <c r="J77" s="202" t="s">
        <v>11</v>
      </c>
      <c r="K77" s="202" t="s">
        <v>11</v>
      </c>
      <c r="L77" s="202" t="s">
        <v>11</v>
      </c>
      <c r="M77" s="202" t="s">
        <v>11</v>
      </c>
      <c r="N77" s="202" t="s">
        <v>11</v>
      </c>
      <c r="O77" s="202" t="s">
        <v>11</v>
      </c>
      <c r="P77" s="202" t="s">
        <v>11</v>
      </c>
      <c r="Q77" s="202" t="s">
        <v>11</v>
      </c>
      <c r="R77" s="202" t="s">
        <v>11</v>
      </c>
      <c r="S77" s="202"/>
      <c r="T77" s="202" t="s">
        <v>11</v>
      </c>
      <c r="U77" s="202" t="s">
        <v>11</v>
      </c>
      <c r="V77" s="202" t="s">
        <v>11</v>
      </c>
      <c r="W77" s="202" t="s">
        <v>11</v>
      </c>
      <c r="X77" s="202" t="s">
        <v>11</v>
      </c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</row>
    <row r="78" spans="1:51" ht="12.75">
      <c r="A78" s="30" t="s">
        <v>82</v>
      </c>
      <c r="B78" s="85">
        <v>0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  <c r="I78" s="85">
        <v>0</v>
      </c>
      <c r="J78" s="85">
        <v>0</v>
      </c>
      <c r="K78" s="85">
        <v>0</v>
      </c>
      <c r="L78" s="85">
        <v>0</v>
      </c>
      <c r="M78" s="85">
        <v>0</v>
      </c>
      <c r="N78" s="85">
        <v>0</v>
      </c>
      <c r="O78" s="85">
        <v>0</v>
      </c>
      <c r="P78" s="85">
        <v>0</v>
      </c>
      <c r="Q78" s="85">
        <v>0</v>
      </c>
      <c r="R78" s="85">
        <v>0</v>
      </c>
      <c r="S78" s="85">
        <f t="shared" si="2"/>
        <v>0</v>
      </c>
      <c r="T78" s="85">
        <v>0</v>
      </c>
      <c r="U78" s="85">
        <v>0</v>
      </c>
      <c r="V78" s="85">
        <v>0</v>
      </c>
      <c r="W78" s="85">
        <v>0</v>
      </c>
      <c r="X78" s="85">
        <v>0</v>
      </c>
      <c r="Y78" s="85">
        <f t="shared" si="3"/>
        <v>0</v>
      </c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</row>
    <row r="79" spans="1:51" ht="12.75">
      <c r="A79" s="30" t="s">
        <v>83</v>
      </c>
      <c r="B79" s="85">
        <v>5984</v>
      </c>
      <c r="C79" s="85">
        <v>0.9161053276178812</v>
      </c>
      <c r="D79" s="85">
        <v>281543</v>
      </c>
      <c r="E79" s="85">
        <v>1.5022436838033242</v>
      </c>
      <c r="F79" s="85">
        <v>49385</v>
      </c>
      <c r="G79" s="85">
        <v>1.2511717463454182</v>
      </c>
      <c r="H79" s="85">
        <v>53143</v>
      </c>
      <c r="I79" s="85">
        <v>2.6109364252726737</v>
      </c>
      <c r="J79" s="85">
        <v>8929</v>
      </c>
      <c r="K79" s="85">
        <v>0.4857997823721436</v>
      </c>
      <c r="L79" s="85">
        <v>5553</v>
      </c>
      <c r="M79" s="85">
        <v>0.9070565174779484</v>
      </c>
      <c r="N79" s="85">
        <v>91428</v>
      </c>
      <c r="O79" s="85">
        <v>8.882541533080735</v>
      </c>
      <c r="P79" s="85">
        <v>7707</v>
      </c>
      <c r="Q79" s="85">
        <v>0.4770363951473137</v>
      </c>
      <c r="R79" s="85">
        <v>711</v>
      </c>
      <c r="S79" s="85">
        <f t="shared" si="2"/>
        <v>0.11527237354085604</v>
      </c>
      <c r="T79" s="85">
        <v>35960</v>
      </c>
      <c r="U79" s="85">
        <v>5.824425008098477</v>
      </c>
      <c r="V79" s="85">
        <v>0</v>
      </c>
      <c r="W79" s="85">
        <v>0</v>
      </c>
      <c r="X79" s="85">
        <v>540343</v>
      </c>
      <c r="Y79" s="85">
        <f t="shared" si="3"/>
        <v>1.704202608297983</v>
      </c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</row>
    <row r="80" spans="1:51" ht="12.75">
      <c r="A80" s="30" t="s">
        <v>84</v>
      </c>
      <c r="B80" s="85">
        <v>1815</v>
      </c>
      <c r="C80" s="85">
        <v>0.2778628291488059</v>
      </c>
      <c r="D80" s="85">
        <v>17335</v>
      </c>
      <c r="E80" s="85">
        <v>0.0924952645199157</v>
      </c>
      <c r="F80" s="85">
        <v>3090</v>
      </c>
      <c r="G80" s="85">
        <v>0.07828532340199133</v>
      </c>
      <c r="H80" s="85">
        <v>0</v>
      </c>
      <c r="I80" s="85">
        <v>0</v>
      </c>
      <c r="J80" s="85">
        <v>400</v>
      </c>
      <c r="K80" s="85">
        <v>0.02176278563656148</v>
      </c>
      <c r="L80" s="85">
        <v>280</v>
      </c>
      <c r="M80" s="85">
        <v>0.04573668735707285</v>
      </c>
      <c r="N80" s="85">
        <v>1540</v>
      </c>
      <c r="O80" s="85">
        <v>0.14961624404935392</v>
      </c>
      <c r="P80" s="85">
        <v>60</v>
      </c>
      <c r="Q80" s="85">
        <v>0.0037137905422134194</v>
      </c>
      <c r="R80" s="85">
        <v>1080</v>
      </c>
      <c r="S80" s="85">
        <f t="shared" si="2"/>
        <v>0.17509727626459143</v>
      </c>
      <c r="T80" s="85">
        <v>0</v>
      </c>
      <c r="U80" s="85">
        <v>0</v>
      </c>
      <c r="V80" s="85">
        <v>0</v>
      </c>
      <c r="W80" s="85">
        <v>0</v>
      </c>
      <c r="X80" s="85">
        <v>25600</v>
      </c>
      <c r="Y80" s="85">
        <f t="shared" si="3"/>
        <v>0.0807405421601249</v>
      </c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</row>
    <row r="81" spans="1:51" ht="12.75">
      <c r="A81" s="86" t="s">
        <v>85</v>
      </c>
      <c r="B81" s="87">
        <v>7799</v>
      </c>
      <c r="C81" s="87">
        <v>1.193968156766687</v>
      </c>
      <c r="D81" s="87">
        <v>298878</v>
      </c>
      <c r="E81" s="87">
        <v>1.59473894832324</v>
      </c>
      <c r="F81" s="87">
        <v>52475</v>
      </c>
      <c r="G81" s="87">
        <v>1.3294570697474095</v>
      </c>
      <c r="H81" s="87">
        <v>53143</v>
      </c>
      <c r="I81" s="87">
        <v>2.6109364252726737</v>
      </c>
      <c r="J81" s="87">
        <v>9329</v>
      </c>
      <c r="K81" s="87">
        <v>0.5075625680087051</v>
      </c>
      <c r="L81" s="87">
        <v>5833</v>
      </c>
      <c r="M81" s="87">
        <v>0.9527932048350213</v>
      </c>
      <c r="N81" s="87">
        <v>92968</v>
      </c>
      <c r="O81" s="87">
        <v>9.032157777130088</v>
      </c>
      <c r="P81" s="87">
        <v>7767</v>
      </c>
      <c r="Q81" s="87">
        <v>0.4807501856895271</v>
      </c>
      <c r="R81" s="87">
        <v>1791</v>
      </c>
      <c r="S81" s="87">
        <f t="shared" si="2"/>
        <v>0.2903696498054475</v>
      </c>
      <c r="T81" s="87">
        <v>35960</v>
      </c>
      <c r="U81" s="87">
        <v>5.824425008098477</v>
      </c>
      <c r="V81" s="87">
        <v>0</v>
      </c>
      <c r="W81" s="87">
        <v>0</v>
      </c>
      <c r="X81" s="87">
        <v>565943</v>
      </c>
      <c r="Y81" s="87">
        <f t="shared" si="3"/>
        <v>1.784943150458108</v>
      </c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</row>
    <row r="82" spans="1:51" ht="12.75">
      <c r="A82" s="201" t="s">
        <v>86</v>
      </c>
      <c r="B82" s="202" t="s">
        <v>11</v>
      </c>
      <c r="C82" s="202" t="s">
        <v>11</v>
      </c>
      <c r="D82" s="202" t="s">
        <v>11</v>
      </c>
      <c r="E82" s="202" t="s">
        <v>11</v>
      </c>
      <c r="F82" s="202" t="s">
        <v>11</v>
      </c>
      <c r="G82" s="202" t="s">
        <v>11</v>
      </c>
      <c r="H82" s="202" t="s">
        <v>11</v>
      </c>
      <c r="I82" s="202" t="s">
        <v>11</v>
      </c>
      <c r="J82" s="202" t="s">
        <v>11</v>
      </c>
      <c r="K82" s="202" t="s">
        <v>11</v>
      </c>
      <c r="L82" s="202" t="s">
        <v>11</v>
      </c>
      <c r="M82" s="202" t="s">
        <v>11</v>
      </c>
      <c r="N82" s="202" t="s">
        <v>11</v>
      </c>
      <c r="O82" s="202" t="s">
        <v>11</v>
      </c>
      <c r="P82" s="202" t="s">
        <v>11</v>
      </c>
      <c r="Q82" s="202" t="s">
        <v>11</v>
      </c>
      <c r="R82" s="202" t="s">
        <v>11</v>
      </c>
      <c r="S82" s="202"/>
      <c r="T82" s="202" t="s">
        <v>11</v>
      </c>
      <c r="U82" s="202" t="s">
        <v>11</v>
      </c>
      <c r="V82" s="202" t="s">
        <v>11</v>
      </c>
      <c r="W82" s="202" t="s">
        <v>11</v>
      </c>
      <c r="X82" s="202" t="s">
        <v>11</v>
      </c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2"/>
      <c r="AT82" s="202"/>
      <c r="AU82" s="202"/>
      <c r="AV82" s="202"/>
      <c r="AW82" s="202"/>
      <c r="AX82" s="202"/>
      <c r="AY82" s="202"/>
    </row>
    <row r="83" spans="1:51" ht="12.75">
      <c r="A83" s="31" t="s">
        <v>87</v>
      </c>
      <c r="B83" s="88">
        <v>482</v>
      </c>
      <c r="C83" s="88">
        <v>0.0737905695039804</v>
      </c>
      <c r="D83" s="88">
        <v>9699</v>
      </c>
      <c r="E83" s="88">
        <v>0.05175146066216685</v>
      </c>
      <c r="F83" s="88">
        <v>4686</v>
      </c>
      <c r="G83" s="88">
        <v>0.11872007296496162</v>
      </c>
      <c r="H83" s="88">
        <v>5645</v>
      </c>
      <c r="I83" s="88">
        <v>0.27734106318168417</v>
      </c>
      <c r="J83" s="88">
        <v>82</v>
      </c>
      <c r="K83" s="88">
        <v>0.004461371055495104</v>
      </c>
      <c r="L83" s="88">
        <v>476</v>
      </c>
      <c r="M83" s="88">
        <v>0.07775236850702384</v>
      </c>
      <c r="N83" s="88">
        <v>9099</v>
      </c>
      <c r="O83" s="88">
        <v>0.8839988341591373</v>
      </c>
      <c r="P83" s="88">
        <v>356</v>
      </c>
      <c r="Q83" s="88">
        <v>0.022035157217132954</v>
      </c>
      <c r="R83" s="88">
        <v>33</v>
      </c>
      <c r="S83" s="88">
        <f t="shared" si="2"/>
        <v>0.005350194552529183</v>
      </c>
      <c r="T83" s="88">
        <v>4435</v>
      </c>
      <c r="U83" s="88">
        <v>0.7183349530288305</v>
      </c>
      <c r="V83" s="88">
        <v>0</v>
      </c>
      <c r="W83" s="88">
        <v>0</v>
      </c>
      <c r="X83" s="88">
        <v>34993</v>
      </c>
      <c r="Y83" s="88">
        <f t="shared" si="3"/>
        <v>0.11036538249254885</v>
      </c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</row>
    <row r="84" spans="1:51" ht="12.75">
      <c r="A84" s="31" t="s">
        <v>88</v>
      </c>
      <c r="B84" s="88">
        <v>139</v>
      </c>
      <c r="C84" s="88">
        <v>0.021279853031230863</v>
      </c>
      <c r="D84" s="88">
        <v>11143</v>
      </c>
      <c r="E84" s="88">
        <v>0.05945628685003868</v>
      </c>
      <c r="F84" s="88">
        <v>818</v>
      </c>
      <c r="G84" s="88">
        <v>0.02072407590382813</v>
      </c>
      <c r="H84" s="88">
        <v>0</v>
      </c>
      <c r="I84" s="88">
        <v>0</v>
      </c>
      <c r="J84" s="88">
        <v>2666</v>
      </c>
      <c r="K84" s="88">
        <v>0.14504896626768227</v>
      </c>
      <c r="L84" s="88">
        <v>266</v>
      </c>
      <c r="M84" s="88">
        <v>0.04344985298921921</v>
      </c>
      <c r="N84" s="88">
        <v>163</v>
      </c>
      <c r="O84" s="88">
        <v>0.015836005051977072</v>
      </c>
      <c r="P84" s="88">
        <v>792</v>
      </c>
      <c r="Q84" s="88">
        <v>0.049022035157217134</v>
      </c>
      <c r="R84" s="88">
        <v>174</v>
      </c>
      <c r="S84" s="88">
        <f t="shared" si="2"/>
        <v>0.02821011673151751</v>
      </c>
      <c r="T84" s="88">
        <v>223</v>
      </c>
      <c r="U84" s="88">
        <v>0.036119209588597344</v>
      </c>
      <c r="V84" s="88">
        <v>0</v>
      </c>
      <c r="W84" s="88">
        <v>0</v>
      </c>
      <c r="X84" s="88">
        <v>16384</v>
      </c>
      <c r="Y84" s="88">
        <f t="shared" si="3"/>
        <v>0.051673946982479936</v>
      </c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</row>
    <row r="85" spans="1:51" ht="12.75">
      <c r="A85" s="89" t="s">
        <v>89</v>
      </c>
      <c r="B85" s="90">
        <v>621</v>
      </c>
      <c r="C85" s="90">
        <v>0.09507042253521127</v>
      </c>
      <c r="D85" s="90">
        <v>20842</v>
      </c>
      <c r="E85" s="90">
        <v>0.11120774751220554</v>
      </c>
      <c r="F85" s="90">
        <v>5504</v>
      </c>
      <c r="G85" s="90">
        <v>0.13944414886878975</v>
      </c>
      <c r="H85" s="90">
        <v>5645</v>
      </c>
      <c r="I85" s="90">
        <v>0.27734106318168417</v>
      </c>
      <c r="J85" s="90">
        <v>2748</v>
      </c>
      <c r="K85" s="90">
        <v>0.14951033732317737</v>
      </c>
      <c r="L85" s="90">
        <v>742</v>
      </c>
      <c r="M85" s="90">
        <v>0.12120222149624306</v>
      </c>
      <c r="N85" s="90">
        <v>9262</v>
      </c>
      <c r="O85" s="90">
        <v>0.8998348392111144</v>
      </c>
      <c r="P85" s="90">
        <v>1148</v>
      </c>
      <c r="Q85" s="90">
        <v>0.07105719237435008</v>
      </c>
      <c r="R85" s="90">
        <v>207</v>
      </c>
      <c r="S85" s="90">
        <f t="shared" si="2"/>
        <v>0.03356031128404669</v>
      </c>
      <c r="T85" s="90">
        <v>4658</v>
      </c>
      <c r="U85" s="90">
        <v>0.7544541626174279</v>
      </c>
      <c r="V85" s="90">
        <v>0</v>
      </c>
      <c r="W85" s="90">
        <v>0</v>
      </c>
      <c r="X85" s="90">
        <v>51377</v>
      </c>
      <c r="Y85" s="90">
        <f t="shared" si="3"/>
        <v>0.16203932947502878</v>
      </c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</row>
    <row r="86" spans="1:51" ht="12.75">
      <c r="A86" s="201" t="s">
        <v>90</v>
      </c>
      <c r="B86" s="202" t="s">
        <v>11</v>
      </c>
      <c r="C86" s="202" t="s">
        <v>11</v>
      </c>
      <c r="D86" s="202" t="s">
        <v>11</v>
      </c>
      <c r="E86" s="202" t="s">
        <v>11</v>
      </c>
      <c r="F86" s="202" t="s">
        <v>11</v>
      </c>
      <c r="G86" s="202" t="s">
        <v>11</v>
      </c>
      <c r="H86" s="202" t="s">
        <v>11</v>
      </c>
      <c r="I86" s="202" t="s">
        <v>11</v>
      </c>
      <c r="J86" s="202" t="s">
        <v>11</v>
      </c>
      <c r="K86" s="202" t="s">
        <v>11</v>
      </c>
      <c r="L86" s="202" t="s">
        <v>11</v>
      </c>
      <c r="M86" s="202" t="s">
        <v>11</v>
      </c>
      <c r="N86" s="202" t="s">
        <v>11</v>
      </c>
      <c r="O86" s="202" t="s">
        <v>11</v>
      </c>
      <c r="P86" s="202" t="s">
        <v>11</v>
      </c>
      <c r="Q86" s="202" t="s">
        <v>11</v>
      </c>
      <c r="R86" s="202" t="s">
        <v>11</v>
      </c>
      <c r="S86" s="202"/>
      <c r="T86" s="202" t="s">
        <v>11</v>
      </c>
      <c r="U86" s="202" t="s">
        <v>11</v>
      </c>
      <c r="V86" s="202" t="s">
        <v>11</v>
      </c>
      <c r="W86" s="202" t="s">
        <v>11</v>
      </c>
      <c r="X86" s="202" t="s">
        <v>11</v>
      </c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2"/>
      <c r="AT86" s="202"/>
      <c r="AU86" s="202"/>
      <c r="AV86" s="202"/>
      <c r="AW86" s="202"/>
      <c r="AX86" s="202"/>
      <c r="AY86" s="202"/>
    </row>
    <row r="87" spans="1:51" ht="12.75">
      <c r="A87" s="32" t="s">
        <v>91</v>
      </c>
      <c r="B87" s="91">
        <v>64079</v>
      </c>
      <c r="C87" s="91">
        <v>9.810012247397427</v>
      </c>
      <c r="D87" s="91">
        <v>132328</v>
      </c>
      <c r="E87" s="91">
        <v>0.7060694181362217</v>
      </c>
      <c r="F87" s="91">
        <v>75990</v>
      </c>
      <c r="G87" s="91">
        <v>1.9252109143421752</v>
      </c>
      <c r="H87" s="91">
        <v>0</v>
      </c>
      <c r="I87" s="91">
        <v>0</v>
      </c>
      <c r="J87" s="91">
        <v>41970</v>
      </c>
      <c r="K87" s="91">
        <v>2.2834602829162134</v>
      </c>
      <c r="L87" s="91">
        <v>41390</v>
      </c>
      <c r="M87" s="91">
        <v>6.760862463247305</v>
      </c>
      <c r="N87" s="91">
        <v>211830</v>
      </c>
      <c r="O87" s="91">
        <v>20.580005829204314</v>
      </c>
      <c r="P87" s="91">
        <v>1890</v>
      </c>
      <c r="Q87" s="91">
        <v>0.1169844020797227</v>
      </c>
      <c r="R87" s="91">
        <v>84580</v>
      </c>
      <c r="S87" s="91">
        <f t="shared" si="2"/>
        <v>13.712710765239947</v>
      </c>
      <c r="T87" s="91">
        <v>0</v>
      </c>
      <c r="U87" s="91">
        <v>0</v>
      </c>
      <c r="V87" s="91">
        <v>0</v>
      </c>
      <c r="W87" s="91">
        <v>0</v>
      </c>
      <c r="X87" s="91">
        <v>654057</v>
      </c>
      <c r="Y87" s="91">
        <f t="shared" si="3"/>
        <v>2.062848311860344</v>
      </c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</row>
    <row r="88" spans="1:51" ht="12.75">
      <c r="A88" s="32" t="s">
        <v>92</v>
      </c>
      <c r="B88" s="91">
        <v>1286</v>
      </c>
      <c r="C88" s="91">
        <v>0.19687691365584814</v>
      </c>
      <c r="D88" s="91">
        <v>61367</v>
      </c>
      <c r="E88" s="91">
        <v>0.32743910572793</v>
      </c>
      <c r="F88" s="91">
        <v>9306</v>
      </c>
      <c r="G88" s="91">
        <v>0.2357680322261914</v>
      </c>
      <c r="H88" s="91">
        <v>4676</v>
      </c>
      <c r="I88" s="91">
        <v>0.22973371327503195</v>
      </c>
      <c r="J88" s="91">
        <v>558</v>
      </c>
      <c r="K88" s="91">
        <v>0.030359085963003265</v>
      </c>
      <c r="L88" s="91">
        <v>884</v>
      </c>
      <c r="M88" s="91">
        <v>0.1443972557987586</v>
      </c>
      <c r="N88" s="91">
        <v>20013</v>
      </c>
      <c r="O88" s="91">
        <v>1.944331098805013</v>
      </c>
      <c r="P88" s="91">
        <v>703</v>
      </c>
      <c r="Q88" s="91">
        <v>0.043513245852933896</v>
      </c>
      <c r="R88" s="91">
        <v>70</v>
      </c>
      <c r="S88" s="91">
        <f t="shared" si="2"/>
        <v>0.011348897535667963</v>
      </c>
      <c r="T88" s="91">
        <v>2720</v>
      </c>
      <c r="U88" s="91">
        <v>0.4405571752510528</v>
      </c>
      <c r="V88" s="91">
        <v>0</v>
      </c>
      <c r="W88" s="91">
        <v>0</v>
      </c>
      <c r="X88" s="91">
        <v>101583</v>
      </c>
      <c r="Y88" s="91">
        <f t="shared" si="3"/>
        <v>0.3203854099317175</v>
      </c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</row>
    <row r="89" spans="1:51" ht="12.75">
      <c r="A89" s="92" t="s">
        <v>93</v>
      </c>
      <c r="B89" s="93">
        <v>65365</v>
      </c>
      <c r="C89" s="93">
        <v>10.006889161053277</v>
      </c>
      <c r="D89" s="93">
        <v>193695</v>
      </c>
      <c r="E89" s="93">
        <v>1.0335085238641517</v>
      </c>
      <c r="F89" s="93">
        <v>85296</v>
      </c>
      <c r="G89" s="93">
        <v>2.160978946568367</v>
      </c>
      <c r="H89" s="93">
        <v>4676</v>
      </c>
      <c r="I89" s="93">
        <v>0.22973371327503195</v>
      </c>
      <c r="J89" s="93">
        <v>42528</v>
      </c>
      <c r="K89" s="93">
        <v>2.3138193688792166</v>
      </c>
      <c r="L89" s="93">
        <v>42274</v>
      </c>
      <c r="M89" s="93">
        <v>6.905259719046064</v>
      </c>
      <c r="N89" s="93">
        <v>231843</v>
      </c>
      <c r="O89" s="93">
        <v>22.524336928009326</v>
      </c>
      <c r="P89" s="93">
        <v>2593</v>
      </c>
      <c r="Q89" s="93">
        <v>0.1604976479326566</v>
      </c>
      <c r="R89" s="93">
        <v>84650</v>
      </c>
      <c r="S89" s="93">
        <f t="shared" si="2"/>
        <v>13.724059662775616</v>
      </c>
      <c r="T89" s="93">
        <v>2720</v>
      </c>
      <c r="U89" s="93">
        <v>0.4405571752510528</v>
      </c>
      <c r="V89" s="93">
        <v>0</v>
      </c>
      <c r="W89" s="93">
        <v>0</v>
      </c>
      <c r="X89" s="93">
        <v>755640</v>
      </c>
      <c r="Y89" s="93">
        <f t="shared" si="3"/>
        <v>2.3832337217920614</v>
      </c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</row>
    <row r="90" spans="1:51" ht="12.75">
      <c r="A90" s="201" t="s">
        <v>94</v>
      </c>
      <c r="B90" s="202" t="s">
        <v>11</v>
      </c>
      <c r="C90" s="202" t="s">
        <v>11</v>
      </c>
      <c r="D90" s="202" t="s">
        <v>11</v>
      </c>
      <c r="E90" s="202" t="s">
        <v>11</v>
      </c>
      <c r="F90" s="202" t="s">
        <v>11</v>
      </c>
      <c r="G90" s="202" t="s">
        <v>11</v>
      </c>
      <c r="H90" s="202" t="s">
        <v>11</v>
      </c>
      <c r="I90" s="202" t="s">
        <v>11</v>
      </c>
      <c r="J90" s="202" t="s">
        <v>11</v>
      </c>
      <c r="K90" s="202" t="s">
        <v>11</v>
      </c>
      <c r="L90" s="202" t="s">
        <v>11</v>
      </c>
      <c r="M90" s="202" t="s">
        <v>11</v>
      </c>
      <c r="N90" s="202" t="s">
        <v>11</v>
      </c>
      <c r="O90" s="202" t="s">
        <v>11</v>
      </c>
      <c r="P90" s="202" t="s">
        <v>11</v>
      </c>
      <c r="Q90" s="202" t="s">
        <v>11</v>
      </c>
      <c r="R90" s="202" t="s">
        <v>11</v>
      </c>
      <c r="S90" s="202"/>
      <c r="T90" s="202" t="s">
        <v>11</v>
      </c>
      <c r="U90" s="202" t="s">
        <v>11</v>
      </c>
      <c r="V90" s="202" t="s">
        <v>11</v>
      </c>
      <c r="W90" s="202" t="s">
        <v>11</v>
      </c>
      <c r="X90" s="202" t="s">
        <v>11</v>
      </c>
      <c r="Y90" s="202"/>
      <c r="Z90" s="202"/>
      <c r="AA90" s="202"/>
      <c r="AB90" s="202"/>
      <c r="AC90" s="202"/>
      <c r="AD90" s="202"/>
      <c r="AE90" s="202"/>
      <c r="AF90" s="202"/>
      <c r="AG90" s="202"/>
      <c r="AH90" s="202"/>
      <c r="AI90" s="202"/>
      <c r="AJ90" s="202"/>
      <c r="AK90" s="202"/>
      <c r="AL90" s="202"/>
      <c r="AM90" s="202"/>
      <c r="AN90" s="202"/>
      <c r="AO90" s="202"/>
      <c r="AP90" s="202"/>
      <c r="AQ90" s="202"/>
      <c r="AR90" s="202"/>
      <c r="AS90" s="202"/>
      <c r="AT90" s="202"/>
      <c r="AU90" s="202"/>
      <c r="AV90" s="202"/>
      <c r="AW90" s="202"/>
      <c r="AX90" s="202"/>
      <c r="AY90" s="202"/>
    </row>
    <row r="91" spans="1:51" ht="12.75">
      <c r="A91" s="33" t="s">
        <v>95</v>
      </c>
      <c r="B91" s="94">
        <v>0</v>
      </c>
      <c r="C91" s="94">
        <v>0</v>
      </c>
      <c r="D91" s="94">
        <v>0</v>
      </c>
      <c r="E91" s="94">
        <v>0</v>
      </c>
      <c r="F91" s="94">
        <v>0</v>
      </c>
      <c r="G91" s="94">
        <v>0</v>
      </c>
      <c r="H91" s="94">
        <v>0</v>
      </c>
      <c r="I91" s="94">
        <v>0</v>
      </c>
      <c r="J91" s="94">
        <v>0</v>
      </c>
      <c r="K91" s="94">
        <v>0</v>
      </c>
      <c r="L91" s="94">
        <v>0</v>
      </c>
      <c r="M91" s="94">
        <v>0</v>
      </c>
      <c r="N91" s="94">
        <v>0</v>
      </c>
      <c r="O91" s="94">
        <v>0</v>
      </c>
      <c r="P91" s="94">
        <v>0</v>
      </c>
      <c r="Q91" s="94">
        <v>0</v>
      </c>
      <c r="R91" s="94">
        <v>0</v>
      </c>
      <c r="S91" s="94">
        <f t="shared" si="2"/>
        <v>0</v>
      </c>
      <c r="T91" s="94">
        <v>0</v>
      </c>
      <c r="U91" s="94">
        <v>0</v>
      </c>
      <c r="V91" s="94">
        <v>0</v>
      </c>
      <c r="W91" s="94">
        <v>0</v>
      </c>
      <c r="X91" s="94">
        <v>0</v>
      </c>
      <c r="Y91" s="94">
        <f t="shared" si="3"/>
        <v>0</v>
      </c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</row>
    <row r="92" spans="1:51" ht="12.75">
      <c r="A92" s="33" t="s">
        <v>96</v>
      </c>
      <c r="B92" s="94">
        <v>2418</v>
      </c>
      <c r="C92" s="94">
        <v>0.37017758726270666</v>
      </c>
      <c r="D92" s="94">
        <v>96352</v>
      </c>
      <c r="E92" s="94">
        <v>0.5141103967131766</v>
      </c>
      <c r="F92" s="94">
        <v>17876</v>
      </c>
      <c r="G92" s="94">
        <v>0.4528894631501609</v>
      </c>
      <c r="H92" s="94">
        <v>31055</v>
      </c>
      <c r="I92" s="94">
        <v>1.525744325439717</v>
      </c>
      <c r="J92" s="94">
        <v>1240</v>
      </c>
      <c r="K92" s="94">
        <v>0.06746463547334058</v>
      </c>
      <c r="L92" s="94">
        <v>1902</v>
      </c>
      <c r="M92" s="94">
        <v>0.3106827834041163</v>
      </c>
      <c r="N92" s="94">
        <v>34985</v>
      </c>
      <c r="O92" s="94">
        <v>3.3989118818614594</v>
      </c>
      <c r="P92" s="94">
        <v>2383</v>
      </c>
      <c r="Q92" s="94">
        <v>0.14749938103490964</v>
      </c>
      <c r="R92" s="94">
        <v>175</v>
      </c>
      <c r="S92" s="94">
        <f t="shared" si="2"/>
        <v>0.02837224383916991</v>
      </c>
      <c r="T92" s="94">
        <v>31800</v>
      </c>
      <c r="U92" s="94">
        <v>5.150631681243926</v>
      </c>
      <c r="V92" s="94">
        <v>0</v>
      </c>
      <c r="W92" s="94">
        <v>0</v>
      </c>
      <c r="X92" s="94">
        <v>220186</v>
      </c>
      <c r="Y92" s="94">
        <f t="shared" si="3"/>
        <v>0.6944506646902054</v>
      </c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</row>
    <row r="93" spans="1:51" ht="12.75">
      <c r="A93" s="95" t="s">
        <v>97</v>
      </c>
      <c r="B93" s="96">
        <v>2418</v>
      </c>
      <c r="C93" s="96">
        <v>0.37017758726270666</v>
      </c>
      <c r="D93" s="96">
        <v>96352</v>
      </c>
      <c r="E93" s="96">
        <v>0.5141103967131766</v>
      </c>
      <c r="F93" s="96">
        <v>17876</v>
      </c>
      <c r="G93" s="96">
        <v>0.4528894631501609</v>
      </c>
      <c r="H93" s="96">
        <v>31055</v>
      </c>
      <c r="I93" s="96">
        <v>1.525744325439717</v>
      </c>
      <c r="J93" s="96">
        <v>1240</v>
      </c>
      <c r="K93" s="96">
        <v>0.06746463547334058</v>
      </c>
      <c r="L93" s="96">
        <v>1902</v>
      </c>
      <c r="M93" s="96">
        <v>0.3106827834041163</v>
      </c>
      <c r="N93" s="96">
        <v>34985</v>
      </c>
      <c r="O93" s="96">
        <v>3.3989118818614594</v>
      </c>
      <c r="P93" s="96">
        <v>2383</v>
      </c>
      <c r="Q93" s="96">
        <v>0.14749938103490964</v>
      </c>
      <c r="R93" s="96">
        <v>175</v>
      </c>
      <c r="S93" s="96">
        <f t="shared" si="2"/>
        <v>0.02837224383916991</v>
      </c>
      <c r="T93" s="96">
        <v>31800</v>
      </c>
      <c r="U93" s="96">
        <v>5.150631681243926</v>
      </c>
      <c r="V93" s="96">
        <v>0</v>
      </c>
      <c r="W93" s="96">
        <v>0</v>
      </c>
      <c r="X93" s="96">
        <v>220186</v>
      </c>
      <c r="Y93" s="96">
        <f t="shared" si="3"/>
        <v>0.6944506646902054</v>
      </c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</row>
    <row r="94" spans="1:51" ht="12.75">
      <c r="A94" s="201" t="s">
        <v>98</v>
      </c>
      <c r="B94" s="202" t="s">
        <v>11</v>
      </c>
      <c r="C94" s="202" t="s">
        <v>11</v>
      </c>
      <c r="D94" s="202" t="s">
        <v>11</v>
      </c>
      <c r="E94" s="202" t="s">
        <v>11</v>
      </c>
      <c r="F94" s="202" t="s">
        <v>11</v>
      </c>
      <c r="G94" s="202" t="s">
        <v>11</v>
      </c>
      <c r="H94" s="202" t="s">
        <v>11</v>
      </c>
      <c r="I94" s="202" t="s">
        <v>11</v>
      </c>
      <c r="J94" s="202" t="s">
        <v>11</v>
      </c>
      <c r="K94" s="202" t="s">
        <v>11</v>
      </c>
      <c r="L94" s="202" t="s">
        <v>11</v>
      </c>
      <c r="M94" s="202" t="s">
        <v>11</v>
      </c>
      <c r="N94" s="202" t="s">
        <v>11</v>
      </c>
      <c r="O94" s="202" t="s">
        <v>11</v>
      </c>
      <c r="P94" s="202" t="s">
        <v>11</v>
      </c>
      <c r="Q94" s="202" t="s">
        <v>11</v>
      </c>
      <c r="R94" s="202" t="s">
        <v>11</v>
      </c>
      <c r="S94" s="202"/>
      <c r="T94" s="202" t="s">
        <v>11</v>
      </c>
      <c r="U94" s="202" t="s">
        <v>11</v>
      </c>
      <c r="V94" s="202" t="s">
        <v>11</v>
      </c>
      <c r="W94" s="202" t="s">
        <v>11</v>
      </c>
      <c r="X94" s="202" t="s">
        <v>11</v>
      </c>
      <c r="Y94" s="202"/>
      <c r="Z94" s="202"/>
      <c r="AA94" s="202"/>
      <c r="AB94" s="202"/>
      <c r="AC94" s="202"/>
      <c r="AD94" s="202"/>
      <c r="AE94" s="202"/>
      <c r="AF94" s="202"/>
      <c r="AG94" s="202"/>
      <c r="AH94" s="202"/>
      <c r="AI94" s="202"/>
      <c r="AJ94" s="202"/>
      <c r="AK94" s="202"/>
      <c r="AL94" s="202"/>
      <c r="AM94" s="202"/>
      <c r="AN94" s="202"/>
      <c r="AO94" s="202"/>
      <c r="AP94" s="202"/>
      <c r="AQ94" s="202"/>
      <c r="AR94" s="202"/>
      <c r="AS94" s="202"/>
      <c r="AT94" s="202"/>
      <c r="AU94" s="202"/>
      <c r="AV94" s="202"/>
      <c r="AW94" s="202"/>
      <c r="AX94" s="202"/>
      <c r="AY94" s="202"/>
    </row>
    <row r="95" spans="1:51" ht="12.75">
      <c r="A95" s="34" t="s">
        <v>99</v>
      </c>
      <c r="B95" s="97">
        <v>127</v>
      </c>
      <c r="C95" s="97">
        <v>0.019442743417023883</v>
      </c>
      <c r="D95" s="97">
        <v>5437</v>
      </c>
      <c r="E95" s="97">
        <v>0.029010484753088067</v>
      </c>
      <c r="F95" s="97">
        <v>2415</v>
      </c>
      <c r="G95" s="97">
        <v>0.06118416052291556</v>
      </c>
      <c r="H95" s="97">
        <v>1628</v>
      </c>
      <c r="I95" s="97">
        <v>0.07998427827454063</v>
      </c>
      <c r="J95" s="97">
        <v>60</v>
      </c>
      <c r="K95" s="97">
        <v>0.003264417845484222</v>
      </c>
      <c r="L95" s="97">
        <v>253</v>
      </c>
      <c r="M95" s="97">
        <v>0.04132636393335511</v>
      </c>
      <c r="N95" s="97">
        <v>4995</v>
      </c>
      <c r="O95" s="97">
        <v>0.48528125910813175</v>
      </c>
      <c r="P95" s="97">
        <v>265</v>
      </c>
      <c r="Q95" s="97">
        <v>0.016402574894775934</v>
      </c>
      <c r="R95" s="97">
        <v>7</v>
      </c>
      <c r="S95" s="97">
        <f t="shared" si="2"/>
        <v>0.0011348897535667965</v>
      </c>
      <c r="T95" s="97">
        <v>3680</v>
      </c>
      <c r="U95" s="97">
        <v>0.5960479429867185</v>
      </c>
      <c r="V95" s="97">
        <v>0</v>
      </c>
      <c r="W95" s="97">
        <v>0</v>
      </c>
      <c r="X95" s="97">
        <v>18867</v>
      </c>
      <c r="Y95" s="97">
        <f t="shared" si="3"/>
        <v>0.05950514878652642</v>
      </c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</row>
    <row r="96" spans="1:51" ht="12.75">
      <c r="A96" s="34" t="s">
        <v>100</v>
      </c>
      <c r="B96" s="97">
        <v>0</v>
      </c>
      <c r="C96" s="97">
        <v>0</v>
      </c>
      <c r="D96" s="97">
        <v>0</v>
      </c>
      <c r="E96" s="97">
        <v>0</v>
      </c>
      <c r="F96" s="97">
        <v>0</v>
      </c>
      <c r="G96" s="97">
        <v>0</v>
      </c>
      <c r="H96" s="97">
        <v>0</v>
      </c>
      <c r="I96" s="97">
        <v>0</v>
      </c>
      <c r="J96" s="97">
        <v>0</v>
      </c>
      <c r="K96" s="97">
        <v>0</v>
      </c>
      <c r="L96" s="97">
        <v>0</v>
      </c>
      <c r="M96" s="97">
        <v>0</v>
      </c>
      <c r="N96" s="97">
        <v>0</v>
      </c>
      <c r="O96" s="97">
        <v>0</v>
      </c>
      <c r="P96" s="97">
        <v>0</v>
      </c>
      <c r="Q96" s="97">
        <v>0</v>
      </c>
      <c r="R96" s="97">
        <v>0</v>
      </c>
      <c r="S96" s="97">
        <f t="shared" si="2"/>
        <v>0</v>
      </c>
      <c r="T96" s="97">
        <v>0</v>
      </c>
      <c r="U96" s="97">
        <v>0</v>
      </c>
      <c r="V96" s="97">
        <v>0</v>
      </c>
      <c r="W96" s="97">
        <v>0</v>
      </c>
      <c r="X96" s="97">
        <v>0</v>
      </c>
      <c r="Y96" s="97">
        <f t="shared" si="3"/>
        <v>0</v>
      </c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</row>
    <row r="97" spans="1:51" ht="12.75">
      <c r="A97" s="98" t="s">
        <v>101</v>
      </c>
      <c r="B97" s="99">
        <v>127</v>
      </c>
      <c r="C97" s="99">
        <v>0.019442743417023883</v>
      </c>
      <c r="D97" s="99">
        <v>5437</v>
      </c>
      <c r="E97" s="99">
        <v>0.029010484753088067</v>
      </c>
      <c r="F97" s="99">
        <v>2415</v>
      </c>
      <c r="G97" s="99">
        <v>0.06118416052291556</v>
      </c>
      <c r="H97" s="99">
        <v>1628</v>
      </c>
      <c r="I97" s="99">
        <v>0.07998427827454063</v>
      </c>
      <c r="J97" s="99">
        <v>60</v>
      </c>
      <c r="K97" s="99">
        <v>0.003264417845484222</v>
      </c>
      <c r="L97" s="99">
        <v>253</v>
      </c>
      <c r="M97" s="99">
        <v>0.04132636393335511</v>
      </c>
      <c r="N97" s="99">
        <v>4995</v>
      </c>
      <c r="O97" s="99">
        <v>0.48528125910813175</v>
      </c>
      <c r="P97" s="99">
        <v>265</v>
      </c>
      <c r="Q97" s="99">
        <v>0.016402574894775934</v>
      </c>
      <c r="R97" s="99">
        <v>7</v>
      </c>
      <c r="S97" s="99">
        <f t="shared" si="2"/>
        <v>0.0011348897535667965</v>
      </c>
      <c r="T97" s="99">
        <v>3680</v>
      </c>
      <c r="U97" s="99">
        <v>0.5960479429867185</v>
      </c>
      <c r="V97" s="99">
        <v>0</v>
      </c>
      <c r="W97" s="99">
        <v>0</v>
      </c>
      <c r="X97" s="99">
        <f>18867+V97</f>
        <v>18867</v>
      </c>
      <c r="Y97" s="99">
        <f t="shared" si="3"/>
        <v>0.05950514878652642</v>
      </c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</row>
    <row r="98" spans="1:51" ht="12.75">
      <c r="A98" s="201" t="s">
        <v>102</v>
      </c>
      <c r="B98" s="202" t="s">
        <v>11</v>
      </c>
      <c r="C98" s="202" t="s">
        <v>11</v>
      </c>
      <c r="D98" s="202" t="s">
        <v>11</v>
      </c>
      <c r="E98" s="202" t="s">
        <v>11</v>
      </c>
      <c r="F98" s="202" t="s">
        <v>11</v>
      </c>
      <c r="G98" s="202" t="s">
        <v>11</v>
      </c>
      <c r="H98" s="202" t="s">
        <v>11</v>
      </c>
      <c r="I98" s="202" t="s">
        <v>11</v>
      </c>
      <c r="J98" s="202" t="s">
        <v>11</v>
      </c>
      <c r="K98" s="202" t="s">
        <v>11</v>
      </c>
      <c r="L98" s="202" t="s">
        <v>11</v>
      </c>
      <c r="M98" s="202" t="s">
        <v>11</v>
      </c>
      <c r="N98" s="202" t="s">
        <v>11</v>
      </c>
      <c r="O98" s="202" t="s">
        <v>11</v>
      </c>
      <c r="P98" s="202" t="s">
        <v>11</v>
      </c>
      <c r="Q98" s="202" t="s">
        <v>11</v>
      </c>
      <c r="R98" s="202" t="s">
        <v>11</v>
      </c>
      <c r="S98" s="202"/>
      <c r="T98" s="202" t="s">
        <v>11</v>
      </c>
      <c r="U98" s="202" t="s">
        <v>11</v>
      </c>
      <c r="V98" s="202" t="s">
        <v>11</v>
      </c>
      <c r="W98" s="202" t="s">
        <v>11</v>
      </c>
      <c r="X98" s="202" t="s">
        <v>11</v>
      </c>
      <c r="Y98" s="202"/>
      <c r="Z98" s="202"/>
      <c r="AA98" s="202"/>
      <c r="AB98" s="202"/>
      <c r="AC98" s="202"/>
      <c r="AD98" s="202"/>
      <c r="AE98" s="202"/>
      <c r="AF98" s="202"/>
      <c r="AG98" s="202"/>
      <c r="AH98" s="202"/>
      <c r="AI98" s="202"/>
      <c r="AJ98" s="202"/>
      <c r="AK98" s="202"/>
      <c r="AL98" s="202"/>
      <c r="AM98" s="202"/>
      <c r="AN98" s="202"/>
      <c r="AO98" s="202"/>
      <c r="AP98" s="202"/>
      <c r="AQ98" s="202"/>
      <c r="AR98" s="202"/>
      <c r="AS98" s="202"/>
      <c r="AT98" s="202"/>
      <c r="AU98" s="202"/>
      <c r="AV98" s="202"/>
      <c r="AW98" s="202"/>
      <c r="AX98" s="202"/>
      <c r="AY98" s="202"/>
    </row>
    <row r="99" spans="1:51" ht="12.75">
      <c r="A99" s="35" t="s">
        <v>103</v>
      </c>
      <c r="B99" s="100">
        <v>0</v>
      </c>
      <c r="C99" s="100">
        <v>0</v>
      </c>
      <c r="D99" s="100">
        <v>0</v>
      </c>
      <c r="E99" s="100">
        <v>0</v>
      </c>
      <c r="F99" s="100">
        <v>0</v>
      </c>
      <c r="G99" s="100">
        <v>0</v>
      </c>
      <c r="H99" s="100">
        <v>0</v>
      </c>
      <c r="I99" s="100">
        <v>0</v>
      </c>
      <c r="J99" s="100">
        <v>0</v>
      </c>
      <c r="K99" s="100">
        <v>0</v>
      </c>
      <c r="L99" s="100">
        <v>0</v>
      </c>
      <c r="M99" s="100">
        <v>0</v>
      </c>
      <c r="N99" s="100">
        <v>0</v>
      </c>
      <c r="O99" s="100">
        <v>0</v>
      </c>
      <c r="P99" s="100">
        <v>0</v>
      </c>
      <c r="Q99" s="100">
        <v>0</v>
      </c>
      <c r="R99" s="100">
        <v>0</v>
      </c>
      <c r="S99" s="100">
        <f t="shared" si="2"/>
        <v>0</v>
      </c>
      <c r="T99" s="100">
        <v>0</v>
      </c>
      <c r="U99" s="100">
        <v>0</v>
      </c>
      <c r="V99" s="100">
        <v>0</v>
      </c>
      <c r="W99" s="100">
        <v>0</v>
      </c>
      <c r="X99" s="100">
        <v>0</v>
      </c>
      <c r="Y99" s="100">
        <f t="shared" si="3"/>
        <v>0</v>
      </c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</row>
    <row r="100" spans="1:51" ht="12.75">
      <c r="A100" s="36" t="s">
        <v>104</v>
      </c>
      <c r="B100" s="101">
        <v>0</v>
      </c>
      <c r="C100" s="101">
        <v>0</v>
      </c>
      <c r="D100" s="101">
        <v>0</v>
      </c>
      <c r="E100" s="101">
        <v>0</v>
      </c>
      <c r="F100" s="101">
        <v>0</v>
      </c>
      <c r="G100" s="101">
        <v>0</v>
      </c>
      <c r="H100" s="101">
        <v>0</v>
      </c>
      <c r="I100" s="101">
        <v>0</v>
      </c>
      <c r="J100" s="101">
        <v>0</v>
      </c>
      <c r="K100" s="101">
        <v>0</v>
      </c>
      <c r="L100" s="101">
        <v>0</v>
      </c>
      <c r="M100" s="101">
        <v>0</v>
      </c>
      <c r="N100" s="101">
        <v>0</v>
      </c>
      <c r="O100" s="101">
        <v>0</v>
      </c>
      <c r="P100" s="101">
        <v>0</v>
      </c>
      <c r="Q100" s="101">
        <v>0</v>
      </c>
      <c r="R100" s="101">
        <v>0</v>
      </c>
      <c r="S100" s="101">
        <f t="shared" si="2"/>
        <v>0</v>
      </c>
      <c r="T100" s="101">
        <v>0</v>
      </c>
      <c r="U100" s="101">
        <v>0</v>
      </c>
      <c r="V100" s="101">
        <v>0</v>
      </c>
      <c r="W100" s="101">
        <v>0</v>
      </c>
      <c r="X100" s="101">
        <v>0</v>
      </c>
      <c r="Y100" s="101">
        <f t="shared" si="3"/>
        <v>0</v>
      </c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</row>
    <row r="101" spans="1:51" ht="12.75">
      <c r="A101" s="209" t="s">
        <v>105</v>
      </c>
      <c r="B101" s="211">
        <v>2551317</v>
      </c>
      <c r="C101" s="211">
        <v>390.58741579914266</v>
      </c>
      <c r="D101" s="211">
        <v>38030462</v>
      </c>
      <c r="E101" s="211">
        <v>202.92112157511406</v>
      </c>
      <c r="F101" s="211">
        <v>8786086</v>
      </c>
      <c r="G101" s="211">
        <v>222.5959818600998</v>
      </c>
      <c r="H101" s="211">
        <v>5383796</v>
      </c>
      <c r="I101" s="211">
        <v>264.50800825390587</v>
      </c>
      <c r="J101" s="211">
        <v>3376473</v>
      </c>
      <c r="K101" s="211">
        <v>183.70364526659412</v>
      </c>
      <c r="L101" s="211">
        <v>2127235</v>
      </c>
      <c r="M101" s="211">
        <v>347.47386475008165</v>
      </c>
      <c r="N101" s="211">
        <v>4657395</v>
      </c>
      <c r="O101" s="211">
        <v>452.48178373651996</v>
      </c>
      <c r="P101" s="211">
        <v>3407777</v>
      </c>
      <c r="Q101" s="211">
        <v>210.929499876207</v>
      </c>
      <c r="R101" s="211">
        <v>2049946</v>
      </c>
      <c r="S101" s="211">
        <f t="shared" si="2"/>
        <v>332.3518158236057</v>
      </c>
      <c r="T101" s="211">
        <v>2187431</v>
      </c>
      <c r="U101" s="211">
        <v>354.2972141237447</v>
      </c>
      <c r="V101" s="211">
        <v>0</v>
      </c>
      <c r="W101" s="211">
        <v>0</v>
      </c>
      <c r="X101" s="211">
        <f>72557918+V44</f>
        <v>72557918</v>
      </c>
      <c r="Y101" s="211">
        <f t="shared" si="3"/>
        <v>228.84240770819864</v>
      </c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</row>
    <row r="102" spans="1:51" ht="12.75">
      <c r="A102" s="209" t="s">
        <v>106</v>
      </c>
      <c r="B102" s="211">
        <v>2586709.08</v>
      </c>
      <c r="C102" s="211">
        <v>396.0056766687079</v>
      </c>
      <c r="D102" s="211">
        <v>38292542</v>
      </c>
      <c r="E102" s="211">
        <v>204.31951551369954</v>
      </c>
      <c r="F102" s="211">
        <v>8812518.04</v>
      </c>
      <c r="G102" s="211">
        <v>223.26563907679054</v>
      </c>
      <c r="H102" s="211">
        <v>5548884.08</v>
      </c>
      <c r="I102" s="211">
        <v>272.6188503488258</v>
      </c>
      <c r="J102" s="211">
        <v>3378265.08</v>
      </c>
      <c r="K102" s="211">
        <v>183.80114689880304</v>
      </c>
      <c r="L102" s="211">
        <v>2159715.04</v>
      </c>
      <c r="M102" s="211">
        <v>352.7793270173146</v>
      </c>
      <c r="N102" s="211">
        <v>4801427.04</v>
      </c>
      <c r="O102" s="211">
        <v>466.4749868842903</v>
      </c>
      <c r="P102" s="211">
        <v>3422785.04</v>
      </c>
      <c r="Q102" s="211">
        <v>211.858445159693</v>
      </c>
      <c r="R102" s="211">
        <v>2081978.08</v>
      </c>
      <c r="S102" s="211">
        <f t="shared" si="2"/>
        <v>337.545084306096</v>
      </c>
      <c r="T102" s="211">
        <v>2210951</v>
      </c>
      <c r="U102" s="211">
        <v>358.10673793326856</v>
      </c>
      <c r="V102" s="211">
        <v>0</v>
      </c>
      <c r="W102" s="211">
        <v>0</v>
      </c>
      <c r="X102" s="211">
        <f>73295774.48+V44</f>
        <v>73295774.48</v>
      </c>
      <c r="Y102" s="211">
        <f t="shared" si="3"/>
        <v>231.16955349849403</v>
      </c>
      <c r="Z102" s="211"/>
      <c r="AA102" s="211"/>
      <c r="AB102" s="211"/>
      <c r="AC102" s="211"/>
      <c r="AD102" s="211"/>
      <c r="AE102" s="211"/>
      <c r="AF102" s="211"/>
      <c r="AG102" s="211"/>
      <c r="AH102" s="211"/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</row>
    <row r="103" spans="1:51" ht="12.75">
      <c r="A103" s="201" t="s">
        <v>107</v>
      </c>
      <c r="B103" s="202" t="s">
        <v>11</v>
      </c>
      <c r="C103" s="202" t="s">
        <v>11</v>
      </c>
      <c r="D103" s="202" t="s">
        <v>11</v>
      </c>
      <c r="E103" s="202" t="s">
        <v>11</v>
      </c>
      <c r="F103" s="202" t="s">
        <v>11</v>
      </c>
      <c r="G103" s="202" t="s">
        <v>11</v>
      </c>
      <c r="H103" s="202" t="s">
        <v>11</v>
      </c>
      <c r="I103" s="202" t="s">
        <v>11</v>
      </c>
      <c r="J103" s="202" t="s">
        <v>11</v>
      </c>
      <c r="K103" s="202" t="s">
        <v>11</v>
      </c>
      <c r="L103" s="202" t="s">
        <v>11</v>
      </c>
      <c r="M103" s="202" t="s">
        <v>11</v>
      </c>
      <c r="N103" s="202" t="s">
        <v>11</v>
      </c>
      <c r="O103" s="202" t="s">
        <v>11</v>
      </c>
      <c r="P103" s="202" t="s">
        <v>11</v>
      </c>
      <c r="Q103" s="202" t="s">
        <v>11</v>
      </c>
      <c r="R103" s="202" t="s">
        <v>11</v>
      </c>
      <c r="S103" s="202"/>
      <c r="T103" s="202" t="s">
        <v>11</v>
      </c>
      <c r="U103" s="202" t="s">
        <v>11</v>
      </c>
      <c r="V103" s="202" t="s">
        <v>11</v>
      </c>
      <c r="W103" s="202" t="s">
        <v>11</v>
      </c>
      <c r="X103" s="202" t="s">
        <v>11</v>
      </c>
      <c r="Y103" s="202"/>
      <c r="Z103" s="202"/>
      <c r="AA103" s="202"/>
      <c r="AB103" s="202"/>
      <c r="AC103" s="202"/>
      <c r="AD103" s="202"/>
      <c r="AE103" s="202"/>
      <c r="AF103" s="202"/>
      <c r="AG103" s="202"/>
      <c r="AH103" s="202"/>
      <c r="AI103" s="202"/>
      <c r="AJ103" s="202"/>
      <c r="AK103" s="202"/>
      <c r="AL103" s="202"/>
      <c r="AM103" s="202"/>
      <c r="AN103" s="202"/>
      <c r="AO103" s="202"/>
      <c r="AP103" s="202"/>
      <c r="AQ103" s="202"/>
      <c r="AR103" s="202"/>
      <c r="AS103" s="202"/>
      <c r="AT103" s="202"/>
      <c r="AU103" s="202"/>
      <c r="AV103" s="202"/>
      <c r="AW103" s="202"/>
      <c r="AX103" s="202"/>
      <c r="AY103" s="202"/>
    </row>
    <row r="104" spans="1:51" ht="12.75">
      <c r="A104" s="102" t="s">
        <v>108</v>
      </c>
      <c r="B104" s="103">
        <v>0</v>
      </c>
      <c r="C104" s="103">
        <v>0</v>
      </c>
      <c r="D104" s="103">
        <v>0</v>
      </c>
      <c r="E104" s="103">
        <v>0</v>
      </c>
      <c r="F104" s="103">
        <v>0</v>
      </c>
      <c r="G104" s="103">
        <v>0</v>
      </c>
      <c r="H104" s="103">
        <v>917920</v>
      </c>
      <c r="I104" s="103">
        <v>45.097769480200455</v>
      </c>
      <c r="J104" s="103">
        <v>0</v>
      </c>
      <c r="K104" s="103">
        <v>0</v>
      </c>
      <c r="L104" s="103">
        <v>0</v>
      </c>
      <c r="M104" s="103">
        <v>0</v>
      </c>
      <c r="N104" s="103">
        <v>461300</v>
      </c>
      <c r="O104" s="103">
        <v>44.81686583114738</v>
      </c>
      <c r="P104" s="103">
        <v>241800</v>
      </c>
      <c r="Q104" s="103">
        <v>14.96657588512008</v>
      </c>
      <c r="R104" s="103">
        <v>0</v>
      </c>
      <c r="S104" s="103">
        <f t="shared" si="2"/>
        <v>0</v>
      </c>
      <c r="T104" s="103">
        <v>58780</v>
      </c>
      <c r="U104" s="103">
        <v>9.520570132815031</v>
      </c>
      <c r="V104" s="103">
        <v>0</v>
      </c>
      <c r="W104" s="103">
        <v>0</v>
      </c>
      <c r="X104" s="103">
        <v>1679800</v>
      </c>
      <c r="Y104" s="103">
        <f t="shared" si="3"/>
        <v>5.297967293772571</v>
      </c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</row>
    <row r="105" spans="1:51" ht="12.75">
      <c r="A105" s="102" t="s">
        <v>109</v>
      </c>
      <c r="B105" s="103">
        <v>563880</v>
      </c>
      <c r="C105" s="103">
        <v>86.32578077158604</v>
      </c>
      <c r="D105" s="103">
        <v>47561300</v>
      </c>
      <c r="E105" s="103">
        <v>253.77531147453513</v>
      </c>
      <c r="F105" s="103">
        <v>5169660</v>
      </c>
      <c r="G105" s="103">
        <v>130.97362620658205</v>
      </c>
      <c r="H105" s="103">
        <v>0</v>
      </c>
      <c r="I105" s="103">
        <v>0</v>
      </c>
      <c r="J105" s="103">
        <v>3529080</v>
      </c>
      <c r="K105" s="103">
        <v>192.00652883569097</v>
      </c>
      <c r="L105" s="103">
        <v>555660</v>
      </c>
      <c r="M105" s="103">
        <v>90.76445606011107</v>
      </c>
      <c r="N105" s="103">
        <v>0</v>
      </c>
      <c r="O105" s="103">
        <v>0</v>
      </c>
      <c r="P105" s="103">
        <v>2401180</v>
      </c>
      <c r="Q105" s="103">
        <v>148.6246595692003</v>
      </c>
      <c r="R105" s="103">
        <v>709140</v>
      </c>
      <c r="S105" s="103">
        <f t="shared" si="2"/>
        <v>114.97081712062257</v>
      </c>
      <c r="T105" s="103">
        <v>0</v>
      </c>
      <c r="U105" s="103">
        <v>0</v>
      </c>
      <c r="V105" s="103">
        <v>0</v>
      </c>
      <c r="W105" s="103">
        <v>0</v>
      </c>
      <c r="X105" s="103">
        <v>60489900</v>
      </c>
      <c r="Y105" s="103">
        <f t="shared" si="3"/>
        <v>190.78075473483355</v>
      </c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</row>
    <row r="106" spans="1:51" ht="12.75">
      <c r="A106" s="102" t="s">
        <v>110</v>
      </c>
      <c r="B106" s="103">
        <v>0</v>
      </c>
      <c r="C106" s="103">
        <v>0</v>
      </c>
      <c r="D106" s="103">
        <v>0</v>
      </c>
      <c r="E106" s="103">
        <v>0</v>
      </c>
      <c r="F106" s="103">
        <v>0</v>
      </c>
      <c r="G106" s="103">
        <v>0</v>
      </c>
      <c r="H106" s="103">
        <v>0</v>
      </c>
      <c r="I106" s="103">
        <v>0</v>
      </c>
      <c r="J106" s="103">
        <v>0</v>
      </c>
      <c r="K106" s="103">
        <v>0</v>
      </c>
      <c r="L106" s="103">
        <v>0</v>
      </c>
      <c r="M106" s="103">
        <v>0</v>
      </c>
      <c r="N106" s="103">
        <v>0</v>
      </c>
      <c r="O106" s="103">
        <v>0</v>
      </c>
      <c r="P106" s="103">
        <v>0</v>
      </c>
      <c r="Q106" s="103">
        <v>0</v>
      </c>
      <c r="R106" s="103">
        <v>0</v>
      </c>
      <c r="S106" s="103">
        <f t="shared" si="2"/>
        <v>0</v>
      </c>
      <c r="T106" s="103">
        <v>0</v>
      </c>
      <c r="U106" s="103">
        <v>0</v>
      </c>
      <c r="V106" s="103">
        <v>0</v>
      </c>
      <c r="W106" s="103">
        <v>0</v>
      </c>
      <c r="X106" s="103">
        <v>0</v>
      </c>
      <c r="Y106" s="103">
        <f t="shared" si="3"/>
        <v>0</v>
      </c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</row>
    <row r="107" spans="1:51" ht="12.75">
      <c r="A107" s="102" t="s">
        <v>111</v>
      </c>
      <c r="B107" s="103">
        <v>0</v>
      </c>
      <c r="C107" s="103">
        <v>0</v>
      </c>
      <c r="D107" s="103">
        <v>179460</v>
      </c>
      <c r="E107" s="103">
        <v>0.9575540911880053</v>
      </c>
      <c r="F107" s="103">
        <v>30160</v>
      </c>
      <c r="G107" s="103">
        <v>0.7641052924932229</v>
      </c>
      <c r="H107" s="103">
        <v>0</v>
      </c>
      <c r="I107" s="103">
        <v>0</v>
      </c>
      <c r="J107" s="103">
        <v>51960</v>
      </c>
      <c r="K107" s="103">
        <v>2.8269858541893362</v>
      </c>
      <c r="L107" s="103">
        <v>0</v>
      </c>
      <c r="M107" s="103">
        <v>0</v>
      </c>
      <c r="N107" s="103">
        <v>0</v>
      </c>
      <c r="O107" s="103">
        <v>0</v>
      </c>
      <c r="P107" s="103">
        <v>0</v>
      </c>
      <c r="Q107" s="103">
        <v>0</v>
      </c>
      <c r="R107" s="103">
        <v>0</v>
      </c>
      <c r="S107" s="103">
        <f t="shared" si="2"/>
        <v>0</v>
      </c>
      <c r="T107" s="103">
        <v>0</v>
      </c>
      <c r="U107" s="103">
        <v>0</v>
      </c>
      <c r="V107" s="103">
        <v>0</v>
      </c>
      <c r="W107" s="103">
        <v>0</v>
      </c>
      <c r="X107" s="103">
        <v>261580</v>
      </c>
      <c r="Y107" s="103">
        <f t="shared" si="3"/>
        <v>0.8250043366502137</v>
      </c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</row>
    <row r="108" spans="1:51" ht="12.75">
      <c r="A108" s="102" t="s">
        <v>112</v>
      </c>
      <c r="B108" s="103">
        <v>0</v>
      </c>
      <c r="C108" s="103">
        <v>0</v>
      </c>
      <c r="D108" s="103">
        <v>734720</v>
      </c>
      <c r="E108" s="103">
        <v>3.920283862017448</v>
      </c>
      <c r="F108" s="103">
        <v>0</v>
      </c>
      <c r="G108" s="103">
        <v>0</v>
      </c>
      <c r="H108" s="103">
        <v>0</v>
      </c>
      <c r="I108" s="103">
        <v>0</v>
      </c>
      <c r="J108" s="103">
        <v>0</v>
      </c>
      <c r="K108" s="103">
        <v>0</v>
      </c>
      <c r="L108" s="103">
        <v>0</v>
      </c>
      <c r="M108" s="103">
        <v>0</v>
      </c>
      <c r="N108" s="103">
        <v>213980</v>
      </c>
      <c r="O108" s="103">
        <v>20.788885650442047</v>
      </c>
      <c r="P108" s="103">
        <v>0</v>
      </c>
      <c r="Q108" s="103">
        <v>0</v>
      </c>
      <c r="R108" s="103">
        <v>0</v>
      </c>
      <c r="S108" s="103">
        <f t="shared" si="2"/>
        <v>0</v>
      </c>
      <c r="T108" s="103">
        <v>248440</v>
      </c>
      <c r="U108" s="103">
        <v>40.23971493359249</v>
      </c>
      <c r="V108" s="103">
        <v>0</v>
      </c>
      <c r="W108" s="103">
        <v>0</v>
      </c>
      <c r="X108" s="103">
        <v>1197140</v>
      </c>
      <c r="Y108" s="103">
        <f t="shared" si="3"/>
        <v>3.775692681311403</v>
      </c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</row>
    <row r="109" spans="1:51" ht="12.75">
      <c r="A109" s="102" t="s">
        <v>113</v>
      </c>
      <c r="B109" s="103">
        <v>256484</v>
      </c>
      <c r="C109" s="103">
        <v>39.26576852418861</v>
      </c>
      <c r="D109" s="103">
        <v>1202862</v>
      </c>
      <c r="E109" s="103">
        <v>6.418173572019316</v>
      </c>
      <c r="F109" s="103">
        <v>271410</v>
      </c>
      <c r="G109" s="103">
        <v>6.8761875807554915</v>
      </c>
      <c r="H109" s="103">
        <v>112720</v>
      </c>
      <c r="I109" s="103">
        <v>5.5379777930627885</v>
      </c>
      <c r="J109" s="103">
        <v>243160</v>
      </c>
      <c r="K109" s="103">
        <v>13.229597388465724</v>
      </c>
      <c r="L109" s="103">
        <v>347670</v>
      </c>
      <c r="M109" s="103">
        <v>56.79026461940542</v>
      </c>
      <c r="N109" s="103">
        <v>865800</v>
      </c>
      <c r="O109" s="103">
        <v>84.1154182454095</v>
      </c>
      <c r="P109" s="103">
        <v>28580</v>
      </c>
      <c r="Q109" s="103">
        <v>1.7690022282743254</v>
      </c>
      <c r="R109" s="103">
        <v>144100</v>
      </c>
      <c r="S109" s="103">
        <f t="shared" si="2"/>
        <v>23.362516212710766</v>
      </c>
      <c r="T109" s="103">
        <v>0</v>
      </c>
      <c r="U109" s="103">
        <v>0</v>
      </c>
      <c r="V109" s="103">
        <v>0</v>
      </c>
      <c r="W109" s="103">
        <v>0</v>
      </c>
      <c r="X109" s="103">
        <v>3472786</v>
      </c>
      <c r="Y109" s="103">
        <f t="shared" si="3"/>
        <v>10.952915017425449</v>
      </c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</row>
    <row r="110" spans="1:51" ht="12.75">
      <c r="A110" s="102" t="s">
        <v>114</v>
      </c>
      <c r="B110" s="103">
        <v>0</v>
      </c>
      <c r="C110" s="103">
        <v>0</v>
      </c>
      <c r="D110" s="103">
        <v>2477720</v>
      </c>
      <c r="E110" s="103">
        <v>13.220499959981858</v>
      </c>
      <c r="F110" s="103">
        <v>82500</v>
      </c>
      <c r="G110" s="103">
        <v>2.0901421296648173</v>
      </c>
      <c r="H110" s="103">
        <v>502140</v>
      </c>
      <c r="I110" s="103">
        <v>24.670335069273854</v>
      </c>
      <c r="J110" s="103">
        <v>0</v>
      </c>
      <c r="K110" s="103">
        <v>0</v>
      </c>
      <c r="L110" s="103">
        <v>0</v>
      </c>
      <c r="M110" s="103">
        <v>0</v>
      </c>
      <c r="N110" s="103">
        <v>136520</v>
      </c>
      <c r="O110" s="103">
        <v>13.26338288157</v>
      </c>
      <c r="P110" s="103">
        <v>0</v>
      </c>
      <c r="Q110" s="103">
        <v>0</v>
      </c>
      <c r="R110" s="103">
        <v>0</v>
      </c>
      <c r="S110" s="103">
        <f t="shared" si="2"/>
        <v>0</v>
      </c>
      <c r="T110" s="103">
        <v>82700</v>
      </c>
      <c r="U110" s="103">
        <v>13.394881762228701</v>
      </c>
      <c r="V110" s="103">
        <v>0</v>
      </c>
      <c r="W110" s="103">
        <v>0</v>
      </c>
      <c r="X110" s="103">
        <v>3281580</v>
      </c>
      <c r="Y110" s="103">
        <f t="shared" si="3"/>
        <v>10.349865169602447</v>
      </c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</row>
    <row r="111" spans="1:51" ht="12.75">
      <c r="A111" s="102" t="s">
        <v>115</v>
      </c>
      <c r="B111" s="103">
        <v>0</v>
      </c>
      <c r="C111" s="103">
        <v>0</v>
      </c>
      <c r="D111" s="103">
        <v>585020</v>
      </c>
      <c r="E111" s="103">
        <v>3.121521756529627</v>
      </c>
      <c r="F111" s="103">
        <v>0</v>
      </c>
      <c r="G111" s="103">
        <v>0</v>
      </c>
      <c r="H111" s="103">
        <v>0</v>
      </c>
      <c r="I111" s="103">
        <v>0</v>
      </c>
      <c r="J111" s="103">
        <v>0</v>
      </c>
      <c r="K111" s="103">
        <v>0</v>
      </c>
      <c r="L111" s="103">
        <v>0</v>
      </c>
      <c r="M111" s="103">
        <v>0</v>
      </c>
      <c r="N111" s="103">
        <v>0</v>
      </c>
      <c r="O111" s="103">
        <v>0</v>
      </c>
      <c r="P111" s="103">
        <v>0</v>
      </c>
      <c r="Q111" s="103">
        <v>0</v>
      </c>
      <c r="R111" s="103">
        <v>0</v>
      </c>
      <c r="S111" s="103">
        <f t="shared" si="2"/>
        <v>0</v>
      </c>
      <c r="T111" s="103">
        <v>0</v>
      </c>
      <c r="U111" s="103">
        <v>0</v>
      </c>
      <c r="V111" s="103">
        <v>0</v>
      </c>
      <c r="W111" s="103">
        <v>0</v>
      </c>
      <c r="X111" s="103">
        <v>585020</v>
      </c>
      <c r="Y111" s="103">
        <f t="shared" si="3"/>
        <v>1.8451106240045416</v>
      </c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</row>
    <row r="112" spans="1:51" ht="12.75">
      <c r="A112" s="102" t="s">
        <v>116</v>
      </c>
      <c r="B112" s="103">
        <v>1163</v>
      </c>
      <c r="C112" s="103">
        <v>0.17804654011022658</v>
      </c>
      <c r="D112" s="103">
        <v>80473</v>
      </c>
      <c r="E112" s="103">
        <v>0.4293839874076248</v>
      </c>
      <c r="F112" s="103">
        <v>11922</v>
      </c>
      <c r="G112" s="103">
        <v>0.30204453902865397</v>
      </c>
      <c r="H112" s="103">
        <v>39796</v>
      </c>
      <c r="I112" s="103">
        <v>1.955193082440798</v>
      </c>
      <c r="J112" s="103">
        <v>1726</v>
      </c>
      <c r="K112" s="103">
        <v>0.09390642002176279</v>
      </c>
      <c r="L112" s="103">
        <v>1155</v>
      </c>
      <c r="M112" s="103">
        <v>0.18866383534792552</v>
      </c>
      <c r="N112" s="103">
        <v>24967</v>
      </c>
      <c r="O112" s="103">
        <v>2.4256290682988437</v>
      </c>
      <c r="P112" s="103">
        <v>1328</v>
      </c>
      <c r="Q112" s="103">
        <v>0.08219856400099035</v>
      </c>
      <c r="R112" s="103">
        <v>171</v>
      </c>
      <c r="S112" s="103">
        <f t="shared" si="2"/>
        <v>0.02772373540856031</v>
      </c>
      <c r="T112" s="103">
        <v>23860</v>
      </c>
      <c r="U112" s="103">
        <v>3.864593456430191</v>
      </c>
      <c r="V112" s="103">
        <v>0</v>
      </c>
      <c r="W112" s="103">
        <v>0</v>
      </c>
      <c r="X112" s="103">
        <v>186561</v>
      </c>
      <c r="Y112" s="103">
        <f t="shared" si="3"/>
        <v>0.5883998549193383</v>
      </c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</row>
    <row r="113" spans="1:51" ht="12.75">
      <c r="A113" s="102" t="s">
        <v>117</v>
      </c>
      <c r="B113" s="103">
        <v>0</v>
      </c>
      <c r="C113" s="103">
        <v>0</v>
      </c>
      <c r="D113" s="103">
        <v>0</v>
      </c>
      <c r="E113" s="103">
        <v>0</v>
      </c>
      <c r="F113" s="103">
        <v>0</v>
      </c>
      <c r="G113" s="103">
        <v>0</v>
      </c>
      <c r="H113" s="103">
        <v>0</v>
      </c>
      <c r="I113" s="103">
        <v>0</v>
      </c>
      <c r="J113" s="103">
        <v>0</v>
      </c>
      <c r="K113" s="103">
        <v>0</v>
      </c>
      <c r="L113" s="103">
        <v>0</v>
      </c>
      <c r="M113" s="103">
        <v>0</v>
      </c>
      <c r="N113" s="103">
        <v>0</v>
      </c>
      <c r="O113" s="103">
        <v>0</v>
      </c>
      <c r="P113" s="103">
        <v>0</v>
      </c>
      <c r="Q113" s="103">
        <v>0</v>
      </c>
      <c r="R113" s="103">
        <v>0</v>
      </c>
      <c r="S113" s="103">
        <f t="shared" si="2"/>
        <v>0</v>
      </c>
      <c r="T113" s="103">
        <v>0</v>
      </c>
      <c r="U113" s="103">
        <v>0</v>
      </c>
      <c r="V113" s="103">
        <v>0</v>
      </c>
      <c r="W113" s="103">
        <v>0</v>
      </c>
      <c r="X113" s="103">
        <v>0</v>
      </c>
      <c r="Y113" s="103">
        <f t="shared" si="3"/>
        <v>0</v>
      </c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</row>
    <row r="114" spans="1:51" ht="12.75">
      <c r="A114" s="102" t="s">
        <v>118</v>
      </c>
      <c r="B114" s="103">
        <v>0</v>
      </c>
      <c r="C114" s="103">
        <v>0</v>
      </c>
      <c r="D114" s="103">
        <v>0</v>
      </c>
      <c r="E114" s="103">
        <v>0</v>
      </c>
      <c r="F114" s="103">
        <v>0</v>
      </c>
      <c r="G114" s="103">
        <v>0</v>
      </c>
      <c r="H114" s="103">
        <v>0</v>
      </c>
      <c r="I114" s="103">
        <v>0</v>
      </c>
      <c r="J114" s="103">
        <v>0</v>
      </c>
      <c r="K114" s="103">
        <v>0</v>
      </c>
      <c r="L114" s="103">
        <v>0</v>
      </c>
      <c r="M114" s="103">
        <v>0</v>
      </c>
      <c r="N114" s="103">
        <v>0</v>
      </c>
      <c r="O114" s="103">
        <v>0</v>
      </c>
      <c r="P114" s="103">
        <v>0</v>
      </c>
      <c r="Q114" s="103">
        <v>0</v>
      </c>
      <c r="R114" s="103">
        <v>0</v>
      </c>
      <c r="S114" s="103">
        <f t="shared" si="2"/>
        <v>0</v>
      </c>
      <c r="T114" s="103">
        <v>0</v>
      </c>
      <c r="U114" s="103">
        <v>0</v>
      </c>
      <c r="V114" s="103">
        <v>0</v>
      </c>
      <c r="W114" s="103">
        <v>0</v>
      </c>
      <c r="X114" s="103">
        <v>0</v>
      </c>
      <c r="Y114" s="103">
        <f t="shared" si="3"/>
        <v>0</v>
      </c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</row>
    <row r="115" spans="1:51" ht="12.75">
      <c r="A115" s="102" t="s">
        <v>119</v>
      </c>
      <c r="B115" s="103">
        <v>0</v>
      </c>
      <c r="C115" s="103">
        <v>0</v>
      </c>
      <c r="D115" s="103">
        <v>0</v>
      </c>
      <c r="E115" s="103">
        <v>0</v>
      </c>
      <c r="F115" s="103">
        <v>0</v>
      </c>
      <c r="G115" s="103">
        <v>0</v>
      </c>
      <c r="H115" s="103">
        <v>0</v>
      </c>
      <c r="I115" s="103">
        <v>0</v>
      </c>
      <c r="J115" s="103">
        <v>0</v>
      </c>
      <c r="K115" s="103">
        <v>0</v>
      </c>
      <c r="L115" s="103">
        <v>0</v>
      </c>
      <c r="M115" s="103">
        <v>0</v>
      </c>
      <c r="N115" s="103">
        <v>0</v>
      </c>
      <c r="O115" s="103">
        <v>0</v>
      </c>
      <c r="P115" s="103">
        <v>0</v>
      </c>
      <c r="Q115" s="103">
        <v>0</v>
      </c>
      <c r="R115" s="103">
        <v>0</v>
      </c>
      <c r="S115" s="103">
        <f t="shared" si="2"/>
        <v>0</v>
      </c>
      <c r="T115" s="103">
        <v>0</v>
      </c>
      <c r="U115" s="103">
        <v>0</v>
      </c>
      <c r="V115" s="103">
        <v>0</v>
      </c>
      <c r="W115" s="103">
        <v>0</v>
      </c>
      <c r="X115" s="103">
        <v>0</v>
      </c>
      <c r="Y115" s="103">
        <f t="shared" si="3"/>
        <v>0</v>
      </c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</row>
    <row r="116" spans="1:51" ht="12.75">
      <c r="A116" s="102" t="s">
        <v>120</v>
      </c>
      <c r="B116" s="103">
        <v>0</v>
      </c>
      <c r="C116" s="103">
        <v>0</v>
      </c>
      <c r="D116" s="103">
        <v>0</v>
      </c>
      <c r="E116" s="103">
        <v>0</v>
      </c>
      <c r="F116" s="103">
        <v>0</v>
      </c>
      <c r="G116" s="103">
        <v>0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03">
        <v>0</v>
      </c>
      <c r="N116" s="103">
        <v>0</v>
      </c>
      <c r="O116" s="103">
        <v>0</v>
      </c>
      <c r="P116" s="103">
        <v>0</v>
      </c>
      <c r="Q116" s="103">
        <v>0</v>
      </c>
      <c r="R116" s="103">
        <v>0</v>
      </c>
      <c r="S116" s="103">
        <f t="shared" si="2"/>
        <v>0</v>
      </c>
      <c r="T116" s="103">
        <v>0</v>
      </c>
      <c r="U116" s="103">
        <v>0</v>
      </c>
      <c r="V116" s="103">
        <v>0</v>
      </c>
      <c r="W116" s="103">
        <v>0</v>
      </c>
      <c r="X116" s="103">
        <v>0</v>
      </c>
      <c r="Y116" s="103">
        <f t="shared" si="3"/>
        <v>0</v>
      </c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</row>
    <row r="117" spans="1:51" ht="12.75">
      <c r="A117" s="38" t="s">
        <v>121</v>
      </c>
      <c r="B117" s="104">
        <v>821527</v>
      </c>
      <c r="C117" s="104">
        <v>125.76959583588487</v>
      </c>
      <c r="D117" s="104">
        <v>52821555</v>
      </c>
      <c r="E117" s="104">
        <v>281.84272870367903</v>
      </c>
      <c r="F117" s="104">
        <v>5565652</v>
      </c>
      <c r="G117" s="104">
        <v>141.00610574852422</v>
      </c>
      <c r="H117" s="104">
        <v>1572576</v>
      </c>
      <c r="I117" s="104">
        <v>77.2612754249779</v>
      </c>
      <c r="J117" s="104">
        <v>3825926</v>
      </c>
      <c r="K117" s="104">
        <v>208.1570184983678</v>
      </c>
      <c r="L117" s="104">
        <v>904485</v>
      </c>
      <c r="M117" s="104">
        <v>147.74338451486443</v>
      </c>
      <c r="N117" s="104">
        <v>1702567</v>
      </c>
      <c r="O117" s="104">
        <v>165.41018167686778</v>
      </c>
      <c r="P117" s="104">
        <v>2672888</v>
      </c>
      <c r="Q117" s="104">
        <v>165.4424362465957</v>
      </c>
      <c r="R117" s="104">
        <v>853411</v>
      </c>
      <c r="S117" s="104">
        <f t="shared" si="2"/>
        <v>138.3610570687419</v>
      </c>
      <c r="T117" s="104">
        <v>413780</v>
      </c>
      <c r="U117" s="104">
        <v>67.01976028506641</v>
      </c>
      <c r="V117" s="104">
        <v>0</v>
      </c>
      <c r="W117" s="104">
        <v>0</v>
      </c>
      <c r="X117" s="104">
        <v>71154367</v>
      </c>
      <c r="Y117" s="104">
        <f t="shared" si="3"/>
        <v>224.41570971251952</v>
      </c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</row>
    <row r="118" spans="1:51" ht="12.75">
      <c r="A118" s="207" t="s">
        <v>122</v>
      </c>
      <c r="B118" s="208">
        <v>3372844</v>
      </c>
      <c r="C118" s="208">
        <v>516.3570116350276</v>
      </c>
      <c r="D118" s="208">
        <v>90852017</v>
      </c>
      <c r="E118" s="208">
        <v>484.76385027879303</v>
      </c>
      <c r="F118" s="208">
        <v>14351738</v>
      </c>
      <c r="G118" s="208">
        <v>363.60208760862406</v>
      </c>
      <c r="H118" s="208">
        <v>6956372</v>
      </c>
      <c r="I118" s="208">
        <v>341.76928367888377</v>
      </c>
      <c r="J118" s="208">
        <v>7202399</v>
      </c>
      <c r="K118" s="208">
        <v>391.86066376496194</v>
      </c>
      <c r="L118" s="208">
        <v>3031720</v>
      </c>
      <c r="M118" s="208">
        <v>495.2172492649461</v>
      </c>
      <c r="N118" s="208">
        <v>6359962</v>
      </c>
      <c r="O118" s="208">
        <v>617.8919654133878</v>
      </c>
      <c r="P118" s="208">
        <v>6080665</v>
      </c>
      <c r="Q118" s="208">
        <v>376.37193612280265</v>
      </c>
      <c r="R118" s="208">
        <v>2903357</v>
      </c>
      <c r="S118" s="208">
        <f t="shared" si="2"/>
        <v>470.7128728923476</v>
      </c>
      <c r="T118" s="208">
        <v>2601211</v>
      </c>
      <c r="U118" s="208">
        <v>421.3169744088111</v>
      </c>
      <c r="V118" s="208">
        <v>0</v>
      </c>
      <c r="W118" s="208">
        <v>0</v>
      </c>
      <c r="X118" s="208">
        <f>143712285+V44</f>
        <v>143712285</v>
      </c>
      <c r="Y118" s="208">
        <f t="shared" si="3"/>
        <v>453.2581174207181</v>
      </c>
      <c r="Z118" s="208"/>
      <c r="AA118" s="208"/>
      <c r="AB118" s="208"/>
      <c r="AC118" s="208"/>
      <c r="AD118" s="208"/>
      <c r="AE118" s="208"/>
      <c r="AF118" s="208"/>
      <c r="AG118" s="208"/>
      <c r="AH118" s="208"/>
      <c r="AI118" s="208"/>
      <c r="AJ118" s="208"/>
      <c r="AK118" s="208"/>
      <c r="AL118" s="208"/>
      <c r="AM118" s="208"/>
      <c r="AN118" s="208"/>
      <c r="AO118" s="208"/>
      <c r="AP118" s="208"/>
      <c r="AQ118" s="208"/>
      <c r="AR118" s="208"/>
      <c r="AS118" s="208"/>
      <c r="AT118" s="208"/>
      <c r="AU118" s="208"/>
      <c r="AV118" s="208"/>
      <c r="AW118" s="208"/>
      <c r="AX118" s="208"/>
      <c r="AY118" s="208"/>
    </row>
    <row r="119" spans="1:51" ht="12.75">
      <c r="A119" s="207" t="s">
        <v>123</v>
      </c>
      <c r="B119" s="208">
        <v>3408236.08</v>
      </c>
      <c r="C119" s="208">
        <v>521.7752725045927</v>
      </c>
      <c r="D119" s="208">
        <v>91114097</v>
      </c>
      <c r="E119" s="208">
        <v>486.16224421737854</v>
      </c>
      <c r="F119" s="208">
        <v>14378170.04</v>
      </c>
      <c r="G119" s="208">
        <v>364.2717448253148</v>
      </c>
      <c r="H119" s="208">
        <v>7121460.08</v>
      </c>
      <c r="I119" s="208">
        <v>349.8801257738037</v>
      </c>
      <c r="J119" s="208">
        <v>7204191.08</v>
      </c>
      <c r="K119" s="208">
        <v>391.95816539717083</v>
      </c>
      <c r="L119" s="208">
        <v>3064200.04</v>
      </c>
      <c r="M119" s="208">
        <v>500.522711532179</v>
      </c>
      <c r="N119" s="208">
        <v>6503994.04</v>
      </c>
      <c r="O119" s="208">
        <v>631.885168561158</v>
      </c>
      <c r="P119" s="208">
        <v>6095673.04</v>
      </c>
      <c r="Q119" s="208">
        <v>377.3008814062887</v>
      </c>
      <c r="R119" s="208">
        <v>2935389.08</v>
      </c>
      <c r="S119" s="208">
        <f t="shared" si="2"/>
        <v>475.9061413748379</v>
      </c>
      <c r="T119" s="208">
        <v>2624731</v>
      </c>
      <c r="U119" s="208">
        <v>425.126498218335</v>
      </c>
      <c r="V119" s="208">
        <v>0</v>
      </c>
      <c r="W119" s="208">
        <v>0</v>
      </c>
      <c r="X119" s="208">
        <f>144450141.48+V44</f>
        <v>144450141.48</v>
      </c>
      <c r="Y119" s="208">
        <f t="shared" si="3"/>
        <v>455.58526321101346</v>
      </c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8"/>
      <c r="AK119" s="208"/>
      <c r="AL119" s="208"/>
      <c r="AM119" s="208"/>
      <c r="AN119" s="208"/>
      <c r="AO119" s="208"/>
      <c r="AP119" s="208"/>
      <c r="AQ119" s="208"/>
      <c r="AR119" s="208"/>
      <c r="AS119" s="208"/>
      <c r="AT119" s="208"/>
      <c r="AU119" s="208"/>
      <c r="AV119" s="208"/>
      <c r="AW119" s="208"/>
      <c r="AX119" s="208"/>
      <c r="AY119" s="208"/>
    </row>
    <row r="120" spans="1:51" ht="12.75">
      <c r="A120" s="209" t="s">
        <v>124</v>
      </c>
      <c r="B120" s="211">
        <v>0.7564289958266673</v>
      </c>
      <c r="C120" s="211">
        <v>0.00011580358172484191</v>
      </c>
      <c r="D120" s="211">
        <v>0.41859788319284097</v>
      </c>
      <c r="E120" s="211">
        <v>2.2335345793711335E-06</v>
      </c>
      <c r="F120" s="211">
        <v>0.6121966552064984</v>
      </c>
      <c r="G120" s="211">
        <v>1.5510036614387736E-05</v>
      </c>
      <c r="H120" s="211">
        <v>0.7739373340011144</v>
      </c>
      <c r="I120" s="211">
        <v>3.802384464975506E-05</v>
      </c>
      <c r="J120" s="211">
        <v>0.46879838231678084</v>
      </c>
      <c r="K120" s="211">
        <v>2.5505896752817237E-05</v>
      </c>
      <c r="L120" s="211">
        <v>0.7016594540392912</v>
      </c>
      <c r="M120" s="211">
        <v>0.00011461278243046247</v>
      </c>
      <c r="N120" s="211">
        <v>0.7322991866932538</v>
      </c>
      <c r="O120" s="211">
        <v>7.11453596321047E-05</v>
      </c>
      <c r="P120" s="211">
        <v>0.5604283413080642</v>
      </c>
      <c r="Q120" s="211">
        <v>3.468855789230405E-05</v>
      </c>
      <c r="R120" s="211">
        <v>0.7060606050168822</v>
      </c>
      <c r="S120" s="211">
        <f t="shared" si="2"/>
        <v>0.00011447156371869036</v>
      </c>
      <c r="T120" s="211">
        <v>0.8409279370262543</v>
      </c>
      <c r="U120" s="211">
        <v>0.00013620471931102273</v>
      </c>
      <c r="V120" s="211">
        <v>0</v>
      </c>
      <c r="W120" s="211">
        <v>0</v>
      </c>
      <c r="X120" s="211">
        <v>0.5048831977029661</v>
      </c>
      <c r="Y120" s="211">
        <f t="shared" si="3"/>
        <v>1.5923649652373048E-06</v>
      </c>
      <c r="Z120" s="211"/>
      <c r="AA120" s="211"/>
      <c r="AB120" s="211"/>
      <c r="AC120" s="211"/>
      <c r="AD120" s="211"/>
      <c r="AE120" s="211"/>
      <c r="AF120" s="211"/>
      <c r="AG120" s="211"/>
      <c r="AH120" s="211"/>
      <c r="AI120" s="211"/>
      <c r="AJ120" s="211"/>
      <c r="AK120" s="211"/>
      <c r="AL120" s="211"/>
      <c r="AM120" s="211"/>
      <c r="AN120" s="211"/>
      <c r="AO120" s="211"/>
      <c r="AP120" s="211"/>
      <c r="AQ120" s="211"/>
      <c r="AR120" s="211"/>
      <c r="AS120" s="211"/>
      <c r="AT120" s="211"/>
      <c r="AU120" s="211"/>
      <c r="AV120" s="210"/>
      <c r="AW120" s="211"/>
      <c r="AX120" s="210"/>
      <c r="AY120" s="211"/>
    </row>
    <row r="121" spans="1:51" ht="12.75">
      <c r="A121" s="201" t="s">
        <v>125</v>
      </c>
      <c r="B121" s="202" t="s">
        <v>11</v>
      </c>
      <c r="C121" s="202" t="s">
        <v>11</v>
      </c>
      <c r="D121" s="202" t="s">
        <v>11</v>
      </c>
      <c r="E121" s="202" t="s">
        <v>11</v>
      </c>
      <c r="F121" s="202" t="s">
        <v>11</v>
      </c>
      <c r="G121" s="202" t="s">
        <v>11</v>
      </c>
      <c r="H121" s="202" t="s">
        <v>11</v>
      </c>
      <c r="I121" s="202" t="s">
        <v>11</v>
      </c>
      <c r="J121" s="202" t="s">
        <v>11</v>
      </c>
      <c r="K121" s="202" t="s">
        <v>11</v>
      </c>
      <c r="L121" s="202" t="s">
        <v>11</v>
      </c>
      <c r="M121" s="202" t="s">
        <v>11</v>
      </c>
      <c r="N121" s="202" t="s">
        <v>11</v>
      </c>
      <c r="O121" s="202" t="s">
        <v>11</v>
      </c>
      <c r="P121" s="202" t="s">
        <v>11</v>
      </c>
      <c r="Q121" s="202" t="s">
        <v>11</v>
      </c>
      <c r="R121" s="202" t="s">
        <v>11</v>
      </c>
      <c r="S121" s="202"/>
      <c r="T121" s="202" t="s">
        <v>11</v>
      </c>
      <c r="U121" s="202" t="s">
        <v>11</v>
      </c>
      <c r="V121" s="202" t="s">
        <v>11</v>
      </c>
      <c r="W121" s="202" t="s">
        <v>11</v>
      </c>
      <c r="X121" s="202" t="s">
        <v>11</v>
      </c>
      <c r="Y121" s="202"/>
      <c r="Z121" s="202"/>
      <c r="AA121" s="202"/>
      <c r="AB121" s="202"/>
      <c r="AC121" s="202"/>
      <c r="AD121" s="202"/>
      <c r="AE121" s="202"/>
      <c r="AF121" s="202"/>
      <c r="AG121" s="202"/>
      <c r="AH121" s="202"/>
      <c r="AI121" s="202"/>
      <c r="AJ121" s="202"/>
      <c r="AK121" s="202"/>
      <c r="AL121" s="202"/>
      <c r="AM121" s="202"/>
      <c r="AN121" s="202"/>
      <c r="AO121" s="202"/>
      <c r="AP121" s="202"/>
      <c r="AQ121" s="202"/>
      <c r="AR121" s="202"/>
      <c r="AS121" s="202"/>
      <c r="AT121" s="202"/>
      <c r="AU121" s="202"/>
      <c r="AV121" s="202"/>
      <c r="AW121" s="202"/>
      <c r="AX121" s="202"/>
      <c r="AY121" s="202"/>
    </row>
    <row r="122" spans="1:51" ht="12.75">
      <c r="A122" s="39" t="s">
        <v>126</v>
      </c>
      <c r="B122" s="105">
        <v>23183</v>
      </c>
      <c r="C122" s="105">
        <v>3.5491426821800367</v>
      </c>
      <c r="D122" s="105">
        <v>953583</v>
      </c>
      <c r="E122" s="105">
        <v>5.088082597444175</v>
      </c>
      <c r="F122" s="105">
        <v>136756</v>
      </c>
      <c r="G122" s="105">
        <v>3.4647209343568695</v>
      </c>
      <c r="H122" s="105">
        <v>249604</v>
      </c>
      <c r="I122" s="105">
        <v>12.263142379876191</v>
      </c>
      <c r="J122" s="105">
        <v>11265</v>
      </c>
      <c r="K122" s="105">
        <v>0.6128944504896626</v>
      </c>
      <c r="L122" s="105">
        <v>15046</v>
      </c>
      <c r="M122" s="105">
        <v>2.4576935641947077</v>
      </c>
      <c r="N122" s="105">
        <v>217199</v>
      </c>
      <c r="O122" s="105">
        <v>21.10162246186729</v>
      </c>
      <c r="P122" s="105">
        <v>22393</v>
      </c>
      <c r="Q122" s="105">
        <v>1.3860485268630849</v>
      </c>
      <c r="R122" s="105">
        <v>1578</v>
      </c>
      <c r="S122" s="105">
        <f t="shared" si="2"/>
        <v>0.25583657587548636</v>
      </c>
      <c r="T122" s="105">
        <v>141460</v>
      </c>
      <c r="U122" s="105">
        <v>22.91221250404924</v>
      </c>
      <c r="V122" s="105">
        <v>0</v>
      </c>
      <c r="W122" s="105">
        <v>0</v>
      </c>
      <c r="X122" s="105">
        <v>1772067</v>
      </c>
      <c r="Y122" s="105">
        <f t="shared" si="3"/>
        <v>5.58897071578383</v>
      </c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</row>
    <row r="123" spans="1:51" ht="12.75">
      <c r="A123" s="39" t="s">
        <v>127</v>
      </c>
      <c r="B123" s="105">
        <v>0</v>
      </c>
      <c r="C123" s="105">
        <v>0</v>
      </c>
      <c r="D123" s="105">
        <v>0</v>
      </c>
      <c r="E123" s="105">
        <v>0</v>
      </c>
      <c r="F123" s="105">
        <v>0</v>
      </c>
      <c r="G123" s="105">
        <v>0</v>
      </c>
      <c r="H123" s="105">
        <v>0</v>
      </c>
      <c r="I123" s="105">
        <v>0</v>
      </c>
      <c r="J123" s="105">
        <v>0</v>
      </c>
      <c r="K123" s="105">
        <v>0</v>
      </c>
      <c r="L123" s="105">
        <v>0</v>
      </c>
      <c r="M123" s="105">
        <v>0</v>
      </c>
      <c r="N123" s="105">
        <v>0</v>
      </c>
      <c r="O123" s="105">
        <v>0</v>
      </c>
      <c r="P123" s="105">
        <v>0</v>
      </c>
      <c r="Q123" s="105">
        <v>0</v>
      </c>
      <c r="R123" s="105">
        <v>0</v>
      </c>
      <c r="S123" s="105">
        <f t="shared" si="2"/>
        <v>0</v>
      </c>
      <c r="T123" s="105">
        <v>0</v>
      </c>
      <c r="U123" s="105">
        <v>0</v>
      </c>
      <c r="V123" s="105">
        <v>0</v>
      </c>
      <c r="W123" s="105">
        <v>0</v>
      </c>
      <c r="X123" s="105">
        <v>0</v>
      </c>
      <c r="Y123" s="105">
        <f t="shared" si="3"/>
        <v>0</v>
      </c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</row>
    <row r="124" spans="1:51" ht="12.75">
      <c r="A124" s="40" t="s">
        <v>128</v>
      </c>
      <c r="B124" s="106">
        <v>23183</v>
      </c>
      <c r="C124" s="106">
        <v>3.5491426821800367</v>
      </c>
      <c r="D124" s="106">
        <v>953583</v>
      </c>
      <c r="E124" s="106">
        <v>5.088082597444175</v>
      </c>
      <c r="F124" s="106">
        <v>136756</v>
      </c>
      <c r="G124" s="106">
        <v>3.4647209343568695</v>
      </c>
      <c r="H124" s="106">
        <v>249604</v>
      </c>
      <c r="I124" s="106">
        <v>12.263142379876191</v>
      </c>
      <c r="J124" s="106">
        <v>11265</v>
      </c>
      <c r="K124" s="106">
        <v>0.6128944504896626</v>
      </c>
      <c r="L124" s="106">
        <v>15046</v>
      </c>
      <c r="M124" s="106">
        <v>2.4576935641947077</v>
      </c>
      <c r="N124" s="106">
        <v>217199</v>
      </c>
      <c r="O124" s="106">
        <v>21.10162246186729</v>
      </c>
      <c r="P124" s="106">
        <v>22393</v>
      </c>
      <c r="Q124" s="106">
        <v>1.3860485268630849</v>
      </c>
      <c r="R124" s="106">
        <v>1578</v>
      </c>
      <c r="S124" s="106">
        <f t="shared" si="2"/>
        <v>0.25583657587548636</v>
      </c>
      <c r="T124" s="106">
        <v>141460</v>
      </c>
      <c r="U124" s="106">
        <v>22.91221250404924</v>
      </c>
      <c r="V124" s="106">
        <v>0</v>
      </c>
      <c r="W124" s="106">
        <v>0</v>
      </c>
      <c r="X124" s="106">
        <v>1772067</v>
      </c>
      <c r="Y124" s="106">
        <f t="shared" si="3"/>
        <v>5.58897071578383</v>
      </c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</row>
    <row r="125" spans="1:51" ht="12.75">
      <c r="A125" s="41" t="s">
        <v>129</v>
      </c>
      <c r="B125" s="107" t="s">
        <v>11</v>
      </c>
      <c r="C125" s="107" t="s">
        <v>11</v>
      </c>
      <c r="D125" s="107" t="s">
        <v>11</v>
      </c>
      <c r="E125" s="107" t="s">
        <v>11</v>
      </c>
      <c r="F125" s="107" t="s">
        <v>11</v>
      </c>
      <c r="G125" s="107" t="s">
        <v>11</v>
      </c>
      <c r="H125" s="107" t="s">
        <v>11</v>
      </c>
      <c r="I125" s="107" t="s">
        <v>11</v>
      </c>
      <c r="J125" s="107" t="s">
        <v>11</v>
      </c>
      <c r="K125" s="107" t="s">
        <v>11</v>
      </c>
      <c r="L125" s="107" t="s">
        <v>11</v>
      </c>
      <c r="M125" s="107" t="s">
        <v>11</v>
      </c>
      <c r="N125" s="107" t="s">
        <v>11</v>
      </c>
      <c r="O125" s="107" t="s">
        <v>11</v>
      </c>
      <c r="P125" s="107" t="s">
        <v>11</v>
      </c>
      <c r="Q125" s="107" t="s">
        <v>11</v>
      </c>
      <c r="R125" s="107" t="s">
        <v>11</v>
      </c>
      <c r="S125" s="107"/>
      <c r="T125" s="107" t="s">
        <v>11</v>
      </c>
      <c r="U125" s="107" t="s">
        <v>11</v>
      </c>
      <c r="V125" s="107" t="s">
        <v>11</v>
      </c>
      <c r="W125" s="107" t="s">
        <v>11</v>
      </c>
      <c r="X125" s="107" t="s">
        <v>11</v>
      </c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7"/>
      <c r="AV125" s="107"/>
      <c r="AW125" s="107"/>
      <c r="AX125" s="107"/>
      <c r="AY125" s="107"/>
    </row>
    <row r="126" spans="1:51" ht="12.75">
      <c r="A126" s="42" t="s">
        <v>130</v>
      </c>
      <c r="B126" s="107">
        <v>0</v>
      </c>
      <c r="C126" s="107">
        <v>0</v>
      </c>
      <c r="D126" s="107">
        <v>0</v>
      </c>
      <c r="E126" s="107">
        <v>0</v>
      </c>
      <c r="F126" s="107">
        <v>0</v>
      </c>
      <c r="G126" s="107">
        <v>0</v>
      </c>
      <c r="H126" s="107">
        <v>0</v>
      </c>
      <c r="I126" s="107">
        <v>0</v>
      </c>
      <c r="J126" s="107">
        <v>0</v>
      </c>
      <c r="K126" s="107">
        <v>0</v>
      </c>
      <c r="L126" s="107">
        <v>0</v>
      </c>
      <c r="M126" s="107">
        <v>0</v>
      </c>
      <c r="N126" s="107">
        <v>0</v>
      </c>
      <c r="O126" s="107">
        <v>0</v>
      </c>
      <c r="P126" s="107">
        <v>0</v>
      </c>
      <c r="Q126" s="107">
        <v>0</v>
      </c>
      <c r="R126" s="107">
        <v>0</v>
      </c>
      <c r="S126" s="107">
        <f t="shared" si="2"/>
        <v>0</v>
      </c>
      <c r="T126" s="107">
        <v>0</v>
      </c>
      <c r="U126" s="107">
        <v>0</v>
      </c>
      <c r="V126" s="107">
        <v>0</v>
      </c>
      <c r="W126" s="107">
        <v>0</v>
      </c>
      <c r="X126" s="107">
        <v>0</v>
      </c>
      <c r="Y126" s="107">
        <f t="shared" si="3"/>
        <v>0</v>
      </c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107"/>
      <c r="AY126" s="107"/>
    </row>
    <row r="127" spans="1:51" ht="12.75">
      <c r="A127" s="42" t="s">
        <v>131</v>
      </c>
      <c r="B127" s="107">
        <v>0</v>
      </c>
      <c r="C127" s="107">
        <v>0</v>
      </c>
      <c r="D127" s="107">
        <v>0</v>
      </c>
      <c r="E127" s="107">
        <v>0</v>
      </c>
      <c r="F127" s="107">
        <v>0</v>
      </c>
      <c r="G127" s="107">
        <v>0</v>
      </c>
      <c r="H127" s="107">
        <v>0</v>
      </c>
      <c r="I127" s="107">
        <v>0</v>
      </c>
      <c r="J127" s="107">
        <v>0</v>
      </c>
      <c r="K127" s="107">
        <v>0</v>
      </c>
      <c r="L127" s="107">
        <v>0</v>
      </c>
      <c r="M127" s="107">
        <v>0</v>
      </c>
      <c r="N127" s="107">
        <v>0</v>
      </c>
      <c r="O127" s="107">
        <v>0</v>
      </c>
      <c r="P127" s="107">
        <v>0</v>
      </c>
      <c r="Q127" s="107">
        <v>0</v>
      </c>
      <c r="R127" s="107">
        <v>0</v>
      </c>
      <c r="S127" s="107">
        <f t="shared" si="2"/>
        <v>0</v>
      </c>
      <c r="T127" s="107">
        <v>0</v>
      </c>
      <c r="U127" s="107">
        <v>0</v>
      </c>
      <c r="V127" s="107">
        <v>0</v>
      </c>
      <c r="W127" s="107">
        <v>0</v>
      </c>
      <c r="X127" s="107">
        <v>0</v>
      </c>
      <c r="Y127" s="107">
        <f t="shared" si="3"/>
        <v>0</v>
      </c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7"/>
      <c r="AV127" s="107"/>
      <c r="AW127" s="107"/>
      <c r="AX127" s="107"/>
      <c r="AY127" s="107"/>
    </row>
    <row r="128" spans="1:51" ht="12.75">
      <c r="A128" s="41" t="s">
        <v>132</v>
      </c>
      <c r="B128" s="108">
        <v>0</v>
      </c>
      <c r="C128" s="108">
        <v>0</v>
      </c>
      <c r="D128" s="108">
        <v>0</v>
      </c>
      <c r="E128" s="108">
        <v>0</v>
      </c>
      <c r="F128" s="108">
        <v>0</v>
      </c>
      <c r="G128" s="108">
        <v>0</v>
      </c>
      <c r="H128" s="108">
        <v>0</v>
      </c>
      <c r="I128" s="108">
        <v>0</v>
      </c>
      <c r="J128" s="108">
        <v>0</v>
      </c>
      <c r="K128" s="108">
        <v>0</v>
      </c>
      <c r="L128" s="108">
        <v>0</v>
      </c>
      <c r="M128" s="108">
        <v>0</v>
      </c>
      <c r="N128" s="108">
        <v>0</v>
      </c>
      <c r="O128" s="108">
        <v>0</v>
      </c>
      <c r="P128" s="108">
        <v>0</v>
      </c>
      <c r="Q128" s="108">
        <v>0</v>
      </c>
      <c r="R128" s="108">
        <v>0</v>
      </c>
      <c r="S128" s="108">
        <f t="shared" si="2"/>
        <v>0</v>
      </c>
      <c r="T128" s="108">
        <v>0</v>
      </c>
      <c r="U128" s="108">
        <v>0</v>
      </c>
      <c r="V128" s="108">
        <v>0</v>
      </c>
      <c r="W128" s="108">
        <v>0</v>
      </c>
      <c r="X128" s="108">
        <v>0</v>
      </c>
      <c r="Y128" s="108">
        <f t="shared" si="3"/>
        <v>0</v>
      </c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08"/>
      <c r="AY128" s="108"/>
    </row>
  </sheetData>
  <sheetProtection/>
  <mergeCells count="50"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AJ3:AK3"/>
    <mergeCell ref="AL3:AM3"/>
    <mergeCell ref="AN3:AO3"/>
    <mergeCell ref="AP3:AQ3"/>
    <mergeCell ref="AL1:AM1"/>
    <mergeCell ref="AN1:AO1"/>
    <mergeCell ref="AP1:AQ1"/>
    <mergeCell ref="AR3:AS3"/>
    <mergeCell ref="AT3:AU3"/>
    <mergeCell ref="AV3:AW3"/>
    <mergeCell ref="AX3:AY3"/>
    <mergeCell ref="AX1:AY1"/>
    <mergeCell ref="Z3:AA3"/>
    <mergeCell ref="AB3:AC3"/>
    <mergeCell ref="AD3:AE3"/>
    <mergeCell ref="AF3:AG3"/>
    <mergeCell ref="AH3:AI3"/>
  </mergeCells>
  <printOptions/>
  <pageMargins left="0.7" right="0.7" top="0.75" bottom="0.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2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8.57421875" style="0" customWidth="1"/>
    <col min="2" max="2" width="13.7109375" style="0" customWidth="1"/>
    <col min="3" max="3" width="7.7109375" style="0" customWidth="1"/>
    <col min="4" max="4" width="13.7109375" style="0" customWidth="1"/>
    <col min="5" max="5" width="7.7109375" style="0" customWidth="1"/>
    <col min="6" max="6" width="13.7109375" style="0" customWidth="1"/>
    <col min="7" max="7" width="7.7109375" style="0" customWidth="1"/>
    <col min="8" max="8" width="13.7109375" style="0" customWidth="1"/>
    <col min="9" max="9" width="7.7109375" style="0" customWidth="1"/>
    <col min="10" max="10" width="13.7109375" style="0" customWidth="1"/>
    <col min="11" max="11" width="7.7109375" style="0" customWidth="1"/>
    <col min="12" max="12" width="13.7109375" style="0" customWidth="1"/>
    <col min="13" max="13" width="7.7109375" style="0" customWidth="1"/>
    <col min="14" max="14" width="13.7109375" style="0" customWidth="1"/>
    <col min="15" max="15" width="7.7109375" style="0" customWidth="1"/>
    <col min="16" max="16" width="13.7109375" style="0" customWidth="1"/>
    <col min="17" max="17" width="7.7109375" style="0" customWidth="1"/>
    <col min="18" max="18" width="13.7109375" style="0" customWidth="1"/>
    <col min="19" max="19" width="7.7109375" style="0" customWidth="1"/>
    <col min="20" max="20" width="13.7109375" style="0" customWidth="1"/>
    <col min="21" max="21" width="7.7109375" style="0" customWidth="1"/>
    <col min="22" max="22" width="13.7109375" style="0" customWidth="1"/>
    <col min="23" max="23" width="7.7109375" style="0" customWidth="1"/>
    <col min="24" max="24" width="13.7109375" style="0" customWidth="1"/>
    <col min="25" max="25" width="7.7109375" style="0" customWidth="1"/>
    <col min="26" max="26" width="13.7109375" style="0" customWidth="1"/>
    <col min="27" max="27" width="7.7109375" style="0" customWidth="1"/>
    <col min="28" max="28" width="13.7109375" style="0" customWidth="1"/>
    <col min="29" max="29" width="7.7109375" style="0" customWidth="1"/>
    <col min="30" max="30" width="13.7109375" style="0" customWidth="1"/>
    <col min="31" max="31" width="7.7109375" style="0" customWidth="1"/>
    <col min="32" max="32" width="13.7109375" style="0" customWidth="1"/>
    <col min="33" max="33" width="7.7109375" style="0" customWidth="1"/>
    <col min="34" max="34" width="13.7109375" style="0" customWidth="1"/>
    <col min="35" max="35" width="7.7109375" style="0" customWidth="1"/>
    <col min="36" max="36" width="13.7109375" style="0" customWidth="1"/>
    <col min="37" max="37" width="7.7109375" style="0" customWidth="1"/>
    <col min="38" max="38" width="13.7109375" style="0" customWidth="1"/>
    <col min="39" max="39" width="7.7109375" style="0" customWidth="1"/>
    <col min="40" max="40" width="13.7109375" style="0" customWidth="1"/>
    <col min="41" max="41" width="7.7109375" style="0" customWidth="1"/>
    <col min="42" max="42" width="13.7109375" style="0" customWidth="1"/>
    <col min="43" max="43" width="7.7109375" style="0" customWidth="1"/>
    <col min="44" max="44" width="13.7109375" style="0" customWidth="1"/>
    <col min="45" max="45" width="7.7109375" style="0" customWidth="1"/>
    <col min="46" max="46" width="13.7109375" style="0" customWidth="1"/>
    <col min="47" max="47" width="7.7109375" style="0" customWidth="1"/>
    <col min="48" max="48" width="13.7109375" style="0" customWidth="1"/>
    <col min="49" max="49" width="7.7109375" style="0" customWidth="1"/>
    <col min="50" max="50" width="13.7109375" style="0" customWidth="1"/>
    <col min="51" max="51" width="7.7109375" style="0" customWidth="1"/>
  </cols>
  <sheetData>
    <row r="1" spans="2:51" ht="12.75">
      <c r="B1" s="233" t="s">
        <v>163</v>
      </c>
      <c r="C1" s="233"/>
      <c r="D1" s="233" t="s">
        <v>164</v>
      </c>
      <c r="E1" s="233"/>
      <c r="F1" s="233" t="s">
        <v>165</v>
      </c>
      <c r="G1" s="233"/>
      <c r="H1" s="233" t="s">
        <v>166</v>
      </c>
      <c r="I1" s="233"/>
      <c r="J1" s="233" t="s">
        <v>167</v>
      </c>
      <c r="K1" s="233"/>
      <c r="L1" s="233" t="s">
        <v>168</v>
      </c>
      <c r="M1" s="233"/>
      <c r="N1" s="233" t="s">
        <v>169</v>
      </c>
      <c r="O1" s="233"/>
      <c r="P1" s="233" t="s">
        <v>170</v>
      </c>
      <c r="Q1" s="233"/>
      <c r="R1" s="233" t="s">
        <v>171</v>
      </c>
      <c r="S1" s="233"/>
      <c r="T1" s="233" t="s">
        <v>172</v>
      </c>
      <c r="U1" s="233"/>
      <c r="V1" s="233" t="s">
        <v>173</v>
      </c>
      <c r="W1" s="233"/>
      <c r="X1" s="233" t="s">
        <v>174</v>
      </c>
      <c r="Y1" s="233"/>
      <c r="Z1" s="233" t="s">
        <v>175</v>
      </c>
      <c r="AA1" s="233"/>
      <c r="AB1" s="233" t="s">
        <v>176</v>
      </c>
      <c r="AC1" s="233"/>
      <c r="AD1" s="233" t="s">
        <v>177</v>
      </c>
      <c r="AE1" s="233"/>
      <c r="AF1" s="233" t="s">
        <v>178</v>
      </c>
      <c r="AG1" s="233"/>
      <c r="AH1" s="233" t="s">
        <v>179</v>
      </c>
      <c r="AI1" s="233"/>
      <c r="AJ1" s="233" t="s">
        <v>180</v>
      </c>
      <c r="AK1" s="233"/>
      <c r="AL1" s="233" t="s">
        <v>181</v>
      </c>
      <c r="AM1" s="233"/>
      <c r="AN1" s="233" t="s">
        <v>182</v>
      </c>
      <c r="AO1" s="233"/>
      <c r="AP1" s="233" t="s">
        <v>183</v>
      </c>
      <c r="AQ1" s="233"/>
      <c r="AR1" s="233" t="s">
        <v>184</v>
      </c>
      <c r="AS1" s="233"/>
      <c r="AT1" s="233" t="s">
        <v>185</v>
      </c>
      <c r="AU1" s="233"/>
      <c r="AV1" s="233" t="s">
        <v>141</v>
      </c>
      <c r="AW1" s="233"/>
      <c r="AX1" s="233" t="s">
        <v>5</v>
      </c>
      <c r="AY1" s="233"/>
    </row>
    <row r="2" spans="1:51" ht="57">
      <c r="A2" s="6" t="s">
        <v>186</v>
      </c>
      <c r="B2" s="6" t="s">
        <v>8</v>
      </c>
      <c r="C2" s="7" t="s">
        <v>9</v>
      </c>
      <c r="D2" s="6" t="s">
        <v>8</v>
      </c>
      <c r="E2" s="7" t="s">
        <v>9</v>
      </c>
      <c r="F2" s="6" t="s">
        <v>8</v>
      </c>
      <c r="G2" s="7" t="s">
        <v>9</v>
      </c>
      <c r="H2" s="6" t="s">
        <v>8</v>
      </c>
      <c r="I2" s="7" t="s">
        <v>9</v>
      </c>
      <c r="J2" s="6" t="s">
        <v>8</v>
      </c>
      <c r="K2" s="7" t="s">
        <v>9</v>
      </c>
      <c r="L2" s="6" t="s">
        <v>8</v>
      </c>
      <c r="M2" s="7" t="s">
        <v>9</v>
      </c>
      <c r="N2" s="6" t="s">
        <v>8</v>
      </c>
      <c r="O2" s="7" t="s">
        <v>9</v>
      </c>
      <c r="P2" s="6" t="s">
        <v>8</v>
      </c>
      <c r="Q2" s="7" t="s">
        <v>9</v>
      </c>
      <c r="R2" s="6" t="s">
        <v>8</v>
      </c>
      <c r="S2" s="7" t="s">
        <v>9</v>
      </c>
      <c r="T2" s="6" t="s">
        <v>8</v>
      </c>
      <c r="U2" s="7" t="s">
        <v>9</v>
      </c>
      <c r="V2" s="6" t="s">
        <v>8</v>
      </c>
      <c r="W2" s="7" t="s">
        <v>9</v>
      </c>
      <c r="X2" s="6" t="s">
        <v>8</v>
      </c>
      <c r="Y2" s="7" t="s">
        <v>9</v>
      </c>
      <c r="Z2" s="6" t="s">
        <v>8</v>
      </c>
      <c r="AA2" s="7" t="s">
        <v>9</v>
      </c>
      <c r="AB2" s="6" t="s">
        <v>8</v>
      </c>
      <c r="AC2" s="7" t="s">
        <v>9</v>
      </c>
      <c r="AD2" s="6" t="s">
        <v>8</v>
      </c>
      <c r="AE2" s="7" t="s">
        <v>9</v>
      </c>
      <c r="AF2" s="6" t="s">
        <v>8</v>
      </c>
      <c r="AG2" s="7" t="s">
        <v>9</v>
      </c>
      <c r="AH2" s="6" t="s">
        <v>8</v>
      </c>
      <c r="AI2" s="7" t="s">
        <v>9</v>
      </c>
      <c r="AJ2" s="6" t="s">
        <v>8</v>
      </c>
      <c r="AK2" s="7" t="s">
        <v>9</v>
      </c>
      <c r="AL2" s="6" t="s">
        <v>8</v>
      </c>
      <c r="AM2" s="7" t="s">
        <v>9</v>
      </c>
      <c r="AN2" s="6" t="s">
        <v>8</v>
      </c>
      <c r="AO2" s="7" t="s">
        <v>9</v>
      </c>
      <c r="AP2" s="6" t="s">
        <v>8</v>
      </c>
      <c r="AQ2" s="7" t="s">
        <v>9</v>
      </c>
      <c r="AR2" s="6" t="s">
        <v>8</v>
      </c>
      <c r="AS2" s="7" t="s">
        <v>9</v>
      </c>
      <c r="AT2" s="6" t="s">
        <v>8</v>
      </c>
      <c r="AU2" s="7" t="s">
        <v>9</v>
      </c>
      <c r="AV2" s="6" t="s">
        <v>8</v>
      </c>
      <c r="AW2" s="7" t="s">
        <v>9</v>
      </c>
      <c r="AX2" s="6" t="s">
        <v>8</v>
      </c>
      <c r="AY2" s="7" t="s">
        <v>9</v>
      </c>
    </row>
    <row r="3" spans="1:51" ht="12.75">
      <c r="A3" s="8" t="s">
        <v>10</v>
      </c>
      <c r="B3" s="232">
        <v>200</v>
      </c>
      <c r="C3" s="232" t="s">
        <v>11</v>
      </c>
      <c r="D3" s="232">
        <v>183</v>
      </c>
      <c r="E3" s="232" t="s">
        <v>11</v>
      </c>
      <c r="F3" s="232">
        <v>1693</v>
      </c>
      <c r="G3" s="232" t="s">
        <v>11</v>
      </c>
      <c r="H3" s="232">
        <v>13880</v>
      </c>
      <c r="I3" s="232" t="s">
        <v>11</v>
      </c>
      <c r="J3" s="232">
        <v>454</v>
      </c>
      <c r="K3" s="232" t="s">
        <v>11</v>
      </c>
      <c r="L3" s="232">
        <v>488</v>
      </c>
      <c r="M3" s="232" t="s">
        <v>11</v>
      </c>
      <c r="N3" s="232">
        <v>128</v>
      </c>
      <c r="O3" s="232" t="s">
        <v>11</v>
      </c>
      <c r="P3" s="232">
        <v>2312</v>
      </c>
      <c r="Q3" s="232" t="s">
        <v>11</v>
      </c>
      <c r="R3" s="232">
        <v>157</v>
      </c>
      <c r="S3" s="232" t="s">
        <v>11</v>
      </c>
      <c r="T3" s="232">
        <v>658</v>
      </c>
      <c r="U3" s="232" t="s">
        <v>11</v>
      </c>
      <c r="V3" s="232">
        <v>5742</v>
      </c>
      <c r="W3" s="232" t="s">
        <v>11</v>
      </c>
      <c r="X3" s="232">
        <v>8371</v>
      </c>
      <c r="Y3" s="232" t="s">
        <v>11</v>
      </c>
      <c r="Z3" s="232">
        <v>1417</v>
      </c>
      <c r="AA3" s="232" t="s">
        <v>11</v>
      </c>
      <c r="AB3" s="232">
        <v>249</v>
      </c>
      <c r="AC3" s="232" t="s">
        <v>11</v>
      </c>
      <c r="AD3" s="232">
        <v>953</v>
      </c>
      <c r="AE3" s="232" t="s">
        <v>11</v>
      </c>
      <c r="AF3" s="232">
        <v>10394</v>
      </c>
      <c r="AG3" s="232" t="s">
        <v>11</v>
      </c>
      <c r="AH3" s="232">
        <v>1276</v>
      </c>
      <c r="AI3" s="232" t="s">
        <v>11</v>
      </c>
      <c r="AJ3" s="232">
        <v>1467</v>
      </c>
      <c r="AK3" s="232" t="s">
        <v>11</v>
      </c>
      <c r="AL3" s="232">
        <v>6756</v>
      </c>
      <c r="AM3" s="232" t="s">
        <v>11</v>
      </c>
      <c r="AN3" s="232">
        <v>1613</v>
      </c>
      <c r="AO3" s="232" t="s">
        <v>11</v>
      </c>
      <c r="AP3" s="232">
        <v>1528</v>
      </c>
      <c r="AQ3" s="232" t="s">
        <v>11</v>
      </c>
      <c r="AR3" s="232">
        <v>259</v>
      </c>
      <c r="AS3" s="232" t="s">
        <v>11</v>
      </c>
      <c r="AT3" s="232">
        <v>9728</v>
      </c>
      <c r="AU3" s="232" t="s">
        <v>11</v>
      </c>
      <c r="AV3" s="232">
        <v>69906</v>
      </c>
      <c r="AW3" s="232" t="s">
        <v>11</v>
      </c>
      <c r="AX3" s="232">
        <v>69906</v>
      </c>
      <c r="AY3" s="232" t="s">
        <v>11</v>
      </c>
    </row>
    <row r="4" spans="1:51" ht="12.75">
      <c r="A4" s="9" t="s">
        <v>12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51"/>
      <c r="AY4" s="51"/>
    </row>
    <row r="5" spans="1:51" ht="12.75">
      <c r="A5" s="201" t="s">
        <v>13</v>
      </c>
      <c r="B5" s="202" t="s">
        <v>11</v>
      </c>
      <c r="C5" s="202" t="s">
        <v>11</v>
      </c>
      <c r="D5" s="202" t="s">
        <v>11</v>
      </c>
      <c r="E5" s="202" t="s">
        <v>11</v>
      </c>
      <c r="F5" s="202" t="s">
        <v>11</v>
      </c>
      <c r="G5" s="202" t="s">
        <v>11</v>
      </c>
      <c r="H5" s="202" t="s">
        <v>11</v>
      </c>
      <c r="I5" s="202" t="s">
        <v>11</v>
      </c>
      <c r="J5" s="202" t="s">
        <v>11</v>
      </c>
      <c r="K5" s="202" t="s">
        <v>11</v>
      </c>
      <c r="L5" s="202" t="s">
        <v>11</v>
      </c>
      <c r="M5" s="202" t="s">
        <v>11</v>
      </c>
      <c r="N5" s="202" t="s">
        <v>11</v>
      </c>
      <c r="O5" s="202" t="s">
        <v>11</v>
      </c>
      <c r="P5" s="202" t="s">
        <v>11</v>
      </c>
      <c r="Q5" s="202" t="s">
        <v>11</v>
      </c>
      <c r="R5" s="202" t="s">
        <v>11</v>
      </c>
      <c r="S5" s="202" t="s">
        <v>11</v>
      </c>
      <c r="T5" s="202" t="s">
        <v>11</v>
      </c>
      <c r="U5" s="202" t="s">
        <v>11</v>
      </c>
      <c r="V5" s="202" t="s">
        <v>11</v>
      </c>
      <c r="W5" s="202" t="s">
        <v>11</v>
      </c>
      <c r="X5" s="202" t="s">
        <v>11</v>
      </c>
      <c r="Y5" s="202" t="s">
        <v>11</v>
      </c>
      <c r="Z5" s="202" t="s">
        <v>11</v>
      </c>
      <c r="AA5" s="202" t="s">
        <v>11</v>
      </c>
      <c r="AB5" s="202" t="s">
        <v>11</v>
      </c>
      <c r="AC5" s="202" t="s">
        <v>11</v>
      </c>
      <c r="AD5" s="202" t="s">
        <v>11</v>
      </c>
      <c r="AE5" s="202" t="s">
        <v>11</v>
      </c>
      <c r="AF5" s="202" t="s">
        <v>11</v>
      </c>
      <c r="AG5" s="202" t="s">
        <v>11</v>
      </c>
      <c r="AH5" s="202" t="s">
        <v>11</v>
      </c>
      <c r="AI5" s="202" t="s">
        <v>11</v>
      </c>
      <c r="AJ5" s="202" t="s">
        <v>11</v>
      </c>
      <c r="AK5" s="202" t="s">
        <v>11</v>
      </c>
      <c r="AL5" s="202" t="s">
        <v>11</v>
      </c>
      <c r="AM5" s="202" t="s">
        <v>11</v>
      </c>
      <c r="AN5" s="202" t="s">
        <v>11</v>
      </c>
      <c r="AO5" s="202" t="s">
        <v>11</v>
      </c>
      <c r="AP5" s="202" t="s">
        <v>11</v>
      </c>
      <c r="AQ5" s="202" t="s">
        <v>11</v>
      </c>
      <c r="AR5" s="202" t="s">
        <v>11</v>
      </c>
      <c r="AS5" s="202" t="s">
        <v>11</v>
      </c>
      <c r="AT5" s="202" t="s">
        <v>11</v>
      </c>
      <c r="AU5" s="202" t="s">
        <v>11</v>
      </c>
      <c r="AV5" s="202" t="s">
        <v>11</v>
      </c>
      <c r="AW5" s="202" t="s">
        <v>11</v>
      </c>
      <c r="AX5" s="202" t="s">
        <v>11</v>
      </c>
      <c r="AY5" s="202" t="s">
        <v>11</v>
      </c>
    </row>
    <row r="6" spans="1:51" ht="12.75">
      <c r="A6" s="10" t="s">
        <v>14</v>
      </c>
      <c r="B6" s="52">
        <v>3584.0400000000004</v>
      </c>
      <c r="C6" s="52">
        <v>17.9202</v>
      </c>
      <c r="D6" s="52">
        <v>4480.080000000001</v>
      </c>
      <c r="E6" s="52">
        <v>24.48131147540984</v>
      </c>
      <c r="F6" s="52">
        <v>12544.08</v>
      </c>
      <c r="G6" s="52">
        <v>7.409379799173066</v>
      </c>
      <c r="H6" s="52">
        <v>25760.039999999994</v>
      </c>
      <c r="I6" s="52">
        <v>1.855910662824207</v>
      </c>
      <c r="J6" s="52">
        <v>25760.039999999994</v>
      </c>
      <c r="K6" s="52">
        <f>+J6/J$3</f>
        <v>56.74017621145373</v>
      </c>
      <c r="L6" s="52">
        <v>25760.039999999994</v>
      </c>
      <c r="M6" s="52">
        <v>52.78696721311474</v>
      </c>
      <c r="N6" s="52">
        <v>2016</v>
      </c>
      <c r="O6" s="52">
        <v>15.75</v>
      </c>
      <c r="P6" s="52">
        <v>18144</v>
      </c>
      <c r="Q6" s="52">
        <f>+P6/P3</f>
        <v>7.8477508650519034</v>
      </c>
      <c r="R6" s="52">
        <v>9408</v>
      </c>
      <c r="S6" s="52">
        <f>+R6/R$3</f>
        <v>59.92356687898089</v>
      </c>
      <c r="T6" s="52">
        <v>51296.039999999986</v>
      </c>
      <c r="U6" s="52">
        <v>77.95750759878418</v>
      </c>
      <c r="V6" s="52">
        <v>15680.04</v>
      </c>
      <c r="W6" s="52">
        <v>2.730762800417973</v>
      </c>
      <c r="X6" s="52">
        <v>45024</v>
      </c>
      <c r="Y6" s="52">
        <v>5.378568868713415</v>
      </c>
      <c r="Z6" s="52">
        <v>19488</v>
      </c>
      <c r="AA6" s="52">
        <v>13.752999294283699</v>
      </c>
      <c r="AB6" s="52">
        <v>14112</v>
      </c>
      <c r="AC6" s="52">
        <v>56.674698795180724</v>
      </c>
      <c r="AD6" s="52">
        <v>12320.04</v>
      </c>
      <c r="AE6" s="52">
        <v>12.927639034627493</v>
      </c>
      <c r="AF6" s="52">
        <v>25536</v>
      </c>
      <c r="AG6" s="52">
        <v>2.456802001154512</v>
      </c>
      <c r="AH6" s="52">
        <v>17696.04</v>
      </c>
      <c r="AI6" s="52">
        <v>13.868369905956113</v>
      </c>
      <c r="AJ6" s="52">
        <v>29568</v>
      </c>
      <c r="AK6" s="52">
        <v>20.155419222903884</v>
      </c>
      <c r="AL6" s="52">
        <v>13440</v>
      </c>
      <c r="AM6" s="52">
        <v>1.9893428063943162</v>
      </c>
      <c r="AN6" s="52">
        <v>20160</v>
      </c>
      <c r="AO6" s="52">
        <v>12.498450092994421</v>
      </c>
      <c r="AP6" s="52">
        <v>9408</v>
      </c>
      <c r="AQ6" s="52">
        <v>6.157068062827225</v>
      </c>
      <c r="AR6" s="52">
        <v>10080</v>
      </c>
      <c r="AS6" s="52">
        <v>38.91891891891892</v>
      </c>
      <c r="AT6" s="52">
        <v>17024.04</v>
      </c>
      <c r="AU6" s="52">
        <v>1.7500041118421052</v>
      </c>
      <c r="AV6" s="52">
        <v>0</v>
      </c>
      <c r="AW6" s="52">
        <v>0</v>
      </c>
      <c r="AX6" s="52">
        <v>428288.5199999999</v>
      </c>
      <c r="AY6" s="52">
        <v>6.126634623637455</v>
      </c>
    </row>
    <row r="7" spans="1:51" ht="12.75">
      <c r="A7" s="10" t="s">
        <v>15</v>
      </c>
      <c r="B7" s="52">
        <v>192</v>
      </c>
      <c r="C7" s="52"/>
      <c r="D7" s="52">
        <v>240</v>
      </c>
      <c r="E7" s="52"/>
      <c r="F7" s="52">
        <v>672</v>
      </c>
      <c r="G7" s="52"/>
      <c r="H7" s="52">
        <v>1380</v>
      </c>
      <c r="I7" s="52"/>
      <c r="J7" s="52">
        <v>1380</v>
      </c>
      <c r="K7" s="52"/>
      <c r="L7" s="52">
        <v>1380</v>
      </c>
      <c r="M7" s="52"/>
      <c r="N7" s="52">
        <v>108</v>
      </c>
      <c r="O7" s="52"/>
      <c r="P7" s="52">
        <v>972</v>
      </c>
      <c r="Q7" s="52"/>
      <c r="R7" s="52">
        <v>504</v>
      </c>
      <c r="S7" s="52"/>
      <c r="T7" s="52">
        <v>2748</v>
      </c>
      <c r="U7" s="52"/>
      <c r="V7" s="52">
        <v>840</v>
      </c>
      <c r="W7" s="52"/>
      <c r="X7" s="52">
        <v>2412</v>
      </c>
      <c r="Y7" s="52"/>
      <c r="Z7" s="52">
        <v>1044</v>
      </c>
      <c r="AA7" s="52"/>
      <c r="AB7" s="52">
        <v>756</v>
      </c>
      <c r="AC7" s="52"/>
      <c r="AD7" s="52">
        <v>660</v>
      </c>
      <c r="AE7" s="52"/>
      <c r="AF7" s="52">
        <v>1368</v>
      </c>
      <c r="AG7" s="52"/>
      <c r="AH7" s="52">
        <v>948</v>
      </c>
      <c r="AI7" s="52"/>
      <c r="AJ7" s="52">
        <v>1584</v>
      </c>
      <c r="AK7" s="52"/>
      <c r="AL7" s="52">
        <v>720</v>
      </c>
      <c r="AM7" s="52"/>
      <c r="AN7" s="52">
        <v>1080</v>
      </c>
      <c r="AO7" s="52"/>
      <c r="AP7" s="52">
        <v>504</v>
      </c>
      <c r="AQ7" s="52"/>
      <c r="AR7" s="52">
        <v>540</v>
      </c>
      <c r="AS7" s="52"/>
      <c r="AT7" s="52">
        <v>912</v>
      </c>
      <c r="AU7" s="52"/>
      <c r="AV7" s="52">
        <v>0</v>
      </c>
      <c r="AW7" s="52"/>
      <c r="AX7" s="52">
        <v>22944</v>
      </c>
      <c r="AY7" s="52"/>
    </row>
    <row r="8" spans="1:51" ht="12.75">
      <c r="A8" s="10" t="s">
        <v>16</v>
      </c>
      <c r="B8" s="52">
        <v>80</v>
      </c>
      <c r="C8" s="52"/>
      <c r="D8" s="52">
        <v>80</v>
      </c>
      <c r="E8" s="52"/>
      <c r="F8" s="52">
        <v>80</v>
      </c>
      <c r="G8" s="52"/>
      <c r="H8" s="52">
        <v>80</v>
      </c>
      <c r="I8" s="52"/>
      <c r="J8" s="52">
        <v>80</v>
      </c>
      <c r="K8" s="52"/>
      <c r="L8" s="52">
        <v>80</v>
      </c>
      <c r="M8" s="52"/>
      <c r="N8" s="52">
        <v>80</v>
      </c>
      <c r="O8" s="52"/>
      <c r="P8" s="52">
        <v>80</v>
      </c>
      <c r="Q8" s="52"/>
      <c r="R8" s="52">
        <v>80</v>
      </c>
      <c r="S8" s="52"/>
      <c r="T8" s="52">
        <v>80</v>
      </c>
      <c r="U8" s="52"/>
      <c r="V8" s="52">
        <v>80</v>
      </c>
      <c r="W8" s="52"/>
      <c r="X8" s="52">
        <v>80</v>
      </c>
      <c r="Y8" s="52"/>
      <c r="Z8" s="52">
        <v>80</v>
      </c>
      <c r="AA8" s="52"/>
      <c r="AB8" s="52">
        <v>80</v>
      </c>
      <c r="AC8" s="52"/>
      <c r="AD8" s="52">
        <v>80</v>
      </c>
      <c r="AE8" s="52"/>
      <c r="AF8" s="52">
        <v>80</v>
      </c>
      <c r="AG8" s="52"/>
      <c r="AH8" s="52">
        <v>80</v>
      </c>
      <c r="AI8" s="52"/>
      <c r="AJ8" s="52">
        <v>80</v>
      </c>
      <c r="AK8" s="52"/>
      <c r="AL8" s="52">
        <v>80</v>
      </c>
      <c r="AM8" s="52"/>
      <c r="AN8" s="52">
        <v>80</v>
      </c>
      <c r="AO8" s="52"/>
      <c r="AP8" s="52">
        <v>80</v>
      </c>
      <c r="AQ8" s="52"/>
      <c r="AR8" s="52">
        <v>80</v>
      </c>
      <c r="AS8" s="52"/>
      <c r="AT8" s="52">
        <v>80</v>
      </c>
      <c r="AU8" s="52"/>
      <c r="AV8" s="52">
        <v>80</v>
      </c>
      <c r="AW8" s="52"/>
      <c r="AX8" s="52">
        <v>80</v>
      </c>
      <c r="AY8" s="52"/>
    </row>
    <row r="9" spans="1:51" ht="12.75">
      <c r="A9" s="10" t="s">
        <v>17</v>
      </c>
      <c r="B9" s="52">
        <v>2.8</v>
      </c>
      <c r="C9" s="52"/>
      <c r="D9" s="52">
        <v>2.8</v>
      </c>
      <c r="E9" s="52"/>
      <c r="F9" s="52">
        <v>2.8</v>
      </c>
      <c r="G9" s="52"/>
      <c r="H9" s="52">
        <v>2.8</v>
      </c>
      <c r="I9" s="52"/>
      <c r="J9" s="52">
        <v>2.8</v>
      </c>
      <c r="K9" s="52"/>
      <c r="L9" s="52">
        <v>2.8</v>
      </c>
      <c r="M9" s="52"/>
      <c r="N9" s="52">
        <v>2.8</v>
      </c>
      <c r="O9" s="52"/>
      <c r="P9" s="52">
        <v>2.8</v>
      </c>
      <c r="Q9" s="52"/>
      <c r="R9" s="52">
        <v>2.8</v>
      </c>
      <c r="S9" s="52"/>
      <c r="T9" s="52">
        <v>2.8</v>
      </c>
      <c r="U9" s="52"/>
      <c r="V9" s="52">
        <v>2.8</v>
      </c>
      <c r="W9" s="52"/>
      <c r="X9" s="52">
        <v>2.8</v>
      </c>
      <c r="Y9" s="52"/>
      <c r="Z9" s="52">
        <v>2.8</v>
      </c>
      <c r="AA9" s="52"/>
      <c r="AB9" s="52">
        <v>2.8</v>
      </c>
      <c r="AC9" s="52"/>
      <c r="AD9" s="52">
        <v>2.8</v>
      </c>
      <c r="AE9" s="52"/>
      <c r="AF9" s="52">
        <v>2.8</v>
      </c>
      <c r="AG9" s="52"/>
      <c r="AH9" s="52">
        <v>2.8</v>
      </c>
      <c r="AI9" s="52"/>
      <c r="AJ9" s="52">
        <v>2.8</v>
      </c>
      <c r="AK9" s="52"/>
      <c r="AL9" s="52">
        <v>2.8</v>
      </c>
      <c r="AM9" s="52"/>
      <c r="AN9" s="52">
        <v>2.8</v>
      </c>
      <c r="AO9" s="52"/>
      <c r="AP9" s="52">
        <v>2.8</v>
      </c>
      <c r="AQ9" s="52"/>
      <c r="AR9" s="52">
        <v>2.8</v>
      </c>
      <c r="AS9" s="52"/>
      <c r="AT9" s="52">
        <v>2.8</v>
      </c>
      <c r="AU9" s="52"/>
      <c r="AV9" s="52">
        <v>2.8</v>
      </c>
      <c r="AW9" s="52"/>
      <c r="AX9" s="52">
        <v>2.8</v>
      </c>
      <c r="AY9" s="52"/>
    </row>
    <row r="10" spans="1:51" ht="12.75">
      <c r="A10" s="201" t="s">
        <v>18</v>
      </c>
      <c r="B10" s="202" t="s">
        <v>11</v>
      </c>
      <c r="C10" s="202" t="s">
        <v>11</v>
      </c>
      <c r="D10" s="202" t="s">
        <v>11</v>
      </c>
      <c r="E10" s="202" t="s">
        <v>11</v>
      </c>
      <c r="F10" s="202" t="s">
        <v>11</v>
      </c>
      <c r="G10" s="202" t="s">
        <v>11</v>
      </c>
      <c r="H10" s="202" t="s">
        <v>11</v>
      </c>
      <c r="I10" s="202" t="s">
        <v>11</v>
      </c>
      <c r="J10" s="202" t="s">
        <v>11</v>
      </c>
      <c r="K10" s="202"/>
      <c r="L10" s="202" t="s">
        <v>11</v>
      </c>
      <c r="M10" s="202" t="s">
        <v>11</v>
      </c>
      <c r="N10" s="202" t="s">
        <v>11</v>
      </c>
      <c r="O10" s="202" t="s">
        <v>11</v>
      </c>
      <c r="P10" s="202" t="s">
        <v>11</v>
      </c>
      <c r="Q10" s="202" t="s">
        <v>11</v>
      </c>
      <c r="R10" s="202" t="s">
        <v>11</v>
      </c>
      <c r="S10" s="202"/>
      <c r="T10" s="202" t="s">
        <v>11</v>
      </c>
      <c r="U10" s="202" t="s">
        <v>11</v>
      </c>
      <c r="V10" s="202" t="s">
        <v>11</v>
      </c>
      <c r="W10" s="202" t="s">
        <v>11</v>
      </c>
      <c r="X10" s="202" t="s">
        <v>11</v>
      </c>
      <c r="Y10" s="202" t="s">
        <v>11</v>
      </c>
      <c r="Z10" s="202" t="s">
        <v>11</v>
      </c>
      <c r="AA10" s="202" t="s">
        <v>11</v>
      </c>
      <c r="AB10" s="202" t="s">
        <v>11</v>
      </c>
      <c r="AC10" s="202" t="s">
        <v>11</v>
      </c>
      <c r="AD10" s="202" t="s">
        <v>11</v>
      </c>
      <c r="AE10" s="202" t="s">
        <v>11</v>
      </c>
      <c r="AF10" s="202" t="s">
        <v>11</v>
      </c>
      <c r="AG10" s="202" t="s">
        <v>11</v>
      </c>
      <c r="AH10" s="202" t="s">
        <v>11</v>
      </c>
      <c r="AI10" s="202" t="s">
        <v>11</v>
      </c>
      <c r="AJ10" s="202" t="s">
        <v>11</v>
      </c>
      <c r="AK10" s="202" t="s">
        <v>11</v>
      </c>
      <c r="AL10" s="202" t="s">
        <v>11</v>
      </c>
      <c r="AM10" s="202" t="s">
        <v>11</v>
      </c>
      <c r="AN10" s="202" t="s">
        <v>11</v>
      </c>
      <c r="AO10" s="202" t="s">
        <v>11</v>
      </c>
      <c r="AP10" s="202" t="s">
        <v>11</v>
      </c>
      <c r="AQ10" s="202" t="s">
        <v>11</v>
      </c>
      <c r="AR10" s="202" t="s">
        <v>11</v>
      </c>
      <c r="AS10" s="202" t="s">
        <v>11</v>
      </c>
      <c r="AT10" s="202" t="s">
        <v>11</v>
      </c>
      <c r="AU10" s="202" t="s">
        <v>11</v>
      </c>
      <c r="AV10" s="202" t="s">
        <v>11</v>
      </c>
      <c r="AW10" s="202" t="s">
        <v>11</v>
      </c>
      <c r="AX10" s="202" t="s">
        <v>11</v>
      </c>
      <c r="AY10" s="202" t="s">
        <v>11</v>
      </c>
    </row>
    <row r="11" spans="1:51" ht="12.75">
      <c r="A11" s="11" t="s">
        <v>19</v>
      </c>
      <c r="B11" s="54" t="s">
        <v>11</v>
      </c>
      <c r="C11" s="54" t="s">
        <v>11</v>
      </c>
      <c r="D11" s="54" t="s">
        <v>11</v>
      </c>
      <c r="E11" s="54" t="s">
        <v>11</v>
      </c>
      <c r="F11" s="54" t="s">
        <v>11</v>
      </c>
      <c r="G11" s="54" t="s">
        <v>11</v>
      </c>
      <c r="H11" s="54" t="s">
        <v>11</v>
      </c>
      <c r="I11" s="54" t="s">
        <v>11</v>
      </c>
      <c r="J11" s="54" t="s">
        <v>11</v>
      </c>
      <c r="K11" s="54"/>
      <c r="L11" s="54" t="s">
        <v>11</v>
      </c>
      <c r="M11" s="54" t="s">
        <v>11</v>
      </c>
      <c r="N11" s="54" t="s">
        <v>11</v>
      </c>
      <c r="O11" s="54" t="s">
        <v>11</v>
      </c>
      <c r="P11" s="54" t="s">
        <v>11</v>
      </c>
      <c r="Q11" s="54" t="s">
        <v>11</v>
      </c>
      <c r="R11" s="54" t="s">
        <v>11</v>
      </c>
      <c r="S11" s="54"/>
      <c r="T11" s="54" t="s">
        <v>11</v>
      </c>
      <c r="U11" s="54" t="s">
        <v>11</v>
      </c>
      <c r="V11" s="54" t="s">
        <v>11</v>
      </c>
      <c r="W11" s="54" t="s">
        <v>11</v>
      </c>
      <c r="X11" s="54" t="s">
        <v>11</v>
      </c>
      <c r="Y11" s="54" t="s">
        <v>11</v>
      </c>
      <c r="Z11" s="54" t="s">
        <v>11</v>
      </c>
      <c r="AA11" s="54" t="s">
        <v>11</v>
      </c>
      <c r="AB11" s="54" t="s">
        <v>11</v>
      </c>
      <c r="AC11" s="54" t="s">
        <v>11</v>
      </c>
      <c r="AD11" s="54" t="s">
        <v>11</v>
      </c>
      <c r="AE11" s="54" t="s">
        <v>11</v>
      </c>
      <c r="AF11" s="54" t="s">
        <v>11</v>
      </c>
      <c r="AG11" s="54" t="s">
        <v>11</v>
      </c>
      <c r="AH11" s="54" t="s">
        <v>11</v>
      </c>
      <c r="AI11" s="54" t="s">
        <v>11</v>
      </c>
      <c r="AJ11" s="54" t="s">
        <v>11</v>
      </c>
      <c r="AK11" s="54" t="s">
        <v>11</v>
      </c>
      <c r="AL11" s="54" t="s">
        <v>11</v>
      </c>
      <c r="AM11" s="54" t="s">
        <v>11</v>
      </c>
      <c r="AN11" s="54" t="s">
        <v>11</v>
      </c>
      <c r="AO11" s="54" t="s">
        <v>11</v>
      </c>
      <c r="AP11" s="54" t="s">
        <v>11</v>
      </c>
      <c r="AQ11" s="54" t="s">
        <v>11</v>
      </c>
      <c r="AR11" s="54" t="s">
        <v>11</v>
      </c>
      <c r="AS11" s="54" t="s">
        <v>11</v>
      </c>
      <c r="AT11" s="54" t="s">
        <v>11</v>
      </c>
      <c r="AU11" s="54" t="s">
        <v>11</v>
      </c>
      <c r="AV11" s="54" t="s">
        <v>11</v>
      </c>
      <c r="AW11" s="54" t="s">
        <v>11</v>
      </c>
      <c r="AX11" s="54" t="s">
        <v>11</v>
      </c>
      <c r="AY11" s="54" t="s">
        <v>11</v>
      </c>
    </row>
    <row r="12" spans="1:51" ht="12.75">
      <c r="A12" s="12" t="s">
        <v>20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f aca="true" t="shared" si="0" ref="K12:K75">+J12/J$3</f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f aca="true" t="shared" si="1" ref="S12:S75">+R12/R$3</f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4">
        <v>0</v>
      </c>
      <c r="AP12" s="54">
        <v>0</v>
      </c>
      <c r="AQ12" s="54">
        <v>0</v>
      </c>
      <c r="AR12" s="54">
        <v>0</v>
      </c>
      <c r="AS12" s="54">
        <v>0</v>
      </c>
      <c r="AT12" s="54">
        <v>0</v>
      </c>
      <c r="AU12" s="54">
        <v>0</v>
      </c>
      <c r="AV12" s="54">
        <v>286740</v>
      </c>
      <c r="AW12" s="54">
        <v>4.101793837438846</v>
      </c>
      <c r="AX12" s="54">
        <v>286740</v>
      </c>
      <c r="AY12" s="54">
        <v>4.101793837438846</v>
      </c>
    </row>
    <row r="13" spans="1:51" ht="12.75">
      <c r="A13" s="12" t="s">
        <v>21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f t="shared" si="0"/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f t="shared" si="1"/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54">
        <v>0</v>
      </c>
      <c r="AN13" s="54">
        <v>0</v>
      </c>
      <c r="AO13" s="54">
        <v>0</v>
      </c>
      <c r="AP13" s="54">
        <v>0</v>
      </c>
      <c r="AQ13" s="54">
        <v>0</v>
      </c>
      <c r="AR13" s="54">
        <v>0</v>
      </c>
      <c r="AS13" s="54">
        <v>0</v>
      </c>
      <c r="AT13" s="54">
        <v>0</v>
      </c>
      <c r="AU13" s="54">
        <v>0</v>
      </c>
      <c r="AV13" s="54">
        <v>6184730</v>
      </c>
      <c r="AW13" s="54">
        <v>88.47209109375447</v>
      </c>
      <c r="AX13" s="54">
        <v>6184730</v>
      </c>
      <c r="AY13" s="54">
        <v>88.47209109375447</v>
      </c>
    </row>
    <row r="14" spans="1:51" ht="12.75">
      <c r="A14" s="12" t="s">
        <v>22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f t="shared" si="0"/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f t="shared" si="1"/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54">
        <v>0</v>
      </c>
      <c r="AN14" s="54">
        <v>0</v>
      </c>
      <c r="AO14" s="54">
        <v>0</v>
      </c>
      <c r="AP14" s="54">
        <v>0</v>
      </c>
      <c r="AQ14" s="54">
        <v>0</v>
      </c>
      <c r="AR14" s="54">
        <v>0</v>
      </c>
      <c r="AS14" s="54">
        <v>0</v>
      </c>
      <c r="AT14" s="54">
        <v>0</v>
      </c>
      <c r="AU14" s="54">
        <v>0</v>
      </c>
      <c r="AV14" s="54">
        <v>0</v>
      </c>
      <c r="AW14" s="54">
        <v>0</v>
      </c>
      <c r="AX14" s="54">
        <v>0</v>
      </c>
      <c r="AY14" s="54">
        <v>0</v>
      </c>
    </row>
    <row r="15" spans="1:51" ht="12.75">
      <c r="A15" s="12" t="s">
        <v>23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f t="shared" si="0"/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f t="shared" si="1"/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4">
        <v>0</v>
      </c>
      <c r="AL15" s="54">
        <v>0</v>
      </c>
      <c r="AM15" s="54">
        <v>0</v>
      </c>
      <c r="AN15" s="54">
        <v>0</v>
      </c>
      <c r="AO15" s="54">
        <v>0</v>
      </c>
      <c r="AP15" s="54">
        <v>0</v>
      </c>
      <c r="AQ15" s="54">
        <v>0</v>
      </c>
      <c r="AR15" s="54">
        <v>0</v>
      </c>
      <c r="AS15" s="54">
        <v>0</v>
      </c>
      <c r="AT15" s="54">
        <v>0</v>
      </c>
      <c r="AU15" s="54">
        <v>0</v>
      </c>
      <c r="AV15" s="54">
        <v>0</v>
      </c>
      <c r="AW15" s="54">
        <v>0</v>
      </c>
      <c r="AX15" s="54">
        <v>0</v>
      </c>
      <c r="AY15" s="54">
        <v>0</v>
      </c>
    </row>
    <row r="16" spans="1:51" ht="12.75">
      <c r="A16" s="12" t="s">
        <v>24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f t="shared" si="0"/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f t="shared" si="1"/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54">
        <v>0</v>
      </c>
      <c r="AN16" s="54">
        <v>0</v>
      </c>
      <c r="AO16" s="54">
        <v>0</v>
      </c>
      <c r="AP16" s="54">
        <v>0</v>
      </c>
      <c r="AQ16" s="54">
        <v>0</v>
      </c>
      <c r="AR16" s="54">
        <v>0</v>
      </c>
      <c r="AS16" s="54">
        <v>0</v>
      </c>
      <c r="AT16" s="54">
        <v>0</v>
      </c>
      <c r="AU16" s="54">
        <v>0</v>
      </c>
      <c r="AV16" s="54">
        <v>0</v>
      </c>
      <c r="AW16" s="54">
        <v>0</v>
      </c>
      <c r="AX16" s="54">
        <v>0</v>
      </c>
      <c r="AY16" s="54">
        <v>0</v>
      </c>
    </row>
    <row r="17" spans="1:51" ht="12.75">
      <c r="A17" s="12" t="s">
        <v>25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f t="shared" si="0"/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f t="shared" si="1"/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0</v>
      </c>
      <c r="AN17" s="54">
        <v>0</v>
      </c>
      <c r="AO17" s="54">
        <v>0</v>
      </c>
      <c r="AP17" s="54">
        <v>0</v>
      </c>
      <c r="AQ17" s="54">
        <v>0</v>
      </c>
      <c r="AR17" s="54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54">
        <v>0</v>
      </c>
      <c r="AY17" s="54">
        <v>0</v>
      </c>
    </row>
    <row r="18" spans="1:51" ht="12.75">
      <c r="A18" s="12" t="s">
        <v>26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f t="shared" si="0"/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f t="shared" si="1"/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4">
        <v>0</v>
      </c>
      <c r="AP18" s="54">
        <v>0</v>
      </c>
      <c r="AQ18" s="54">
        <v>0</v>
      </c>
      <c r="AR18" s="54">
        <v>0</v>
      </c>
      <c r="AS18" s="54">
        <v>0</v>
      </c>
      <c r="AT18" s="54">
        <v>0</v>
      </c>
      <c r="AU18" s="54">
        <v>0</v>
      </c>
      <c r="AV18" s="54">
        <v>116552.08</v>
      </c>
      <c r="AW18" s="54">
        <v>1.6672686178582667</v>
      </c>
      <c r="AX18" s="54">
        <v>116552.08</v>
      </c>
      <c r="AY18" s="54">
        <v>1.6672686178582667</v>
      </c>
    </row>
    <row r="19" spans="1:51" ht="12.75">
      <c r="A19" s="13" t="s">
        <v>27</v>
      </c>
      <c r="B19" s="55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f t="shared" si="0"/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f t="shared" si="1"/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55">
        <v>0</v>
      </c>
      <c r="AH19" s="55">
        <v>0</v>
      </c>
      <c r="AI19" s="55">
        <v>0</v>
      </c>
      <c r="AJ19" s="55">
        <v>0</v>
      </c>
      <c r="AK19" s="55">
        <v>0</v>
      </c>
      <c r="AL19" s="55">
        <v>0</v>
      </c>
      <c r="AM19" s="55">
        <v>0</v>
      </c>
      <c r="AN19" s="55">
        <v>0</v>
      </c>
      <c r="AO19" s="55">
        <v>0</v>
      </c>
      <c r="AP19" s="55">
        <v>0</v>
      </c>
      <c r="AQ19" s="55">
        <v>0</v>
      </c>
      <c r="AR19" s="55">
        <v>0</v>
      </c>
      <c r="AS19" s="55">
        <v>0</v>
      </c>
      <c r="AT19" s="55">
        <v>0</v>
      </c>
      <c r="AU19" s="55">
        <v>0</v>
      </c>
      <c r="AV19" s="55">
        <v>6588022.08</v>
      </c>
      <c r="AW19" s="55">
        <v>94.24115354905159</v>
      </c>
      <c r="AX19" s="55">
        <v>6588022.08</v>
      </c>
      <c r="AY19" s="55">
        <v>94.24115354905159</v>
      </c>
    </row>
    <row r="20" spans="1:51" ht="12.75">
      <c r="A20" s="203" t="s">
        <v>28</v>
      </c>
      <c r="B20" s="204" t="s">
        <v>11</v>
      </c>
      <c r="C20" s="204" t="s">
        <v>11</v>
      </c>
      <c r="D20" s="204" t="s">
        <v>11</v>
      </c>
      <c r="E20" s="204" t="s">
        <v>11</v>
      </c>
      <c r="F20" s="204" t="s">
        <v>11</v>
      </c>
      <c r="G20" s="204" t="s">
        <v>11</v>
      </c>
      <c r="H20" s="204" t="s">
        <v>11</v>
      </c>
      <c r="I20" s="204" t="s">
        <v>11</v>
      </c>
      <c r="J20" s="204" t="s">
        <v>11</v>
      </c>
      <c r="K20" s="204"/>
      <c r="L20" s="204" t="s">
        <v>11</v>
      </c>
      <c r="M20" s="204" t="s">
        <v>11</v>
      </c>
      <c r="N20" s="204" t="s">
        <v>11</v>
      </c>
      <c r="O20" s="204" t="s">
        <v>11</v>
      </c>
      <c r="P20" s="204" t="s">
        <v>11</v>
      </c>
      <c r="Q20" s="204" t="s">
        <v>11</v>
      </c>
      <c r="R20" s="204" t="s">
        <v>11</v>
      </c>
      <c r="S20" s="204"/>
      <c r="T20" s="204" t="s">
        <v>11</v>
      </c>
      <c r="U20" s="204" t="s">
        <v>11</v>
      </c>
      <c r="V20" s="204" t="s">
        <v>11</v>
      </c>
      <c r="W20" s="204" t="s">
        <v>11</v>
      </c>
      <c r="X20" s="204" t="s">
        <v>11</v>
      </c>
      <c r="Y20" s="204" t="s">
        <v>11</v>
      </c>
      <c r="Z20" s="204" t="s">
        <v>11</v>
      </c>
      <c r="AA20" s="204" t="s">
        <v>11</v>
      </c>
      <c r="AB20" s="204" t="s">
        <v>11</v>
      </c>
      <c r="AC20" s="204" t="s">
        <v>11</v>
      </c>
      <c r="AD20" s="204" t="s">
        <v>11</v>
      </c>
      <c r="AE20" s="204" t="s">
        <v>11</v>
      </c>
      <c r="AF20" s="204" t="s">
        <v>11</v>
      </c>
      <c r="AG20" s="204" t="s">
        <v>11</v>
      </c>
      <c r="AH20" s="204" t="s">
        <v>11</v>
      </c>
      <c r="AI20" s="204" t="s">
        <v>11</v>
      </c>
      <c r="AJ20" s="204" t="s">
        <v>11</v>
      </c>
      <c r="AK20" s="204" t="s">
        <v>11</v>
      </c>
      <c r="AL20" s="204" t="s">
        <v>11</v>
      </c>
      <c r="AM20" s="204" t="s">
        <v>11</v>
      </c>
      <c r="AN20" s="204" t="s">
        <v>11</v>
      </c>
      <c r="AO20" s="204" t="s">
        <v>11</v>
      </c>
      <c r="AP20" s="204" t="s">
        <v>11</v>
      </c>
      <c r="AQ20" s="204" t="s">
        <v>11</v>
      </c>
      <c r="AR20" s="204" t="s">
        <v>11</v>
      </c>
      <c r="AS20" s="204" t="s">
        <v>11</v>
      </c>
      <c r="AT20" s="204" t="s">
        <v>11</v>
      </c>
      <c r="AU20" s="204" t="s">
        <v>11</v>
      </c>
      <c r="AV20" s="204" t="s">
        <v>11</v>
      </c>
      <c r="AW20" s="204" t="s">
        <v>11</v>
      </c>
      <c r="AX20" s="204" t="s">
        <v>11</v>
      </c>
      <c r="AY20" s="204" t="s">
        <v>11</v>
      </c>
    </row>
    <row r="21" spans="1:51" ht="12.75">
      <c r="A21" s="15" t="s">
        <v>29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f t="shared" si="0"/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f t="shared" si="1"/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6">
        <v>0</v>
      </c>
      <c r="AE21" s="56">
        <v>0</v>
      </c>
      <c r="AF21" s="56">
        <v>0</v>
      </c>
      <c r="AG21" s="56">
        <v>0</v>
      </c>
      <c r="AH21" s="56">
        <v>0</v>
      </c>
      <c r="AI21" s="56">
        <v>0</v>
      </c>
      <c r="AJ21" s="56">
        <v>0</v>
      </c>
      <c r="AK21" s="56">
        <v>0</v>
      </c>
      <c r="AL21" s="56">
        <v>0</v>
      </c>
      <c r="AM21" s="56">
        <v>0</v>
      </c>
      <c r="AN21" s="56">
        <v>0</v>
      </c>
      <c r="AO21" s="56">
        <v>0</v>
      </c>
      <c r="AP21" s="56">
        <v>0</v>
      </c>
      <c r="AQ21" s="56">
        <v>0</v>
      </c>
      <c r="AR21" s="56">
        <v>0</v>
      </c>
      <c r="AS21" s="56">
        <v>0</v>
      </c>
      <c r="AT21" s="56">
        <v>0</v>
      </c>
      <c r="AU21" s="56">
        <v>0</v>
      </c>
      <c r="AV21" s="56">
        <v>473077</v>
      </c>
      <c r="AW21" s="56">
        <v>6.767330415128887</v>
      </c>
      <c r="AX21" s="56">
        <v>473077</v>
      </c>
      <c r="AY21" s="56">
        <v>6.767330415128887</v>
      </c>
    </row>
    <row r="22" spans="1:51" ht="12.75">
      <c r="A22" s="15" t="s">
        <v>30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f t="shared" si="0"/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f t="shared" si="1"/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  <c r="AE22" s="56">
        <v>0</v>
      </c>
      <c r="AF22" s="56">
        <v>0</v>
      </c>
      <c r="AG22" s="56">
        <v>0</v>
      </c>
      <c r="AH22" s="56">
        <v>0</v>
      </c>
      <c r="AI22" s="56">
        <v>0</v>
      </c>
      <c r="AJ22" s="56">
        <v>0</v>
      </c>
      <c r="AK22" s="56">
        <v>0</v>
      </c>
      <c r="AL22" s="56">
        <v>0</v>
      </c>
      <c r="AM22" s="56">
        <v>0</v>
      </c>
      <c r="AN22" s="56">
        <v>0</v>
      </c>
      <c r="AO22" s="56">
        <v>0</v>
      </c>
      <c r="AP22" s="56">
        <v>0</v>
      </c>
      <c r="AQ22" s="56">
        <v>0</v>
      </c>
      <c r="AR22" s="56">
        <v>0</v>
      </c>
      <c r="AS22" s="56">
        <v>0</v>
      </c>
      <c r="AT22" s="56">
        <v>0</v>
      </c>
      <c r="AU22" s="56">
        <v>0</v>
      </c>
      <c r="AV22" s="56">
        <v>64400</v>
      </c>
      <c r="AW22" s="56">
        <v>0.9212370898063114</v>
      </c>
      <c r="AX22" s="56">
        <v>64400</v>
      </c>
      <c r="AY22" s="56">
        <v>0.9212370898063114</v>
      </c>
    </row>
    <row r="23" spans="1:51" ht="12.75">
      <c r="A23" s="16" t="s">
        <v>31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f t="shared" si="0"/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f t="shared" si="1"/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v>0</v>
      </c>
      <c r="AO23" s="57">
        <v>0</v>
      </c>
      <c r="AP23" s="57">
        <v>0</v>
      </c>
      <c r="AQ23" s="57">
        <v>0</v>
      </c>
      <c r="AR23" s="57">
        <v>0</v>
      </c>
      <c r="AS23" s="57">
        <v>0</v>
      </c>
      <c r="AT23" s="57">
        <v>0</v>
      </c>
      <c r="AU23" s="57">
        <v>0</v>
      </c>
      <c r="AV23" s="57">
        <v>537477</v>
      </c>
      <c r="AW23" s="57">
        <v>7.6885675049351985</v>
      </c>
      <c r="AX23" s="57">
        <v>537477</v>
      </c>
      <c r="AY23" s="57">
        <v>7.6885675049351985</v>
      </c>
    </row>
    <row r="24" spans="1:51" ht="12.75">
      <c r="A24" s="17" t="s">
        <v>32</v>
      </c>
      <c r="B24" s="58"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f t="shared" si="0"/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f t="shared" si="1"/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0</v>
      </c>
      <c r="AH24" s="58">
        <v>0</v>
      </c>
      <c r="AI24" s="58">
        <v>0</v>
      </c>
      <c r="AJ24" s="58">
        <v>0</v>
      </c>
      <c r="AK24" s="58">
        <v>0</v>
      </c>
      <c r="AL24" s="58">
        <v>0</v>
      </c>
      <c r="AM24" s="58">
        <v>0</v>
      </c>
      <c r="AN24" s="58">
        <v>0</v>
      </c>
      <c r="AO24" s="58">
        <v>0</v>
      </c>
      <c r="AP24" s="58">
        <v>0</v>
      </c>
      <c r="AQ24" s="58">
        <v>0</v>
      </c>
      <c r="AR24" s="58">
        <v>0</v>
      </c>
      <c r="AS24" s="58">
        <v>0</v>
      </c>
      <c r="AT24" s="58">
        <v>0</v>
      </c>
      <c r="AU24" s="58">
        <v>0</v>
      </c>
      <c r="AV24" s="58">
        <v>7125499.08</v>
      </c>
      <c r="AW24" s="58">
        <v>101.92972105398678</v>
      </c>
      <c r="AX24" s="58">
        <v>7125499.08</v>
      </c>
      <c r="AY24" s="58">
        <v>101.92972105398678</v>
      </c>
    </row>
    <row r="25" spans="1:51" ht="12.75">
      <c r="A25" s="17" t="s">
        <v>33</v>
      </c>
      <c r="B25" s="58">
        <v>3584.0400000000004</v>
      </c>
      <c r="C25" s="58">
        <v>17.9202</v>
      </c>
      <c r="D25" s="58">
        <v>4480.080000000001</v>
      </c>
      <c r="E25" s="58">
        <v>24.48131147540984</v>
      </c>
      <c r="F25" s="58">
        <v>12544.08</v>
      </c>
      <c r="G25" s="58">
        <v>7.409379799173066</v>
      </c>
      <c r="H25" s="58">
        <v>25760.039999999994</v>
      </c>
      <c r="I25" s="58">
        <v>1.855910662824207</v>
      </c>
      <c r="J25" s="58">
        <v>25760.039999999994</v>
      </c>
      <c r="K25" s="58">
        <f t="shared" si="0"/>
        <v>56.74017621145373</v>
      </c>
      <c r="L25" s="58">
        <v>25760.039999999994</v>
      </c>
      <c r="M25" s="58">
        <v>52.78696721311474</v>
      </c>
      <c r="N25" s="58">
        <v>2016</v>
      </c>
      <c r="O25" s="58">
        <v>15.75</v>
      </c>
      <c r="P25" s="58">
        <v>18144</v>
      </c>
      <c r="Q25" s="58">
        <v>7.8477508650519034</v>
      </c>
      <c r="R25" s="58">
        <v>9408</v>
      </c>
      <c r="S25" s="58">
        <f t="shared" si="1"/>
        <v>59.92356687898089</v>
      </c>
      <c r="T25" s="58">
        <v>51296.039999999986</v>
      </c>
      <c r="U25" s="58">
        <v>77.95750759878418</v>
      </c>
      <c r="V25" s="58">
        <v>15680.04</v>
      </c>
      <c r="W25" s="58">
        <v>2.730762800417973</v>
      </c>
      <c r="X25" s="58">
        <v>45024</v>
      </c>
      <c r="Y25" s="58">
        <v>5.378568868713415</v>
      </c>
      <c r="Z25" s="58">
        <v>19488</v>
      </c>
      <c r="AA25" s="58">
        <v>13.752999294283699</v>
      </c>
      <c r="AB25" s="58">
        <v>14112</v>
      </c>
      <c r="AC25" s="58">
        <v>56.674698795180724</v>
      </c>
      <c r="AD25" s="58">
        <v>12320.04</v>
      </c>
      <c r="AE25" s="58">
        <v>12.927639034627493</v>
      </c>
      <c r="AF25" s="58">
        <v>25536</v>
      </c>
      <c r="AG25" s="58">
        <v>2.456802001154512</v>
      </c>
      <c r="AH25" s="58">
        <v>17696.04</v>
      </c>
      <c r="AI25" s="58">
        <v>13.868369905956113</v>
      </c>
      <c r="AJ25" s="58">
        <v>29568</v>
      </c>
      <c r="AK25" s="58">
        <v>20.155419222903884</v>
      </c>
      <c r="AL25" s="58">
        <v>13440</v>
      </c>
      <c r="AM25" s="58">
        <v>1.9893428063943162</v>
      </c>
      <c r="AN25" s="58">
        <v>20160</v>
      </c>
      <c r="AO25" s="58">
        <v>12.498450092994421</v>
      </c>
      <c r="AP25" s="58">
        <v>9408</v>
      </c>
      <c r="AQ25" s="58">
        <v>6.157068062827225</v>
      </c>
      <c r="AR25" s="58">
        <v>10080</v>
      </c>
      <c r="AS25" s="58">
        <v>38.91891891891892</v>
      </c>
      <c r="AT25" s="58">
        <v>17024.04</v>
      </c>
      <c r="AU25" s="58">
        <v>1.7500041118421052</v>
      </c>
      <c r="AV25" s="58">
        <v>7125499.08</v>
      </c>
      <c r="AW25" s="58">
        <v>101.92972105398678</v>
      </c>
      <c r="AX25" s="58">
        <v>7553787.6</v>
      </c>
      <c r="AY25" s="58">
        <v>108.05635567762424</v>
      </c>
    </row>
    <row r="26" spans="1:51" ht="12.75">
      <c r="A26" s="201" t="s">
        <v>34</v>
      </c>
      <c r="B26" s="202" t="s">
        <v>11</v>
      </c>
      <c r="C26" s="202" t="s">
        <v>11</v>
      </c>
      <c r="D26" s="202" t="s">
        <v>11</v>
      </c>
      <c r="E26" s="202" t="s">
        <v>11</v>
      </c>
      <c r="F26" s="202" t="s">
        <v>11</v>
      </c>
      <c r="G26" s="202" t="s">
        <v>11</v>
      </c>
      <c r="H26" s="202" t="s">
        <v>11</v>
      </c>
      <c r="I26" s="202" t="s">
        <v>11</v>
      </c>
      <c r="J26" s="202" t="s">
        <v>11</v>
      </c>
      <c r="K26" s="202"/>
      <c r="L26" s="202" t="s">
        <v>11</v>
      </c>
      <c r="M26" s="202" t="s">
        <v>11</v>
      </c>
      <c r="N26" s="202" t="s">
        <v>11</v>
      </c>
      <c r="O26" s="202" t="s">
        <v>11</v>
      </c>
      <c r="P26" s="202" t="s">
        <v>11</v>
      </c>
      <c r="Q26" s="202" t="s">
        <v>11</v>
      </c>
      <c r="R26" s="202" t="s">
        <v>11</v>
      </c>
      <c r="S26" s="202"/>
      <c r="T26" s="202" t="s">
        <v>11</v>
      </c>
      <c r="U26" s="202" t="s">
        <v>11</v>
      </c>
      <c r="V26" s="202" t="s">
        <v>11</v>
      </c>
      <c r="W26" s="202" t="s">
        <v>11</v>
      </c>
      <c r="X26" s="202" t="s">
        <v>11</v>
      </c>
      <c r="Y26" s="202" t="s">
        <v>11</v>
      </c>
      <c r="Z26" s="202" t="s">
        <v>11</v>
      </c>
      <c r="AA26" s="202" t="s">
        <v>11</v>
      </c>
      <c r="AB26" s="202" t="s">
        <v>11</v>
      </c>
      <c r="AC26" s="202" t="s">
        <v>11</v>
      </c>
      <c r="AD26" s="202" t="s">
        <v>11</v>
      </c>
      <c r="AE26" s="202" t="s">
        <v>11</v>
      </c>
      <c r="AF26" s="202" t="s">
        <v>11</v>
      </c>
      <c r="AG26" s="202" t="s">
        <v>11</v>
      </c>
      <c r="AH26" s="202" t="s">
        <v>11</v>
      </c>
      <c r="AI26" s="202" t="s">
        <v>11</v>
      </c>
      <c r="AJ26" s="202" t="s">
        <v>11</v>
      </c>
      <c r="AK26" s="202" t="s">
        <v>11</v>
      </c>
      <c r="AL26" s="202" t="s">
        <v>11</v>
      </c>
      <c r="AM26" s="202" t="s">
        <v>11</v>
      </c>
      <c r="AN26" s="202" t="s">
        <v>11</v>
      </c>
      <c r="AO26" s="202" t="s">
        <v>11</v>
      </c>
      <c r="AP26" s="202" t="s">
        <v>11</v>
      </c>
      <c r="AQ26" s="202" t="s">
        <v>11</v>
      </c>
      <c r="AR26" s="202" t="s">
        <v>11</v>
      </c>
      <c r="AS26" s="202" t="s">
        <v>11</v>
      </c>
      <c r="AT26" s="202" t="s">
        <v>11</v>
      </c>
      <c r="AU26" s="202" t="s">
        <v>11</v>
      </c>
      <c r="AV26" s="202" t="s">
        <v>11</v>
      </c>
      <c r="AW26" s="202" t="s">
        <v>11</v>
      </c>
      <c r="AX26" s="202" t="s">
        <v>11</v>
      </c>
      <c r="AY26" s="202" t="s">
        <v>11</v>
      </c>
    </row>
    <row r="27" spans="1:51" ht="12.75">
      <c r="A27" s="18" t="s">
        <v>35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f t="shared" si="0"/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f t="shared" si="1"/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v>0</v>
      </c>
      <c r="AJ27" s="59">
        <v>0</v>
      </c>
      <c r="AK27" s="59">
        <v>0</v>
      </c>
      <c r="AL27" s="59">
        <v>0</v>
      </c>
      <c r="AM27" s="59">
        <v>0</v>
      </c>
      <c r="AN27" s="59">
        <v>0</v>
      </c>
      <c r="AO27" s="59">
        <v>0</v>
      </c>
      <c r="AP27" s="59">
        <v>0</v>
      </c>
      <c r="AQ27" s="59">
        <v>0</v>
      </c>
      <c r="AR27" s="59">
        <v>0</v>
      </c>
      <c r="AS27" s="59">
        <v>0</v>
      </c>
      <c r="AT27" s="59">
        <v>0</v>
      </c>
      <c r="AU27" s="59">
        <v>0</v>
      </c>
      <c r="AV27" s="59">
        <v>117940</v>
      </c>
      <c r="AW27" s="59">
        <v>1.6871227076359683</v>
      </c>
      <c r="AX27" s="59">
        <v>117940</v>
      </c>
      <c r="AY27" s="59">
        <v>1.6871227076359683</v>
      </c>
    </row>
    <row r="28" spans="1:51" ht="12.75">
      <c r="A28" s="18" t="s">
        <v>36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f t="shared" si="0"/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f t="shared" si="1"/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0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59">
        <v>0</v>
      </c>
      <c r="AQ28" s="59">
        <v>0</v>
      </c>
      <c r="AR28" s="59">
        <v>0</v>
      </c>
      <c r="AS28" s="59">
        <v>0</v>
      </c>
      <c r="AT28" s="59">
        <v>0</v>
      </c>
      <c r="AU28" s="59">
        <v>0</v>
      </c>
      <c r="AV28" s="59">
        <v>2490240</v>
      </c>
      <c r="AW28" s="59">
        <v>35.622693331044545</v>
      </c>
      <c r="AX28" s="59">
        <v>2490240</v>
      </c>
      <c r="AY28" s="59">
        <v>35.622693331044545</v>
      </c>
    </row>
    <row r="29" spans="1:51" ht="12.75">
      <c r="A29" s="18" t="s">
        <v>37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f t="shared" si="0"/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f t="shared" si="1"/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  <c r="AL29" s="59">
        <v>0</v>
      </c>
      <c r="AM29" s="59">
        <v>0</v>
      </c>
      <c r="AN29" s="59">
        <v>0</v>
      </c>
      <c r="AO29" s="59">
        <v>0</v>
      </c>
      <c r="AP29" s="59">
        <v>0</v>
      </c>
      <c r="AQ29" s="59">
        <v>0</v>
      </c>
      <c r="AR29" s="59">
        <v>0</v>
      </c>
      <c r="AS29" s="59">
        <v>0</v>
      </c>
      <c r="AT29" s="59">
        <v>0</v>
      </c>
      <c r="AU29" s="59">
        <v>0</v>
      </c>
      <c r="AV29" s="59">
        <v>0</v>
      </c>
      <c r="AW29" s="59">
        <v>0</v>
      </c>
      <c r="AX29" s="59">
        <v>0</v>
      </c>
      <c r="AY29" s="59">
        <v>0</v>
      </c>
    </row>
    <row r="30" spans="1:51" ht="12.75">
      <c r="A30" s="18" t="s">
        <v>38</v>
      </c>
      <c r="B30" s="59">
        <v>0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f t="shared" si="0"/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f t="shared" si="1"/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v>0</v>
      </c>
      <c r="AJ30" s="59">
        <v>0</v>
      </c>
      <c r="AK30" s="59">
        <v>0</v>
      </c>
      <c r="AL30" s="59">
        <v>0</v>
      </c>
      <c r="AM30" s="59">
        <v>0</v>
      </c>
      <c r="AN30" s="59">
        <v>0</v>
      </c>
      <c r="AO30" s="59">
        <v>0</v>
      </c>
      <c r="AP30" s="59">
        <v>0</v>
      </c>
      <c r="AQ30" s="59">
        <v>0</v>
      </c>
      <c r="AR30" s="59">
        <v>0</v>
      </c>
      <c r="AS30" s="59">
        <v>0</v>
      </c>
      <c r="AT30" s="59">
        <v>0</v>
      </c>
      <c r="AU30" s="59">
        <v>0</v>
      </c>
      <c r="AV30" s="59">
        <v>0</v>
      </c>
      <c r="AW30" s="59">
        <v>0</v>
      </c>
      <c r="AX30" s="59">
        <v>0</v>
      </c>
      <c r="AY30" s="59">
        <v>0</v>
      </c>
    </row>
    <row r="31" spans="1:51" ht="12.75">
      <c r="A31" s="18" t="s">
        <v>39</v>
      </c>
      <c r="B31" s="59">
        <v>0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f t="shared" si="0"/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f t="shared" si="1"/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</v>
      </c>
      <c r="AE31" s="59">
        <v>0</v>
      </c>
      <c r="AF31" s="59">
        <v>0</v>
      </c>
      <c r="AG31" s="59">
        <v>0</v>
      </c>
      <c r="AH31" s="59">
        <v>0</v>
      </c>
      <c r="AI31" s="59">
        <v>0</v>
      </c>
      <c r="AJ31" s="59">
        <v>0</v>
      </c>
      <c r="AK31" s="59">
        <v>0</v>
      </c>
      <c r="AL31" s="59">
        <v>0</v>
      </c>
      <c r="AM31" s="59">
        <v>0</v>
      </c>
      <c r="AN31" s="59">
        <v>0</v>
      </c>
      <c r="AO31" s="59">
        <v>0</v>
      </c>
      <c r="AP31" s="59">
        <v>0</v>
      </c>
      <c r="AQ31" s="59">
        <v>0</v>
      </c>
      <c r="AR31" s="59">
        <v>0</v>
      </c>
      <c r="AS31" s="59">
        <v>0</v>
      </c>
      <c r="AT31" s="59">
        <v>0</v>
      </c>
      <c r="AU31" s="59">
        <v>0</v>
      </c>
      <c r="AV31" s="59">
        <v>607250</v>
      </c>
      <c r="AW31" s="59">
        <v>8.686664950075816</v>
      </c>
      <c r="AX31" s="59">
        <v>607250</v>
      </c>
      <c r="AY31" s="59">
        <v>8.686664950075816</v>
      </c>
    </row>
    <row r="32" spans="1:51" ht="12.75">
      <c r="A32" s="18" t="s">
        <v>40</v>
      </c>
      <c r="B32" s="59">
        <v>0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f t="shared" si="0"/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f t="shared" si="1"/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G32" s="59">
        <v>0</v>
      </c>
      <c r="AH32" s="59">
        <v>0</v>
      </c>
      <c r="AI32" s="59">
        <v>0</v>
      </c>
      <c r="AJ32" s="59">
        <v>0</v>
      </c>
      <c r="AK32" s="59">
        <v>0</v>
      </c>
      <c r="AL32" s="59">
        <v>0</v>
      </c>
      <c r="AM32" s="59">
        <v>0</v>
      </c>
      <c r="AN32" s="59">
        <v>0</v>
      </c>
      <c r="AO32" s="59">
        <v>0</v>
      </c>
      <c r="AP32" s="59">
        <v>0</v>
      </c>
      <c r="AQ32" s="59">
        <v>0</v>
      </c>
      <c r="AR32" s="59">
        <v>0</v>
      </c>
      <c r="AS32" s="59">
        <v>0</v>
      </c>
      <c r="AT32" s="59">
        <v>0</v>
      </c>
      <c r="AU32" s="59">
        <v>0</v>
      </c>
      <c r="AV32" s="59">
        <v>0</v>
      </c>
      <c r="AW32" s="59">
        <v>0</v>
      </c>
      <c r="AX32" s="59">
        <v>0</v>
      </c>
      <c r="AY32" s="59">
        <v>0</v>
      </c>
    </row>
    <row r="33" spans="1:51" ht="12.75">
      <c r="A33" s="18" t="s">
        <v>41</v>
      </c>
      <c r="B33" s="59">
        <v>0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f t="shared" si="0"/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f t="shared" si="1"/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0</v>
      </c>
      <c r="AE33" s="59">
        <v>0</v>
      </c>
      <c r="AF33" s="59">
        <v>0</v>
      </c>
      <c r="AG33" s="59">
        <v>0</v>
      </c>
      <c r="AH33" s="59">
        <v>0</v>
      </c>
      <c r="AI33" s="59">
        <v>0</v>
      </c>
      <c r="AJ33" s="59">
        <v>0</v>
      </c>
      <c r="AK33" s="59">
        <v>0</v>
      </c>
      <c r="AL33" s="59">
        <v>0</v>
      </c>
      <c r="AM33" s="59">
        <v>0</v>
      </c>
      <c r="AN33" s="59">
        <v>0</v>
      </c>
      <c r="AO33" s="59">
        <v>0</v>
      </c>
      <c r="AP33" s="59">
        <v>0</v>
      </c>
      <c r="AQ33" s="59">
        <v>0</v>
      </c>
      <c r="AR33" s="59">
        <v>0</v>
      </c>
      <c r="AS33" s="59">
        <v>0</v>
      </c>
      <c r="AT33" s="59">
        <v>0</v>
      </c>
      <c r="AU33" s="59">
        <v>0</v>
      </c>
      <c r="AV33" s="59">
        <v>0</v>
      </c>
      <c r="AW33" s="59">
        <v>0</v>
      </c>
      <c r="AX33" s="59">
        <v>0</v>
      </c>
      <c r="AY33" s="59">
        <v>0</v>
      </c>
    </row>
    <row r="34" spans="1:51" ht="12.75">
      <c r="A34" s="18" t="s">
        <v>42</v>
      </c>
      <c r="B34" s="59">
        <v>0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f t="shared" si="0"/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f t="shared" si="1"/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  <c r="AG34" s="59">
        <v>0</v>
      </c>
      <c r="AH34" s="59">
        <v>0</v>
      </c>
      <c r="AI34" s="59">
        <v>0</v>
      </c>
      <c r="AJ34" s="59">
        <v>0</v>
      </c>
      <c r="AK34" s="59">
        <v>0</v>
      </c>
      <c r="AL34" s="59">
        <v>0</v>
      </c>
      <c r="AM34" s="59">
        <v>0</v>
      </c>
      <c r="AN34" s="59">
        <v>0</v>
      </c>
      <c r="AO34" s="59">
        <v>0</v>
      </c>
      <c r="AP34" s="59">
        <v>0</v>
      </c>
      <c r="AQ34" s="59">
        <v>0</v>
      </c>
      <c r="AR34" s="59">
        <v>0</v>
      </c>
      <c r="AS34" s="59">
        <v>0</v>
      </c>
      <c r="AT34" s="59">
        <v>0</v>
      </c>
      <c r="AU34" s="59">
        <v>0</v>
      </c>
      <c r="AV34" s="59">
        <v>231102</v>
      </c>
      <c r="AW34" s="59">
        <v>3.3058964895717105</v>
      </c>
      <c r="AX34" s="59">
        <v>231102</v>
      </c>
      <c r="AY34" s="59">
        <v>3.3058964895717105</v>
      </c>
    </row>
    <row r="35" spans="1:51" ht="12.75">
      <c r="A35" s="18" t="s">
        <v>43</v>
      </c>
      <c r="B35" s="59">
        <v>0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f t="shared" si="0"/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f t="shared" si="1"/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59">
        <v>0</v>
      </c>
      <c r="AF35" s="59">
        <v>0</v>
      </c>
      <c r="AG35" s="59">
        <v>0</v>
      </c>
      <c r="AH35" s="59">
        <v>0</v>
      </c>
      <c r="AI35" s="59">
        <v>0</v>
      </c>
      <c r="AJ35" s="59">
        <v>0</v>
      </c>
      <c r="AK35" s="59">
        <v>0</v>
      </c>
      <c r="AL35" s="59">
        <v>0</v>
      </c>
      <c r="AM35" s="59">
        <v>0</v>
      </c>
      <c r="AN35" s="59">
        <v>0</v>
      </c>
      <c r="AO35" s="59">
        <v>0</v>
      </c>
      <c r="AP35" s="59">
        <v>0</v>
      </c>
      <c r="AQ35" s="59">
        <v>0</v>
      </c>
      <c r="AR35" s="59">
        <v>0</v>
      </c>
      <c r="AS35" s="59">
        <v>0</v>
      </c>
      <c r="AT35" s="59">
        <v>0</v>
      </c>
      <c r="AU35" s="59">
        <v>0</v>
      </c>
      <c r="AV35" s="59">
        <v>516030</v>
      </c>
      <c r="AW35" s="59">
        <v>7.381769805166939</v>
      </c>
      <c r="AX35" s="59">
        <v>516030</v>
      </c>
      <c r="AY35" s="59">
        <v>7.381769805166939</v>
      </c>
    </row>
    <row r="36" spans="1:51" ht="12.75">
      <c r="A36" s="60" t="s">
        <v>44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f t="shared" si="0"/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f t="shared" si="1"/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61">
        <v>0</v>
      </c>
      <c r="AF36" s="61">
        <v>0</v>
      </c>
      <c r="AG36" s="61">
        <v>0</v>
      </c>
      <c r="AH36" s="61">
        <v>0</v>
      </c>
      <c r="AI36" s="61">
        <v>0</v>
      </c>
      <c r="AJ36" s="61">
        <v>0</v>
      </c>
      <c r="AK36" s="61">
        <v>0</v>
      </c>
      <c r="AL36" s="61">
        <v>0</v>
      </c>
      <c r="AM36" s="61">
        <v>0</v>
      </c>
      <c r="AN36" s="61">
        <v>0</v>
      </c>
      <c r="AO36" s="61">
        <v>0</v>
      </c>
      <c r="AP36" s="61">
        <v>0</v>
      </c>
      <c r="AQ36" s="61">
        <v>0</v>
      </c>
      <c r="AR36" s="61">
        <v>0</v>
      </c>
      <c r="AS36" s="61">
        <v>0</v>
      </c>
      <c r="AT36" s="61">
        <v>0</v>
      </c>
      <c r="AU36" s="61">
        <v>0</v>
      </c>
      <c r="AV36" s="61">
        <v>3962562</v>
      </c>
      <c r="AW36" s="61">
        <v>56.68414728349498</v>
      </c>
      <c r="AX36" s="61">
        <v>3962562</v>
      </c>
      <c r="AY36" s="61">
        <v>56.68414728349498</v>
      </c>
    </row>
    <row r="37" spans="1:51" ht="12.75">
      <c r="A37" s="201" t="s">
        <v>45</v>
      </c>
      <c r="B37" s="202" t="s">
        <v>11</v>
      </c>
      <c r="C37" s="202" t="s">
        <v>11</v>
      </c>
      <c r="D37" s="202" t="s">
        <v>11</v>
      </c>
      <c r="E37" s="202" t="s">
        <v>11</v>
      </c>
      <c r="F37" s="202" t="s">
        <v>11</v>
      </c>
      <c r="G37" s="202" t="s">
        <v>11</v>
      </c>
      <c r="H37" s="202" t="s">
        <v>11</v>
      </c>
      <c r="I37" s="202" t="s">
        <v>11</v>
      </c>
      <c r="J37" s="202" t="s">
        <v>11</v>
      </c>
      <c r="K37" s="202"/>
      <c r="L37" s="202" t="s">
        <v>11</v>
      </c>
      <c r="M37" s="202" t="s">
        <v>11</v>
      </c>
      <c r="N37" s="202" t="s">
        <v>11</v>
      </c>
      <c r="O37" s="202" t="s">
        <v>11</v>
      </c>
      <c r="P37" s="202" t="s">
        <v>11</v>
      </c>
      <c r="Q37" s="202" t="s">
        <v>11</v>
      </c>
      <c r="R37" s="202" t="s">
        <v>11</v>
      </c>
      <c r="S37" s="202"/>
      <c r="T37" s="202" t="s">
        <v>11</v>
      </c>
      <c r="U37" s="202" t="s">
        <v>11</v>
      </c>
      <c r="V37" s="202" t="s">
        <v>11</v>
      </c>
      <c r="W37" s="202" t="s">
        <v>11</v>
      </c>
      <c r="X37" s="202" t="s">
        <v>11</v>
      </c>
      <c r="Y37" s="202" t="s">
        <v>11</v>
      </c>
      <c r="Z37" s="202" t="s">
        <v>11</v>
      </c>
      <c r="AA37" s="202" t="s">
        <v>11</v>
      </c>
      <c r="AB37" s="202" t="s">
        <v>11</v>
      </c>
      <c r="AC37" s="202" t="s">
        <v>11</v>
      </c>
      <c r="AD37" s="202" t="s">
        <v>11</v>
      </c>
      <c r="AE37" s="202" t="s">
        <v>11</v>
      </c>
      <c r="AF37" s="202" t="s">
        <v>11</v>
      </c>
      <c r="AG37" s="202" t="s">
        <v>11</v>
      </c>
      <c r="AH37" s="202" t="s">
        <v>11</v>
      </c>
      <c r="AI37" s="202" t="s">
        <v>11</v>
      </c>
      <c r="AJ37" s="202" t="s">
        <v>11</v>
      </c>
      <c r="AK37" s="202" t="s">
        <v>11</v>
      </c>
      <c r="AL37" s="202" t="s">
        <v>11</v>
      </c>
      <c r="AM37" s="202" t="s">
        <v>11</v>
      </c>
      <c r="AN37" s="202" t="s">
        <v>11</v>
      </c>
      <c r="AO37" s="202" t="s">
        <v>11</v>
      </c>
      <c r="AP37" s="202" t="s">
        <v>11</v>
      </c>
      <c r="AQ37" s="202" t="s">
        <v>11</v>
      </c>
      <c r="AR37" s="202" t="s">
        <v>11</v>
      </c>
      <c r="AS37" s="202" t="s">
        <v>11</v>
      </c>
      <c r="AT37" s="202" t="s">
        <v>11</v>
      </c>
      <c r="AU37" s="202" t="s">
        <v>11</v>
      </c>
      <c r="AV37" s="202" t="s">
        <v>11</v>
      </c>
      <c r="AW37" s="202" t="s">
        <v>11</v>
      </c>
      <c r="AX37" s="202" t="s">
        <v>11</v>
      </c>
      <c r="AY37" s="202" t="s">
        <v>11</v>
      </c>
    </row>
    <row r="38" spans="1:51" ht="12.75">
      <c r="A38" s="19" t="s">
        <v>46</v>
      </c>
      <c r="B38" s="62">
        <v>0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f t="shared" si="0"/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f t="shared" si="1"/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62">
        <v>0</v>
      </c>
      <c r="AH38" s="62">
        <v>0</v>
      </c>
      <c r="AI38" s="62">
        <v>0</v>
      </c>
      <c r="AJ38" s="62">
        <v>0</v>
      </c>
      <c r="AK38" s="62">
        <v>0</v>
      </c>
      <c r="AL38" s="62">
        <v>0</v>
      </c>
      <c r="AM38" s="62">
        <v>0</v>
      </c>
      <c r="AN38" s="62">
        <v>0</v>
      </c>
      <c r="AO38" s="62">
        <v>0</v>
      </c>
      <c r="AP38" s="62">
        <v>0</v>
      </c>
      <c r="AQ38" s="62">
        <v>0</v>
      </c>
      <c r="AR38" s="62">
        <v>0</v>
      </c>
      <c r="AS38" s="62">
        <v>0</v>
      </c>
      <c r="AT38" s="62">
        <v>0</v>
      </c>
      <c r="AU38" s="62">
        <v>0</v>
      </c>
      <c r="AV38" s="62">
        <v>106650</v>
      </c>
      <c r="AW38" s="62">
        <v>1.5256201184447686</v>
      </c>
      <c r="AX38" s="62">
        <v>106650</v>
      </c>
      <c r="AY38" s="62">
        <v>1.5256201184447686</v>
      </c>
    </row>
    <row r="39" spans="1:51" ht="12.75">
      <c r="A39" s="19" t="s">
        <v>47</v>
      </c>
      <c r="B39" s="62">
        <v>0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f t="shared" si="0"/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f t="shared" si="1"/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v>0</v>
      </c>
      <c r="AK39" s="62">
        <v>0</v>
      </c>
      <c r="AL39" s="62">
        <v>0</v>
      </c>
      <c r="AM39" s="62">
        <v>0</v>
      </c>
      <c r="AN39" s="62">
        <v>0</v>
      </c>
      <c r="AO39" s="62">
        <v>0</v>
      </c>
      <c r="AP39" s="62">
        <v>0</v>
      </c>
      <c r="AQ39" s="62">
        <v>0</v>
      </c>
      <c r="AR39" s="62">
        <v>0</v>
      </c>
      <c r="AS39" s="62">
        <v>0</v>
      </c>
      <c r="AT39" s="62">
        <v>0</v>
      </c>
      <c r="AU39" s="62">
        <v>0</v>
      </c>
      <c r="AV39" s="62">
        <v>0</v>
      </c>
      <c r="AW39" s="62">
        <v>0</v>
      </c>
      <c r="AX39" s="62">
        <v>0</v>
      </c>
      <c r="AY39" s="62">
        <v>0</v>
      </c>
    </row>
    <row r="40" spans="1:51" ht="12.75">
      <c r="A40" s="19" t="s">
        <v>48</v>
      </c>
      <c r="B40" s="62">
        <v>0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f t="shared" si="0"/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f t="shared" si="1"/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2">
        <v>0</v>
      </c>
      <c r="AI40" s="62">
        <v>0</v>
      </c>
      <c r="AJ40" s="62">
        <v>0</v>
      </c>
      <c r="AK40" s="62">
        <v>0</v>
      </c>
      <c r="AL40" s="62">
        <v>0</v>
      </c>
      <c r="AM40" s="62">
        <v>0</v>
      </c>
      <c r="AN40" s="62">
        <v>0</v>
      </c>
      <c r="AO40" s="62">
        <v>0</v>
      </c>
      <c r="AP40" s="62">
        <v>0</v>
      </c>
      <c r="AQ40" s="62">
        <v>0</v>
      </c>
      <c r="AR40" s="62">
        <v>0</v>
      </c>
      <c r="AS40" s="62">
        <v>0</v>
      </c>
      <c r="AT40" s="62">
        <v>0</v>
      </c>
      <c r="AU40" s="62">
        <v>0</v>
      </c>
      <c r="AV40" s="62">
        <v>3011960</v>
      </c>
      <c r="AW40" s="62">
        <v>43.08585815237605</v>
      </c>
      <c r="AX40" s="62">
        <v>3011960</v>
      </c>
      <c r="AY40" s="62">
        <v>43.08585815237605</v>
      </c>
    </row>
    <row r="41" spans="1:51" ht="12.75">
      <c r="A41" s="19" t="s">
        <v>37</v>
      </c>
      <c r="B41" s="62">
        <v>0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f t="shared" si="0"/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f t="shared" si="1"/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>
        <v>0</v>
      </c>
      <c r="AM41" s="62">
        <v>0</v>
      </c>
      <c r="AN41" s="62">
        <v>0</v>
      </c>
      <c r="AO41" s="62">
        <v>0</v>
      </c>
      <c r="AP41" s="62">
        <v>0</v>
      </c>
      <c r="AQ41" s="62">
        <v>0</v>
      </c>
      <c r="AR41" s="62">
        <v>0</v>
      </c>
      <c r="AS41" s="62">
        <v>0</v>
      </c>
      <c r="AT41" s="62">
        <v>0</v>
      </c>
      <c r="AU41" s="62">
        <v>0</v>
      </c>
      <c r="AV41" s="62">
        <v>0</v>
      </c>
      <c r="AW41" s="62">
        <v>0</v>
      </c>
      <c r="AX41" s="62">
        <v>0</v>
      </c>
      <c r="AY41" s="62">
        <v>0</v>
      </c>
    </row>
    <row r="42" spans="1:51" ht="12.75">
      <c r="A42" s="19" t="s">
        <v>49</v>
      </c>
      <c r="B42" s="62">
        <v>0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f t="shared" si="0"/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f t="shared" si="1"/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K42" s="62">
        <v>0</v>
      </c>
      <c r="AL42" s="62">
        <v>0</v>
      </c>
      <c r="AM42" s="62">
        <v>0</v>
      </c>
      <c r="AN42" s="62">
        <v>0</v>
      </c>
      <c r="AO42" s="62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0</v>
      </c>
      <c r="AU42" s="62">
        <v>0</v>
      </c>
      <c r="AV42" s="62">
        <v>0</v>
      </c>
      <c r="AW42" s="62">
        <v>0</v>
      </c>
      <c r="AX42" s="62">
        <v>0</v>
      </c>
      <c r="AY42" s="62">
        <v>0</v>
      </c>
    </row>
    <row r="43" spans="1:51" ht="12.75">
      <c r="A43" s="19" t="s">
        <v>43</v>
      </c>
      <c r="B43" s="62">
        <v>0</v>
      </c>
      <c r="C43" s="62">
        <v>0</v>
      </c>
      <c r="D43" s="62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f t="shared" si="0"/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f t="shared" si="1"/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K43" s="62">
        <v>0</v>
      </c>
      <c r="AL43" s="62">
        <v>0</v>
      </c>
      <c r="AM43" s="62">
        <v>0</v>
      </c>
      <c r="AN43" s="62">
        <v>0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>
        <v>0</v>
      </c>
      <c r="AX43" s="62">
        <v>0</v>
      </c>
      <c r="AY43" s="62">
        <v>0</v>
      </c>
    </row>
    <row r="44" spans="1:51" ht="12.75">
      <c r="A44" s="63" t="s">
        <v>50</v>
      </c>
      <c r="B44" s="64">
        <v>0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f t="shared" si="0"/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f t="shared" si="1"/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4">
        <v>0</v>
      </c>
      <c r="Z44" s="64">
        <v>0</v>
      </c>
      <c r="AA44" s="64">
        <v>0</v>
      </c>
      <c r="AB44" s="64">
        <v>0</v>
      </c>
      <c r="AC44" s="64">
        <v>0</v>
      </c>
      <c r="AD44" s="64">
        <v>0</v>
      </c>
      <c r="AE44" s="64">
        <v>0</v>
      </c>
      <c r="AF44" s="64">
        <v>0</v>
      </c>
      <c r="AG44" s="64">
        <v>0</v>
      </c>
      <c r="AH44" s="64">
        <v>0</v>
      </c>
      <c r="AI44" s="64">
        <v>0</v>
      </c>
      <c r="AJ44" s="64">
        <v>0</v>
      </c>
      <c r="AK44" s="64">
        <v>0</v>
      </c>
      <c r="AL44" s="64">
        <v>0</v>
      </c>
      <c r="AM44" s="64">
        <v>0</v>
      </c>
      <c r="AN44" s="64">
        <v>0</v>
      </c>
      <c r="AO44" s="64">
        <v>0</v>
      </c>
      <c r="AP44" s="64">
        <v>0</v>
      </c>
      <c r="AQ44" s="64">
        <v>0</v>
      </c>
      <c r="AR44" s="64">
        <v>0</v>
      </c>
      <c r="AS44" s="64">
        <v>0</v>
      </c>
      <c r="AT44" s="64">
        <v>0</v>
      </c>
      <c r="AU44" s="64">
        <v>0</v>
      </c>
      <c r="AV44" s="64">
        <v>3118610</v>
      </c>
      <c r="AW44" s="64">
        <v>44.61147827082082</v>
      </c>
      <c r="AX44" s="64">
        <v>3118610</v>
      </c>
      <c r="AY44" s="64">
        <v>44.61147827082082</v>
      </c>
    </row>
    <row r="45" spans="1:51" ht="12.75">
      <c r="A45" s="201" t="s">
        <v>51</v>
      </c>
      <c r="B45" s="202" t="s">
        <v>11</v>
      </c>
      <c r="C45" s="202" t="s">
        <v>11</v>
      </c>
      <c r="D45" s="202" t="s">
        <v>11</v>
      </c>
      <c r="E45" s="202" t="s">
        <v>11</v>
      </c>
      <c r="F45" s="202" t="s">
        <v>11</v>
      </c>
      <c r="G45" s="202" t="s">
        <v>11</v>
      </c>
      <c r="H45" s="202" t="s">
        <v>11</v>
      </c>
      <c r="I45" s="202" t="s">
        <v>11</v>
      </c>
      <c r="J45" s="202" t="s">
        <v>11</v>
      </c>
      <c r="K45" s="202"/>
      <c r="L45" s="202" t="s">
        <v>11</v>
      </c>
      <c r="M45" s="202" t="s">
        <v>11</v>
      </c>
      <c r="N45" s="202" t="s">
        <v>11</v>
      </c>
      <c r="O45" s="202" t="s">
        <v>11</v>
      </c>
      <c r="P45" s="202" t="s">
        <v>11</v>
      </c>
      <c r="Q45" s="202" t="s">
        <v>11</v>
      </c>
      <c r="R45" s="202" t="s">
        <v>11</v>
      </c>
      <c r="S45" s="202"/>
      <c r="T45" s="202" t="s">
        <v>11</v>
      </c>
      <c r="U45" s="202" t="s">
        <v>11</v>
      </c>
      <c r="V45" s="202" t="s">
        <v>11</v>
      </c>
      <c r="W45" s="202" t="s">
        <v>11</v>
      </c>
      <c r="X45" s="202" t="s">
        <v>11</v>
      </c>
      <c r="Y45" s="202" t="s">
        <v>11</v>
      </c>
      <c r="Z45" s="202" t="s">
        <v>11</v>
      </c>
      <c r="AA45" s="202" t="s">
        <v>11</v>
      </c>
      <c r="AB45" s="202" t="s">
        <v>11</v>
      </c>
      <c r="AC45" s="202" t="s">
        <v>11</v>
      </c>
      <c r="AD45" s="202" t="s">
        <v>11</v>
      </c>
      <c r="AE45" s="202" t="s">
        <v>11</v>
      </c>
      <c r="AF45" s="202" t="s">
        <v>11</v>
      </c>
      <c r="AG45" s="202" t="s">
        <v>11</v>
      </c>
      <c r="AH45" s="202" t="s">
        <v>11</v>
      </c>
      <c r="AI45" s="202" t="s">
        <v>11</v>
      </c>
      <c r="AJ45" s="202" t="s">
        <v>11</v>
      </c>
      <c r="AK45" s="202" t="s">
        <v>11</v>
      </c>
      <c r="AL45" s="202" t="s">
        <v>11</v>
      </c>
      <c r="AM45" s="202" t="s">
        <v>11</v>
      </c>
      <c r="AN45" s="202" t="s">
        <v>11</v>
      </c>
      <c r="AO45" s="202" t="s">
        <v>11</v>
      </c>
      <c r="AP45" s="202" t="s">
        <v>11</v>
      </c>
      <c r="AQ45" s="202" t="s">
        <v>11</v>
      </c>
      <c r="AR45" s="202" t="s">
        <v>11</v>
      </c>
      <c r="AS45" s="202" t="s">
        <v>11</v>
      </c>
      <c r="AT45" s="202" t="s">
        <v>11</v>
      </c>
      <c r="AU45" s="202" t="s">
        <v>11</v>
      </c>
      <c r="AV45" s="202" t="s">
        <v>11</v>
      </c>
      <c r="AW45" s="202" t="s">
        <v>11</v>
      </c>
      <c r="AX45" s="202" t="s">
        <v>11</v>
      </c>
      <c r="AY45" s="202" t="s">
        <v>11</v>
      </c>
    </row>
    <row r="46" spans="1:51" ht="12.75">
      <c r="A46" s="21" t="s">
        <v>36</v>
      </c>
      <c r="B46" s="65">
        <v>0</v>
      </c>
      <c r="C46" s="65">
        <v>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f t="shared" si="0"/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f t="shared" si="1"/>
        <v>0</v>
      </c>
      <c r="T46" s="65">
        <v>0</v>
      </c>
      <c r="U46" s="65">
        <v>0</v>
      </c>
      <c r="V46" s="65">
        <v>0</v>
      </c>
      <c r="W46" s="65">
        <v>0</v>
      </c>
      <c r="X46" s="65">
        <v>0</v>
      </c>
      <c r="Y46" s="65">
        <v>0</v>
      </c>
      <c r="Z46" s="65">
        <v>0</v>
      </c>
      <c r="AA46" s="65">
        <v>0</v>
      </c>
      <c r="AB46" s="65">
        <v>0</v>
      </c>
      <c r="AC46" s="65">
        <v>0</v>
      </c>
      <c r="AD46" s="65">
        <v>0</v>
      </c>
      <c r="AE46" s="65">
        <v>0</v>
      </c>
      <c r="AF46" s="65">
        <v>0</v>
      </c>
      <c r="AG46" s="65">
        <v>0</v>
      </c>
      <c r="AH46" s="65">
        <v>0</v>
      </c>
      <c r="AI46" s="65">
        <v>0</v>
      </c>
      <c r="AJ46" s="65">
        <v>0</v>
      </c>
      <c r="AK46" s="65">
        <v>0</v>
      </c>
      <c r="AL46" s="65">
        <v>0</v>
      </c>
      <c r="AM46" s="65">
        <v>0</v>
      </c>
      <c r="AN46" s="65">
        <v>0</v>
      </c>
      <c r="AO46" s="65">
        <v>0</v>
      </c>
      <c r="AP46" s="65">
        <v>0</v>
      </c>
      <c r="AQ46" s="65">
        <v>0</v>
      </c>
      <c r="AR46" s="65">
        <v>0</v>
      </c>
      <c r="AS46" s="65">
        <v>0</v>
      </c>
      <c r="AT46" s="65">
        <v>0</v>
      </c>
      <c r="AU46" s="65">
        <v>0</v>
      </c>
      <c r="AV46" s="65">
        <v>2609828</v>
      </c>
      <c r="AW46" s="65">
        <v>37.33339055302835</v>
      </c>
      <c r="AX46" s="65">
        <v>2609828</v>
      </c>
      <c r="AY46" s="65">
        <v>37.33339055302835</v>
      </c>
    </row>
    <row r="47" spans="1:51" ht="12.75">
      <c r="A47" s="21" t="s">
        <v>52</v>
      </c>
      <c r="B47" s="65">
        <v>0</v>
      </c>
      <c r="C47" s="65">
        <v>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f t="shared" si="0"/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f t="shared" si="1"/>
        <v>0</v>
      </c>
      <c r="T47" s="65">
        <v>0</v>
      </c>
      <c r="U47" s="65">
        <v>0</v>
      </c>
      <c r="V47" s="65">
        <v>0</v>
      </c>
      <c r="W47" s="65">
        <v>0</v>
      </c>
      <c r="X47" s="65">
        <v>0</v>
      </c>
      <c r="Y47" s="65">
        <v>0</v>
      </c>
      <c r="Z47" s="65">
        <v>0</v>
      </c>
      <c r="AA47" s="65">
        <v>0</v>
      </c>
      <c r="AB47" s="65">
        <v>0</v>
      </c>
      <c r="AC47" s="65">
        <v>0</v>
      </c>
      <c r="AD47" s="65">
        <v>0</v>
      </c>
      <c r="AE47" s="65">
        <v>0</v>
      </c>
      <c r="AF47" s="65">
        <v>0</v>
      </c>
      <c r="AG47" s="65">
        <v>0</v>
      </c>
      <c r="AH47" s="65">
        <v>0</v>
      </c>
      <c r="AI47" s="65">
        <v>0</v>
      </c>
      <c r="AJ47" s="65">
        <v>0</v>
      </c>
      <c r="AK47" s="65">
        <v>0</v>
      </c>
      <c r="AL47" s="65">
        <v>0</v>
      </c>
      <c r="AM47" s="65">
        <v>0</v>
      </c>
      <c r="AN47" s="65">
        <v>0</v>
      </c>
      <c r="AO47" s="65">
        <v>0</v>
      </c>
      <c r="AP47" s="65">
        <v>0</v>
      </c>
      <c r="AQ47" s="65">
        <v>0</v>
      </c>
      <c r="AR47" s="65">
        <v>0</v>
      </c>
      <c r="AS47" s="65">
        <v>0</v>
      </c>
      <c r="AT47" s="65">
        <v>0</v>
      </c>
      <c r="AU47" s="65">
        <v>0</v>
      </c>
      <c r="AV47" s="65">
        <v>0</v>
      </c>
      <c r="AW47" s="65">
        <v>0</v>
      </c>
      <c r="AX47" s="65">
        <v>0</v>
      </c>
      <c r="AY47" s="65">
        <v>0</v>
      </c>
    </row>
    <row r="48" spans="1:51" ht="12.75">
      <c r="A48" s="21" t="s">
        <v>53</v>
      </c>
      <c r="B48" s="65">
        <v>0</v>
      </c>
      <c r="C48" s="65">
        <v>0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f t="shared" si="0"/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f t="shared" si="1"/>
        <v>0</v>
      </c>
      <c r="T48" s="65">
        <v>0</v>
      </c>
      <c r="U48" s="65">
        <v>0</v>
      </c>
      <c r="V48" s="65">
        <v>0</v>
      </c>
      <c r="W48" s="65">
        <v>0</v>
      </c>
      <c r="X48" s="65">
        <v>0</v>
      </c>
      <c r="Y48" s="65">
        <v>0</v>
      </c>
      <c r="Z48" s="65">
        <v>0</v>
      </c>
      <c r="AA48" s="65">
        <v>0</v>
      </c>
      <c r="AB48" s="65">
        <v>0</v>
      </c>
      <c r="AC48" s="65">
        <v>0</v>
      </c>
      <c r="AD48" s="65">
        <v>0</v>
      </c>
      <c r="AE48" s="65">
        <v>0</v>
      </c>
      <c r="AF48" s="65">
        <v>0</v>
      </c>
      <c r="AG48" s="65">
        <v>0</v>
      </c>
      <c r="AH48" s="65">
        <v>0</v>
      </c>
      <c r="AI48" s="65">
        <v>0</v>
      </c>
      <c r="AJ48" s="65">
        <v>0</v>
      </c>
      <c r="AK48" s="65">
        <v>0</v>
      </c>
      <c r="AL48" s="65">
        <v>0</v>
      </c>
      <c r="AM48" s="65">
        <v>0</v>
      </c>
      <c r="AN48" s="65">
        <v>0</v>
      </c>
      <c r="AO48" s="65">
        <v>0</v>
      </c>
      <c r="AP48" s="65">
        <v>0</v>
      </c>
      <c r="AQ48" s="65">
        <v>0</v>
      </c>
      <c r="AR48" s="65">
        <v>0</v>
      </c>
      <c r="AS48" s="65">
        <v>0</v>
      </c>
      <c r="AT48" s="65">
        <v>0</v>
      </c>
      <c r="AU48" s="65">
        <v>0</v>
      </c>
      <c r="AV48" s="65">
        <v>0</v>
      </c>
      <c r="AW48" s="65">
        <v>0</v>
      </c>
      <c r="AX48" s="65">
        <v>0</v>
      </c>
      <c r="AY48" s="65">
        <v>0</v>
      </c>
    </row>
    <row r="49" spans="1:51" ht="12.75">
      <c r="A49" s="66" t="s">
        <v>54</v>
      </c>
      <c r="B49" s="67">
        <v>0</v>
      </c>
      <c r="C49" s="67">
        <v>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f t="shared" si="0"/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f t="shared" si="1"/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7">
        <v>0</v>
      </c>
      <c r="AL49" s="67">
        <v>0</v>
      </c>
      <c r="AM49" s="67">
        <v>0</v>
      </c>
      <c r="AN49" s="67">
        <v>0</v>
      </c>
      <c r="AO49" s="67">
        <v>0</v>
      </c>
      <c r="AP49" s="67">
        <v>0</v>
      </c>
      <c r="AQ49" s="67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2609828</v>
      </c>
      <c r="AW49" s="67">
        <v>37.33339055302835</v>
      </c>
      <c r="AX49" s="67">
        <v>2609828</v>
      </c>
      <c r="AY49" s="67">
        <v>37.33339055302835</v>
      </c>
    </row>
    <row r="50" spans="1:51" ht="12.75">
      <c r="A50" s="201" t="s">
        <v>55</v>
      </c>
      <c r="B50" s="202" t="s">
        <v>11</v>
      </c>
      <c r="C50" s="202" t="s">
        <v>11</v>
      </c>
      <c r="D50" s="202" t="s">
        <v>11</v>
      </c>
      <c r="E50" s="202" t="s">
        <v>11</v>
      </c>
      <c r="F50" s="202" t="s">
        <v>11</v>
      </c>
      <c r="G50" s="202" t="s">
        <v>11</v>
      </c>
      <c r="H50" s="202" t="s">
        <v>11</v>
      </c>
      <c r="I50" s="202" t="s">
        <v>11</v>
      </c>
      <c r="J50" s="202" t="s">
        <v>11</v>
      </c>
      <c r="K50" s="202"/>
      <c r="L50" s="202" t="s">
        <v>11</v>
      </c>
      <c r="M50" s="202" t="s">
        <v>11</v>
      </c>
      <c r="N50" s="202" t="s">
        <v>11</v>
      </c>
      <c r="O50" s="202" t="s">
        <v>11</v>
      </c>
      <c r="P50" s="202" t="s">
        <v>11</v>
      </c>
      <c r="Q50" s="202" t="s">
        <v>11</v>
      </c>
      <c r="R50" s="202" t="s">
        <v>11</v>
      </c>
      <c r="S50" s="202"/>
      <c r="T50" s="202" t="s">
        <v>11</v>
      </c>
      <c r="U50" s="202" t="s">
        <v>11</v>
      </c>
      <c r="V50" s="202" t="s">
        <v>11</v>
      </c>
      <c r="W50" s="202" t="s">
        <v>11</v>
      </c>
      <c r="X50" s="202" t="s">
        <v>11</v>
      </c>
      <c r="Y50" s="202" t="s">
        <v>11</v>
      </c>
      <c r="Z50" s="202" t="s">
        <v>11</v>
      </c>
      <c r="AA50" s="202" t="s">
        <v>11</v>
      </c>
      <c r="AB50" s="202" t="s">
        <v>11</v>
      </c>
      <c r="AC50" s="202" t="s">
        <v>11</v>
      </c>
      <c r="AD50" s="202" t="s">
        <v>11</v>
      </c>
      <c r="AE50" s="202" t="s">
        <v>11</v>
      </c>
      <c r="AF50" s="202" t="s">
        <v>11</v>
      </c>
      <c r="AG50" s="202" t="s">
        <v>11</v>
      </c>
      <c r="AH50" s="202" t="s">
        <v>11</v>
      </c>
      <c r="AI50" s="202" t="s">
        <v>11</v>
      </c>
      <c r="AJ50" s="202" t="s">
        <v>11</v>
      </c>
      <c r="AK50" s="202" t="s">
        <v>11</v>
      </c>
      <c r="AL50" s="202" t="s">
        <v>11</v>
      </c>
      <c r="AM50" s="202" t="s">
        <v>11</v>
      </c>
      <c r="AN50" s="202" t="s">
        <v>11</v>
      </c>
      <c r="AO50" s="202" t="s">
        <v>11</v>
      </c>
      <c r="AP50" s="202" t="s">
        <v>11</v>
      </c>
      <c r="AQ50" s="202" t="s">
        <v>11</v>
      </c>
      <c r="AR50" s="202" t="s">
        <v>11</v>
      </c>
      <c r="AS50" s="202" t="s">
        <v>11</v>
      </c>
      <c r="AT50" s="202" t="s">
        <v>11</v>
      </c>
      <c r="AU50" s="202" t="s">
        <v>11</v>
      </c>
      <c r="AV50" s="202" t="s">
        <v>11</v>
      </c>
      <c r="AW50" s="202" t="s">
        <v>11</v>
      </c>
      <c r="AX50" s="202" t="s">
        <v>11</v>
      </c>
      <c r="AY50" s="202" t="s">
        <v>11</v>
      </c>
    </row>
    <row r="51" spans="1:51" ht="12.75">
      <c r="A51" s="22" t="s">
        <v>55</v>
      </c>
      <c r="B51" s="68">
        <v>0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f t="shared" si="0"/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f t="shared" si="1"/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68">
        <v>0</v>
      </c>
      <c r="AG51" s="68">
        <v>0</v>
      </c>
      <c r="AH51" s="68">
        <v>0</v>
      </c>
      <c r="AI51" s="68">
        <v>0</v>
      </c>
      <c r="AJ51" s="68">
        <v>0</v>
      </c>
      <c r="AK51" s="68">
        <v>0</v>
      </c>
      <c r="AL51" s="68">
        <v>0</v>
      </c>
      <c r="AM51" s="68">
        <v>0</v>
      </c>
      <c r="AN51" s="68">
        <v>0</v>
      </c>
      <c r="AO51" s="68">
        <v>0</v>
      </c>
      <c r="AP51" s="68">
        <v>0</v>
      </c>
      <c r="AQ51" s="68">
        <v>0</v>
      </c>
      <c r="AR51" s="68">
        <v>0</v>
      </c>
      <c r="AS51" s="68">
        <v>0</v>
      </c>
      <c r="AT51" s="68">
        <v>0</v>
      </c>
      <c r="AU51" s="68">
        <v>0</v>
      </c>
      <c r="AV51" s="68">
        <v>0</v>
      </c>
      <c r="AW51" s="68">
        <v>0</v>
      </c>
      <c r="AX51" s="68">
        <v>0</v>
      </c>
      <c r="AY51" s="68">
        <v>0</v>
      </c>
    </row>
    <row r="52" spans="1:51" ht="12.75">
      <c r="A52" s="23" t="s">
        <v>56</v>
      </c>
      <c r="B52" s="69">
        <v>0</v>
      </c>
      <c r="C52" s="69">
        <v>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f t="shared" si="0"/>
        <v>0</v>
      </c>
      <c r="L52" s="69">
        <v>0</v>
      </c>
      <c r="M52" s="69">
        <v>0</v>
      </c>
      <c r="N52" s="69">
        <v>0</v>
      </c>
      <c r="O52" s="69">
        <v>0</v>
      </c>
      <c r="P52" s="69">
        <v>0</v>
      </c>
      <c r="Q52" s="69">
        <v>0</v>
      </c>
      <c r="R52" s="69">
        <v>0</v>
      </c>
      <c r="S52" s="69">
        <f t="shared" si="1"/>
        <v>0</v>
      </c>
      <c r="T52" s="69">
        <v>0</v>
      </c>
      <c r="U52" s="69">
        <v>0</v>
      </c>
      <c r="V52" s="69">
        <v>0</v>
      </c>
      <c r="W52" s="69">
        <v>0</v>
      </c>
      <c r="X52" s="69">
        <v>0</v>
      </c>
      <c r="Y52" s="69">
        <v>0</v>
      </c>
      <c r="Z52" s="69">
        <v>0</v>
      </c>
      <c r="AA52" s="69">
        <v>0</v>
      </c>
      <c r="AB52" s="69">
        <v>0</v>
      </c>
      <c r="AC52" s="69">
        <v>0</v>
      </c>
      <c r="AD52" s="69">
        <v>0</v>
      </c>
      <c r="AE52" s="69">
        <v>0</v>
      </c>
      <c r="AF52" s="69">
        <v>0</v>
      </c>
      <c r="AG52" s="69">
        <v>0</v>
      </c>
      <c r="AH52" s="69">
        <v>0</v>
      </c>
      <c r="AI52" s="69">
        <v>0</v>
      </c>
      <c r="AJ52" s="69">
        <v>0</v>
      </c>
      <c r="AK52" s="69">
        <v>0</v>
      </c>
      <c r="AL52" s="69">
        <v>0</v>
      </c>
      <c r="AM52" s="69">
        <v>0</v>
      </c>
      <c r="AN52" s="69">
        <v>0</v>
      </c>
      <c r="AO52" s="69">
        <v>0</v>
      </c>
      <c r="AP52" s="69">
        <v>0</v>
      </c>
      <c r="AQ52" s="69">
        <v>0</v>
      </c>
      <c r="AR52" s="69">
        <v>0</v>
      </c>
      <c r="AS52" s="69">
        <v>0</v>
      </c>
      <c r="AT52" s="69">
        <v>0</v>
      </c>
      <c r="AU52" s="69">
        <v>0</v>
      </c>
      <c r="AV52" s="69">
        <v>0</v>
      </c>
      <c r="AW52" s="69">
        <v>0</v>
      </c>
      <c r="AX52" s="69">
        <v>0</v>
      </c>
      <c r="AY52" s="69">
        <v>0</v>
      </c>
    </row>
    <row r="53" spans="1:51" ht="12.75">
      <c r="A53" s="201" t="s">
        <v>57</v>
      </c>
      <c r="B53" s="202" t="s">
        <v>11</v>
      </c>
      <c r="C53" s="202" t="s">
        <v>11</v>
      </c>
      <c r="D53" s="202" t="s">
        <v>11</v>
      </c>
      <c r="E53" s="202" t="s">
        <v>11</v>
      </c>
      <c r="F53" s="202" t="s">
        <v>11</v>
      </c>
      <c r="G53" s="202" t="s">
        <v>11</v>
      </c>
      <c r="H53" s="202" t="s">
        <v>11</v>
      </c>
      <c r="I53" s="202" t="s">
        <v>11</v>
      </c>
      <c r="J53" s="202" t="s">
        <v>11</v>
      </c>
      <c r="K53" s="202"/>
      <c r="L53" s="202" t="s">
        <v>11</v>
      </c>
      <c r="M53" s="202" t="s">
        <v>11</v>
      </c>
      <c r="N53" s="202" t="s">
        <v>11</v>
      </c>
      <c r="O53" s="202" t="s">
        <v>11</v>
      </c>
      <c r="P53" s="202" t="s">
        <v>11</v>
      </c>
      <c r="Q53" s="202" t="s">
        <v>11</v>
      </c>
      <c r="R53" s="202" t="s">
        <v>11</v>
      </c>
      <c r="S53" s="202"/>
      <c r="T53" s="202" t="s">
        <v>11</v>
      </c>
      <c r="U53" s="202" t="s">
        <v>11</v>
      </c>
      <c r="V53" s="202" t="s">
        <v>11</v>
      </c>
      <c r="W53" s="202" t="s">
        <v>11</v>
      </c>
      <c r="X53" s="202" t="s">
        <v>11</v>
      </c>
      <c r="Y53" s="202" t="s">
        <v>11</v>
      </c>
      <c r="Z53" s="202" t="s">
        <v>11</v>
      </c>
      <c r="AA53" s="202" t="s">
        <v>11</v>
      </c>
      <c r="AB53" s="202" t="s">
        <v>11</v>
      </c>
      <c r="AC53" s="202" t="s">
        <v>11</v>
      </c>
      <c r="AD53" s="202" t="s">
        <v>11</v>
      </c>
      <c r="AE53" s="202" t="s">
        <v>11</v>
      </c>
      <c r="AF53" s="202" t="s">
        <v>11</v>
      </c>
      <c r="AG53" s="202" t="s">
        <v>11</v>
      </c>
      <c r="AH53" s="202" t="s">
        <v>11</v>
      </c>
      <c r="AI53" s="202" t="s">
        <v>11</v>
      </c>
      <c r="AJ53" s="202" t="s">
        <v>11</v>
      </c>
      <c r="AK53" s="202" t="s">
        <v>11</v>
      </c>
      <c r="AL53" s="202" t="s">
        <v>11</v>
      </c>
      <c r="AM53" s="202" t="s">
        <v>11</v>
      </c>
      <c r="AN53" s="202" t="s">
        <v>11</v>
      </c>
      <c r="AO53" s="202" t="s">
        <v>11</v>
      </c>
      <c r="AP53" s="202" t="s">
        <v>11</v>
      </c>
      <c r="AQ53" s="202" t="s">
        <v>11</v>
      </c>
      <c r="AR53" s="202" t="s">
        <v>11</v>
      </c>
      <c r="AS53" s="202" t="s">
        <v>11</v>
      </c>
      <c r="AT53" s="202" t="s">
        <v>11</v>
      </c>
      <c r="AU53" s="202" t="s">
        <v>11</v>
      </c>
      <c r="AV53" s="202" t="s">
        <v>11</v>
      </c>
      <c r="AW53" s="202" t="s">
        <v>11</v>
      </c>
      <c r="AX53" s="202" t="s">
        <v>11</v>
      </c>
      <c r="AY53" s="202" t="s">
        <v>11</v>
      </c>
    </row>
    <row r="54" spans="1:51" ht="12.75">
      <c r="A54" s="24" t="s">
        <v>58</v>
      </c>
      <c r="B54" s="70">
        <v>0</v>
      </c>
      <c r="C54" s="70">
        <v>0</v>
      </c>
      <c r="D54" s="70">
        <v>0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70">
        <v>0</v>
      </c>
      <c r="K54" s="70">
        <f t="shared" si="0"/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70">
        <v>0</v>
      </c>
      <c r="S54" s="70">
        <f t="shared" si="1"/>
        <v>0</v>
      </c>
      <c r="T54" s="70">
        <v>0</v>
      </c>
      <c r="U54" s="70">
        <v>0</v>
      </c>
      <c r="V54" s="70">
        <v>0</v>
      </c>
      <c r="W54" s="70">
        <v>0</v>
      </c>
      <c r="X54" s="70">
        <v>0</v>
      </c>
      <c r="Y54" s="70">
        <v>0</v>
      </c>
      <c r="Z54" s="70">
        <v>0</v>
      </c>
      <c r="AA54" s="70">
        <v>0</v>
      </c>
      <c r="AB54" s="70">
        <v>0</v>
      </c>
      <c r="AC54" s="70">
        <v>0</v>
      </c>
      <c r="AD54" s="70">
        <v>0</v>
      </c>
      <c r="AE54" s="70">
        <v>0</v>
      </c>
      <c r="AF54" s="70">
        <v>0</v>
      </c>
      <c r="AG54" s="70">
        <v>0</v>
      </c>
      <c r="AH54" s="70">
        <v>0</v>
      </c>
      <c r="AI54" s="70">
        <v>0</v>
      </c>
      <c r="AJ54" s="70">
        <v>0</v>
      </c>
      <c r="AK54" s="70">
        <v>0</v>
      </c>
      <c r="AL54" s="70">
        <v>0</v>
      </c>
      <c r="AM54" s="70">
        <v>0</v>
      </c>
      <c r="AN54" s="70">
        <v>0</v>
      </c>
      <c r="AO54" s="70">
        <v>0</v>
      </c>
      <c r="AP54" s="70">
        <v>0</v>
      </c>
      <c r="AQ54" s="70">
        <v>0</v>
      </c>
      <c r="AR54" s="70">
        <v>0</v>
      </c>
      <c r="AS54" s="70">
        <v>0</v>
      </c>
      <c r="AT54" s="70">
        <v>0</v>
      </c>
      <c r="AU54" s="70">
        <v>0</v>
      </c>
      <c r="AV54" s="70">
        <v>419390</v>
      </c>
      <c r="AW54" s="70">
        <v>5.999341973507281</v>
      </c>
      <c r="AX54" s="70">
        <v>419390</v>
      </c>
      <c r="AY54" s="70">
        <v>5.999341973507281</v>
      </c>
    </row>
    <row r="55" spans="1:51" ht="12.75">
      <c r="A55" s="24" t="s">
        <v>59</v>
      </c>
      <c r="B55" s="70">
        <v>0</v>
      </c>
      <c r="C55" s="70">
        <v>0</v>
      </c>
      <c r="D55" s="70">
        <v>0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f t="shared" si="0"/>
        <v>0</v>
      </c>
      <c r="L55" s="70">
        <v>0</v>
      </c>
      <c r="M55" s="70">
        <v>0</v>
      </c>
      <c r="N55" s="70">
        <v>0</v>
      </c>
      <c r="O55" s="70">
        <v>0</v>
      </c>
      <c r="P55" s="70">
        <v>0</v>
      </c>
      <c r="Q55" s="70">
        <v>0</v>
      </c>
      <c r="R55" s="70">
        <v>0</v>
      </c>
      <c r="S55" s="70">
        <f t="shared" si="1"/>
        <v>0</v>
      </c>
      <c r="T55" s="70">
        <v>0</v>
      </c>
      <c r="U55" s="70">
        <v>0</v>
      </c>
      <c r="V55" s="70">
        <v>0</v>
      </c>
      <c r="W55" s="70">
        <v>0</v>
      </c>
      <c r="X55" s="70">
        <v>0</v>
      </c>
      <c r="Y55" s="70">
        <v>0</v>
      </c>
      <c r="Z55" s="70">
        <v>0</v>
      </c>
      <c r="AA55" s="70">
        <v>0</v>
      </c>
      <c r="AB55" s="70">
        <v>0</v>
      </c>
      <c r="AC55" s="70">
        <v>0</v>
      </c>
      <c r="AD55" s="70">
        <v>0</v>
      </c>
      <c r="AE55" s="70">
        <v>0</v>
      </c>
      <c r="AF55" s="70">
        <v>0</v>
      </c>
      <c r="AG55" s="70">
        <v>0</v>
      </c>
      <c r="AH55" s="70">
        <v>0</v>
      </c>
      <c r="AI55" s="70">
        <v>0</v>
      </c>
      <c r="AJ55" s="70">
        <v>0</v>
      </c>
      <c r="AK55" s="70">
        <v>0</v>
      </c>
      <c r="AL55" s="70">
        <v>0</v>
      </c>
      <c r="AM55" s="70">
        <v>0</v>
      </c>
      <c r="AN55" s="70">
        <v>0</v>
      </c>
      <c r="AO55" s="70">
        <v>0</v>
      </c>
      <c r="AP55" s="70">
        <v>0</v>
      </c>
      <c r="AQ55" s="70">
        <v>0</v>
      </c>
      <c r="AR55" s="70">
        <v>0</v>
      </c>
      <c r="AS55" s="70">
        <v>0</v>
      </c>
      <c r="AT55" s="70">
        <v>0</v>
      </c>
      <c r="AU55" s="70">
        <v>0</v>
      </c>
      <c r="AV55" s="70">
        <v>0</v>
      </c>
      <c r="AW55" s="70">
        <v>0</v>
      </c>
      <c r="AX55" s="70">
        <v>0</v>
      </c>
      <c r="AY55" s="70">
        <v>0</v>
      </c>
    </row>
    <row r="56" spans="1:51" ht="12.75">
      <c r="A56" s="24" t="s">
        <v>60</v>
      </c>
      <c r="B56" s="70">
        <v>0</v>
      </c>
      <c r="C56" s="70">
        <v>0</v>
      </c>
      <c r="D56" s="70">
        <v>0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f t="shared" si="0"/>
        <v>0</v>
      </c>
      <c r="L56" s="70">
        <v>0</v>
      </c>
      <c r="M56" s="70">
        <v>0</v>
      </c>
      <c r="N56" s="70">
        <v>0</v>
      </c>
      <c r="O56" s="70">
        <v>0</v>
      </c>
      <c r="P56" s="70">
        <v>0</v>
      </c>
      <c r="Q56" s="70">
        <v>0</v>
      </c>
      <c r="R56" s="70">
        <v>0</v>
      </c>
      <c r="S56" s="70">
        <f t="shared" si="1"/>
        <v>0</v>
      </c>
      <c r="T56" s="70">
        <v>0</v>
      </c>
      <c r="U56" s="70">
        <v>0</v>
      </c>
      <c r="V56" s="70">
        <v>0</v>
      </c>
      <c r="W56" s="70">
        <v>0</v>
      </c>
      <c r="X56" s="70">
        <v>0</v>
      </c>
      <c r="Y56" s="70">
        <v>0</v>
      </c>
      <c r="Z56" s="70">
        <v>0</v>
      </c>
      <c r="AA56" s="70">
        <v>0</v>
      </c>
      <c r="AB56" s="70">
        <v>0</v>
      </c>
      <c r="AC56" s="70">
        <v>0</v>
      </c>
      <c r="AD56" s="70">
        <v>0</v>
      </c>
      <c r="AE56" s="70">
        <v>0</v>
      </c>
      <c r="AF56" s="70">
        <v>0</v>
      </c>
      <c r="AG56" s="70">
        <v>0</v>
      </c>
      <c r="AH56" s="70">
        <v>0</v>
      </c>
      <c r="AI56" s="70">
        <v>0</v>
      </c>
      <c r="AJ56" s="70">
        <v>0</v>
      </c>
      <c r="AK56" s="70">
        <v>0</v>
      </c>
      <c r="AL56" s="70">
        <v>0</v>
      </c>
      <c r="AM56" s="70">
        <v>0</v>
      </c>
      <c r="AN56" s="70">
        <v>0</v>
      </c>
      <c r="AO56" s="70">
        <v>0</v>
      </c>
      <c r="AP56" s="70">
        <v>0</v>
      </c>
      <c r="AQ56" s="70">
        <v>0</v>
      </c>
      <c r="AR56" s="70">
        <v>0</v>
      </c>
      <c r="AS56" s="70">
        <v>0</v>
      </c>
      <c r="AT56" s="70">
        <v>0</v>
      </c>
      <c r="AU56" s="70">
        <v>0</v>
      </c>
      <c r="AV56" s="70">
        <v>638500</v>
      </c>
      <c r="AW56" s="70">
        <v>9.133693817411952</v>
      </c>
      <c r="AX56" s="70">
        <v>638500</v>
      </c>
      <c r="AY56" s="70">
        <v>9.133693817411952</v>
      </c>
    </row>
    <row r="57" spans="1:51" ht="12.75">
      <c r="A57" s="71" t="s">
        <v>61</v>
      </c>
      <c r="B57" s="72">
        <v>0</v>
      </c>
      <c r="C57" s="72">
        <v>0</v>
      </c>
      <c r="D57" s="72">
        <v>0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72">
        <f t="shared" si="0"/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72">
        <f t="shared" si="1"/>
        <v>0</v>
      </c>
      <c r="T57" s="72">
        <v>0</v>
      </c>
      <c r="U57" s="72">
        <v>0</v>
      </c>
      <c r="V57" s="72">
        <v>0</v>
      </c>
      <c r="W57" s="72">
        <v>0</v>
      </c>
      <c r="X57" s="72">
        <v>0</v>
      </c>
      <c r="Y57" s="72">
        <v>0</v>
      </c>
      <c r="Z57" s="72">
        <v>0</v>
      </c>
      <c r="AA57" s="72">
        <v>0</v>
      </c>
      <c r="AB57" s="72">
        <v>0</v>
      </c>
      <c r="AC57" s="72">
        <v>0</v>
      </c>
      <c r="AD57" s="72">
        <v>0</v>
      </c>
      <c r="AE57" s="72">
        <v>0</v>
      </c>
      <c r="AF57" s="72">
        <v>0</v>
      </c>
      <c r="AG57" s="72">
        <v>0</v>
      </c>
      <c r="AH57" s="72">
        <v>0</v>
      </c>
      <c r="AI57" s="72">
        <v>0</v>
      </c>
      <c r="AJ57" s="72">
        <v>0</v>
      </c>
      <c r="AK57" s="72">
        <v>0</v>
      </c>
      <c r="AL57" s="72">
        <v>0</v>
      </c>
      <c r="AM57" s="72">
        <v>0</v>
      </c>
      <c r="AN57" s="72">
        <v>0</v>
      </c>
      <c r="AO57" s="72">
        <v>0</v>
      </c>
      <c r="AP57" s="72">
        <v>0</v>
      </c>
      <c r="AQ57" s="72">
        <v>0</v>
      </c>
      <c r="AR57" s="72">
        <v>0</v>
      </c>
      <c r="AS57" s="72">
        <v>0</v>
      </c>
      <c r="AT57" s="72">
        <v>0</v>
      </c>
      <c r="AU57" s="72">
        <v>0</v>
      </c>
      <c r="AV57" s="72">
        <v>1057890</v>
      </c>
      <c r="AW57" s="72">
        <v>15.133035790919234</v>
      </c>
      <c r="AX57" s="72">
        <v>1057890</v>
      </c>
      <c r="AY57" s="72">
        <v>15.133035790919234</v>
      </c>
    </row>
    <row r="58" spans="1:51" ht="12.75">
      <c r="A58" s="201" t="s">
        <v>62</v>
      </c>
      <c r="B58" s="202" t="s">
        <v>11</v>
      </c>
      <c r="C58" s="202" t="s">
        <v>11</v>
      </c>
      <c r="D58" s="202" t="s">
        <v>11</v>
      </c>
      <c r="E58" s="202" t="s">
        <v>11</v>
      </c>
      <c r="F58" s="202" t="s">
        <v>11</v>
      </c>
      <c r="G58" s="202" t="s">
        <v>11</v>
      </c>
      <c r="H58" s="202" t="s">
        <v>11</v>
      </c>
      <c r="I58" s="202" t="s">
        <v>11</v>
      </c>
      <c r="J58" s="202" t="s">
        <v>11</v>
      </c>
      <c r="K58" s="202"/>
      <c r="L58" s="202" t="s">
        <v>11</v>
      </c>
      <c r="M58" s="202" t="s">
        <v>11</v>
      </c>
      <c r="N58" s="202" t="s">
        <v>11</v>
      </c>
      <c r="O58" s="202" t="s">
        <v>11</v>
      </c>
      <c r="P58" s="202" t="s">
        <v>11</v>
      </c>
      <c r="Q58" s="202" t="s">
        <v>11</v>
      </c>
      <c r="R58" s="202" t="s">
        <v>11</v>
      </c>
      <c r="S58" s="202"/>
      <c r="T58" s="202" t="s">
        <v>11</v>
      </c>
      <c r="U58" s="202" t="s">
        <v>11</v>
      </c>
      <c r="V58" s="202" t="s">
        <v>11</v>
      </c>
      <c r="W58" s="202" t="s">
        <v>11</v>
      </c>
      <c r="X58" s="202" t="s">
        <v>11</v>
      </c>
      <c r="Y58" s="202" t="s">
        <v>11</v>
      </c>
      <c r="Z58" s="202" t="s">
        <v>11</v>
      </c>
      <c r="AA58" s="202" t="s">
        <v>11</v>
      </c>
      <c r="AB58" s="202" t="s">
        <v>11</v>
      </c>
      <c r="AC58" s="202" t="s">
        <v>11</v>
      </c>
      <c r="AD58" s="202" t="s">
        <v>11</v>
      </c>
      <c r="AE58" s="202" t="s">
        <v>11</v>
      </c>
      <c r="AF58" s="202" t="s">
        <v>11</v>
      </c>
      <c r="AG58" s="202" t="s">
        <v>11</v>
      </c>
      <c r="AH58" s="202" t="s">
        <v>11</v>
      </c>
      <c r="AI58" s="202" t="s">
        <v>11</v>
      </c>
      <c r="AJ58" s="202" t="s">
        <v>11</v>
      </c>
      <c r="AK58" s="202" t="s">
        <v>11</v>
      </c>
      <c r="AL58" s="202" t="s">
        <v>11</v>
      </c>
      <c r="AM58" s="202" t="s">
        <v>11</v>
      </c>
      <c r="AN58" s="202" t="s">
        <v>11</v>
      </c>
      <c r="AO58" s="202" t="s">
        <v>11</v>
      </c>
      <c r="AP58" s="202" t="s">
        <v>11</v>
      </c>
      <c r="AQ58" s="202" t="s">
        <v>11</v>
      </c>
      <c r="AR58" s="202" t="s">
        <v>11</v>
      </c>
      <c r="AS58" s="202" t="s">
        <v>11</v>
      </c>
      <c r="AT58" s="202" t="s">
        <v>11</v>
      </c>
      <c r="AU58" s="202" t="s">
        <v>11</v>
      </c>
      <c r="AV58" s="202" t="s">
        <v>11</v>
      </c>
      <c r="AW58" s="202" t="s">
        <v>11</v>
      </c>
      <c r="AX58" s="202" t="s">
        <v>11</v>
      </c>
      <c r="AY58" s="202" t="s">
        <v>11</v>
      </c>
    </row>
    <row r="59" spans="1:51" ht="12.75">
      <c r="A59" s="25" t="s">
        <v>63</v>
      </c>
      <c r="B59" s="73">
        <v>0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f t="shared" si="0"/>
        <v>0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  <c r="Q59" s="73">
        <v>0</v>
      </c>
      <c r="R59" s="73">
        <v>0</v>
      </c>
      <c r="S59" s="73">
        <f t="shared" si="1"/>
        <v>0</v>
      </c>
      <c r="T59" s="73">
        <v>0</v>
      </c>
      <c r="U59" s="73">
        <v>0</v>
      </c>
      <c r="V59" s="73">
        <v>0</v>
      </c>
      <c r="W59" s="73">
        <v>0</v>
      </c>
      <c r="X59" s="73">
        <v>0</v>
      </c>
      <c r="Y59" s="73">
        <v>0</v>
      </c>
      <c r="Z59" s="73">
        <v>0</v>
      </c>
      <c r="AA59" s="73">
        <v>0</v>
      </c>
      <c r="AB59" s="73">
        <v>0</v>
      </c>
      <c r="AC59" s="73">
        <v>0</v>
      </c>
      <c r="AD59" s="73">
        <v>0</v>
      </c>
      <c r="AE59" s="73">
        <v>0</v>
      </c>
      <c r="AF59" s="73">
        <v>0</v>
      </c>
      <c r="AG59" s="73">
        <v>0</v>
      </c>
      <c r="AH59" s="73">
        <v>0</v>
      </c>
      <c r="AI59" s="73">
        <v>0</v>
      </c>
      <c r="AJ59" s="73">
        <v>0</v>
      </c>
      <c r="AK59" s="73">
        <v>0</v>
      </c>
      <c r="AL59" s="73">
        <v>0</v>
      </c>
      <c r="AM59" s="73">
        <v>0</v>
      </c>
      <c r="AN59" s="73">
        <v>0</v>
      </c>
      <c r="AO59" s="73">
        <v>0</v>
      </c>
      <c r="AP59" s="73">
        <v>0</v>
      </c>
      <c r="AQ59" s="73">
        <v>0</v>
      </c>
      <c r="AR59" s="73">
        <v>0</v>
      </c>
      <c r="AS59" s="73">
        <v>0</v>
      </c>
      <c r="AT59" s="73">
        <v>0</v>
      </c>
      <c r="AU59" s="73">
        <v>0</v>
      </c>
      <c r="AV59" s="73">
        <v>721600</v>
      </c>
      <c r="AW59" s="73">
        <v>10.32243298143221</v>
      </c>
      <c r="AX59" s="73">
        <v>721600</v>
      </c>
      <c r="AY59" s="73">
        <v>10.32243298143221</v>
      </c>
    </row>
    <row r="60" spans="1:51" ht="12.75">
      <c r="A60" s="25" t="s">
        <v>64</v>
      </c>
      <c r="B60" s="73">
        <v>0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f t="shared" si="0"/>
        <v>0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  <c r="Q60" s="73">
        <v>0</v>
      </c>
      <c r="R60" s="73">
        <v>0</v>
      </c>
      <c r="S60" s="73">
        <f t="shared" si="1"/>
        <v>0</v>
      </c>
      <c r="T60" s="73">
        <v>0</v>
      </c>
      <c r="U60" s="73">
        <v>0</v>
      </c>
      <c r="V60" s="73">
        <v>0</v>
      </c>
      <c r="W60" s="73">
        <v>0</v>
      </c>
      <c r="X60" s="73">
        <v>0</v>
      </c>
      <c r="Y60" s="73">
        <v>0</v>
      </c>
      <c r="Z60" s="73">
        <v>0</v>
      </c>
      <c r="AA60" s="73">
        <v>0</v>
      </c>
      <c r="AB60" s="73">
        <v>0</v>
      </c>
      <c r="AC60" s="73">
        <v>0</v>
      </c>
      <c r="AD60" s="73">
        <v>0</v>
      </c>
      <c r="AE60" s="73">
        <v>0</v>
      </c>
      <c r="AF60" s="73">
        <v>0</v>
      </c>
      <c r="AG60" s="73">
        <v>0</v>
      </c>
      <c r="AH60" s="73">
        <v>0</v>
      </c>
      <c r="AI60" s="73">
        <v>0</v>
      </c>
      <c r="AJ60" s="73">
        <v>0</v>
      </c>
      <c r="AK60" s="73">
        <v>0</v>
      </c>
      <c r="AL60" s="73">
        <v>0</v>
      </c>
      <c r="AM60" s="73">
        <v>0</v>
      </c>
      <c r="AN60" s="73">
        <v>0</v>
      </c>
      <c r="AO60" s="73">
        <v>0</v>
      </c>
      <c r="AP60" s="73">
        <v>0</v>
      </c>
      <c r="AQ60" s="73">
        <v>0</v>
      </c>
      <c r="AR60" s="73">
        <v>0</v>
      </c>
      <c r="AS60" s="73">
        <v>0</v>
      </c>
      <c r="AT60" s="73">
        <v>0</v>
      </c>
      <c r="AU60" s="73">
        <v>0</v>
      </c>
      <c r="AV60" s="73">
        <v>0</v>
      </c>
      <c r="AW60" s="73">
        <v>0</v>
      </c>
      <c r="AX60" s="73">
        <v>0</v>
      </c>
      <c r="AY60" s="73">
        <v>0</v>
      </c>
    </row>
    <row r="61" spans="1:51" ht="12.75">
      <c r="A61" s="25" t="s">
        <v>65</v>
      </c>
      <c r="B61" s="73">
        <v>0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f t="shared" si="0"/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  <c r="Q61" s="73">
        <v>0</v>
      </c>
      <c r="R61" s="73">
        <v>0</v>
      </c>
      <c r="S61" s="73">
        <f t="shared" si="1"/>
        <v>0</v>
      </c>
      <c r="T61" s="73">
        <v>0</v>
      </c>
      <c r="U61" s="73">
        <v>0</v>
      </c>
      <c r="V61" s="73">
        <v>0</v>
      </c>
      <c r="W61" s="73">
        <v>0</v>
      </c>
      <c r="X61" s="73">
        <v>0</v>
      </c>
      <c r="Y61" s="73">
        <v>0</v>
      </c>
      <c r="Z61" s="73">
        <v>0</v>
      </c>
      <c r="AA61" s="73">
        <v>0</v>
      </c>
      <c r="AB61" s="73">
        <v>0</v>
      </c>
      <c r="AC61" s="73">
        <v>0</v>
      </c>
      <c r="AD61" s="73">
        <v>0</v>
      </c>
      <c r="AE61" s="73">
        <v>0</v>
      </c>
      <c r="AF61" s="73">
        <v>0</v>
      </c>
      <c r="AG61" s="73">
        <v>0</v>
      </c>
      <c r="AH61" s="73">
        <v>0</v>
      </c>
      <c r="AI61" s="73">
        <v>0</v>
      </c>
      <c r="AJ61" s="73">
        <v>0</v>
      </c>
      <c r="AK61" s="73">
        <v>0</v>
      </c>
      <c r="AL61" s="73">
        <v>0</v>
      </c>
      <c r="AM61" s="73">
        <v>0</v>
      </c>
      <c r="AN61" s="73">
        <v>0</v>
      </c>
      <c r="AO61" s="73">
        <v>0</v>
      </c>
      <c r="AP61" s="73">
        <v>0</v>
      </c>
      <c r="AQ61" s="73">
        <v>0</v>
      </c>
      <c r="AR61" s="73">
        <v>0</v>
      </c>
      <c r="AS61" s="73">
        <v>0</v>
      </c>
      <c r="AT61" s="73">
        <v>0</v>
      </c>
      <c r="AU61" s="73">
        <v>0</v>
      </c>
      <c r="AV61" s="73">
        <v>0</v>
      </c>
      <c r="AW61" s="73">
        <v>0</v>
      </c>
      <c r="AX61" s="73">
        <v>0</v>
      </c>
      <c r="AY61" s="73">
        <v>0</v>
      </c>
    </row>
    <row r="62" spans="1:51" ht="12.75">
      <c r="A62" s="25" t="s">
        <v>66</v>
      </c>
      <c r="B62" s="73">
        <v>0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f t="shared" si="0"/>
        <v>0</v>
      </c>
      <c r="L62" s="73">
        <v>0</v>
      </c>
      <c r="M62" s="73">
        <v>0</v>
      </c>
      <c r="N62" s="73">
        <v>0</v>
      </c>
      <c r="O62" s="73">
        <v>0</v>
      </c>
      <c r="P62" s="73">
        <v>0</v>
      </c>
      <c r="Q62" s="73">
        <v>0</v>
      </c>
      <c r="R62" s="73">
        <v>0</v>
      </c>
      <c r="S62" s="73">
        <f t="shared" si="1"/>
        <v>0</v>
      </c>
      <c r="T62" s="73">
        <v>0</v>
      </c>
      <c r="U62" s="73">
        <v>0</v>
      </c>
      <c r="V62" s="73">
        <v>0</v>
      </c>
      <c r="W62" s="73">
        <v>0</v>
      </c>
      <c r="X62" s="73">
        <v>0</v>
      </c>
      <c r="Y62" s="73">
        <v>0</v>
      </c>
      <c r="Z62" s="73">
        <v>0</v>
      </c>
      <c r="AA62" s="73">
        <v>0</v>
      </c>
      <c r="AB62" s="73">
        <v>0</v>
      </c>
      <c r="AC62" s="73">
        <v>0</v>
      </c>
      <c r="AD62" s="73">
        <v>0</v>
      </c>
      <c r="AE62" s="73">
        <v>0</v>
      </c>
      <c r="AF62" s="73">
        <v>0</v>
      </c>
      <c r="AG62" s="73">
        <v>0</v>
      </c>
      <c r="AH62" s="73">
        <v>0</v>
      </c>
      <c r="AI62" s="73">
        <v>0</v>
      </c>
      <c r="AJ62" s="73">
        <v>0</v>
      </c>
      <c r="AK62" s="73">
        <v>0</v>
      </c>
      <c r="AL62" s="73">
        <v>0</v>
      </c>
      <c r="AM62" s="73">
        <v>0</v>
      </c>
      <c r="AN62" s="73">
        <v>0</v>
      </c>
      <c r="AO62" s="73">
        <v>0</v>
      </c>
      <c r="AP62" s="73">
        <v>0</v>
      </c>
      <c r="AQ62" s="73">
        <v>0</v>
      </c>
      <c r="AR62" s="73">
        <v>0</v>
      </c>
      <c r="AS62" s="73">
        <v>0</v>
      </c>
      <c r="AT62" s="73">
        <v>0</v>
      </c>
      <c r="AU62" s="73">
        <v>0</v>
      </c>
      <c r="AV62" s="73">
        <v>1089500</v>
      </c>
      <c r="AW62" s="73">
        <v>15.585214430807083</v>
      </c>
      <c r="AX62" s="73">
        <v>1089500</v>
      </c>
      <c r="AY62" s="73">
        <v>15.585214430807083</v>
      </c>
    </row>
    <row r="63" spans="1:51" ht="12.75">
      <c r="A63" s="74" t="s">
        <v>67</v>
      </c>
      <c r="B63" s="75">
        <v>0</v>
      </c>
      <c r="C63" s="75">
        <v>0</v>
      </c>
      <c r="D63" s="75">
        <v>0</v>
      </c>
      <c r="E63" s="75">
        <v>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f t="shared" si="0"/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f t="shared" si="1"/>
        <v>0</v>
      </c>
      <c r="T63" s="75">
        <v>0</v>
      </c>
      <c r="U63" s="75">
        <v>0</v>
      </c>
      <c r="V63" s="75">
        <v>0</v>
      </c>
      <c r="W63" s="75">
        <v>0</v>
      </c>
      <c r="X63" s="75">
        <v>0</v>
      </c>
      <c r="Y63" s="75">
        <v>0</v>
      </c>
      <c r="Z63" s="75">
        <v>0</v>
      </c>
      <c r="AA63" s="75">
        <v>0</v>
      </c>
      <c r="AB63" s="75">
        <v>0</v>
      </c>
      <c r="AC63" s="75">
        <v>0</v>
      </c>
      <c r="AD63" s="75">
        <v>0</v>
      </c>
      <c r="AE63" s="75">
        <v>0</v>
      </c>
      <c r="AF63" s="75">
        <v>0</v>
      </c>
      <c r="AG63" s="75">
        <v>0</v>
      </c>
      <c r="AH63" s="75">
        <v>0</v>
      </c>
      <c r="AI63" s="75">
        <v>0</v>
      </c>
      <c r="AJ63" s="75">
        <v>0</v>
      </c>
      <c r="AK63" s="75">
        <v>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5">
        <v>0</v>
      </c>
      <c r="AS63" s="75">
        <v>0</v>
      </c>
      <c r="AT63" s="75">
        <v>0</v>
      </c>
      <c r="AU63" s="75">
        <v>0</v>
      </c>
      <c r="AV63" s="75">
        <v>1811100</v>
      </c>
      <c r="AW63" s="75">
        <v>25.907647412239292</v>
      </c>
      <c r="AX63" s="75">
        <v>1811100</v>
      </c>
      <c r="AY63" s="75">
        <v>25.907647412239292</v>
      </c>
    </row>
    <row r="64" spans="1:51" ht="12.75">
      <c r="A64" s="201" t="s">
        <v>68</v>
      </c>
      <c r="B64" s="202" t="s">
        <v>11</v>
      </c>
      <c r="C64" s="202" t="s">
        <v>11</v>
      </c>
      <c r="D64" s="202" t="s">
        <v>11</v>
      </c>
      <c r="E64" s="202" t="s">
        <v>11</v>
      </c>
      <c r="F64" s="202" t="s">
        <v>11</v>
      </c>
      <c r="G64" s="202" t="s">
        <v>11</v>
      </c>
      <c r="H64" s="202" t="s">
        <v>11</v>
      </c>
      <c r="I64" s="202" t="s">
        <v>11</v>
      </c>
      <c r="J64" s="202" t="s">
        <v>11</v>
      </c>
      <c r="K64" s="202"/>
      <c r="L64" s="202" t="s">
        <v>11</v>
      </c>
      <c r="M64" s="202" t="s">
        <v>11</v>
      </c>
      <c r="N64" s="202" t="s">
        <v>11</v>
      </c>
      <c r="O64" s="202" t="s">
        <v>11</v>
      </c>
      <c r="P64" s="202" t="s">
        <v>11</v>
      </c>
      <c r="Q64" s="202" t="s">
        <v>11</v>
      </c>
      <c r="R64" s="202" t="s">
        <v>11</v>
      </c>
      <c r="S64" s="202"/>
      <c r="T64" s="202" t="s">
        <v>11</v>
      </c>
      <c r="U64" s="202" t="s">
        <v>11</v>
      </c>
      <c r="V64" s="202" t="s">
        <v>11</v>
      </c>
      <c r="W64" s="202" t="s">
        <v>11</v>
      </c>
      <c r="X64" s="202" t="s">
        <v>11</v>
      </c>
      <c r="Y64" s="202" t="s">
        <v>11</v>
      </c>
      <c r="Z64" s="202" t="s">
        <v>11</v>
      </c>
      <c r="AA64" s="202" t="s">
        <v>11</v>
      </c>
      <c r="AB64" s="202" t="s">
        <v>11</v>
      </c>
      <c r="AC64" s="202" t="s">
        <v>11</v>
      </c>
      <c r="AD64" s="202" t="s">
        <v>11</v>
      </c>
      <c r="AE64" s="202" t="s">
        <v>11</v>
      </c>
      <c r="AF64" s="202" t="s">
        <v>11</v>
      </c>
      <c r="AG64" s="202" t="s">
        <v>11</v>
      </c>
      <c r="AH64" s="202" t="s">
        <v>11</v>
      </c>
      <c r="AI64" s="202" t="s">
        <v>11</v>
      </c>
      <c r="AJ64" s="202" t="s">
        <v>11</v>
      </c>
      <c r="AK64" s="202" t="s">
        <v>11</v>
      </c>
      <c r="AL64" s="202" t="s">
        <v>11</v>
      </c>
      <c r="AM64" s="202" t="s">
        <v>11</v>
      </c>
      <c r="AN64" s="202" t="s">
        <v>11</v>
      </c>
      <c r="AO64" s="202" t="s">
        <v>11</v>
      </c>
      <c r="AP64" s="202" t="s">
        <v>11</v>
      </c>
      <c r="AQ64" s="202" t="s">
        <v>11</v>
      </c>
      <c r="AR64" s="202" t="s">
        <v>11</v>
      </c>
      <c r="AS64" s="202" t="s">
        <v>11</v>
      </c>
      <c r="AT64" s="202" t="s">
        <v>11</v>
      </c>
      <c r="AU64" s="202" t="s">
        <v>11</v>
      </c>
      <c r="AV64" s="202" t="s">
        <v>11</v>
      </c>
      <c r="AW64" s="202" t="s">
        <v>11</v>
      </c>
      <c r="AX64" s="202" t="s">
        <v>11</v>
      </c>
      <c r="AY64" s="202" t="s">
        <v>11</v>
      </c>
    </row>
    <row r="65" spans="1:51" ht="12.75">
      <c r="A65" s="26" t="s">
        <v>69</v>
      </c>
      <c r="B65" s="77">
        <v>0</v>
      </c>
      <c r="C65" s="77">
        <v>0</v>
      </c>
      <c r="D65" s="77">
        <v>0</v>
      </c>
      <c r="E65" s="77">
        <v>0</v>
      </c>
      <c r="F65" s="77">
        <v>0</v>
      </c>
      <c r="G65" s="77">
        <v>0</v>
      </c>
      <c r="H65" s="77">
        <v>0</v>
      </c>
      <c r="I65" s="77">
        <v>0</v>
      </c>
      <c r="J65" s="77">
        <v>0</v>
      </c>
      <c r="K65" s="77">
        <f t="shared" si="0"/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  <c r="R65" s="77">
        <v>0</v>
      </c>
      <c r="S65" s="77">
        <f t="shared" si="1"/>
        <v>0</v>
      </c>
      <c r="T65" s="77">
        <v>0</v>
      </c>
      <c r="U65" s="77">
        <v>0</v>
      </c>
      <c r="V65" s="77">
        <v>0</v>
      </c>
      <c r="W65" s="77">
        <v>0</v>
      </c>
      <c r="X65" s="77">
        <v>0</v>
      </c>
      <c r="Y65" s="77">
        <v>0</v>
      </c>
      <c r="Z65" s="77">
        <v>0</v>
      </c>
      <c r="AA65" s="77">
        <v>0</v>
      </c>
      <c r="AB65" s="77">
        <v>0</v>
      </c>
      <c r="AC65" s="77">
        <v>0</v>
      </c>
      <c r="AD65" s="77">
        <v>0</v>
      </c>
      <c r="AE65" s="77">
        <v>0</v>
      </c>
      <c r="AF65" s="77">
        <v>0</v>
      </c>
      <c r="AG65" s="77">
        <v>0</v>
      </c>
      <c r="AH65" s="77">
        <v>0</v>
      </c>
      <c r="AI65" s="77">
        <v>0</v>
      </c>
      <c r="AJ65" s="77">
        <v>0</v>
      </c>
      <c r="AK65" s="77">
        <v>0</v>
      </c>
      <c r="AL65" s="77">
        <v>0</v>
      </c>
      <c r="AM65" s="77">
        <v>0</v>
      </c>
      <c r="AN65" s="77">
        <v>0</v>
      </c>
      <c r="AO65" s="77">
        <v>0</v>
      </c>
      <c r="AP65" s="77">
        <v>0</v>
      </c>
      <c r="AQ65" s="77">
        <v>0</v>
      </c>
      <c r="AR65" s="77">
        <v>0</v>
      </c>
      <c r="AS65" s="77">
        <v>0</v>
      </c>
      <c r="AT65" s="77">
        <v>0</v>
      </c>
      <c r="AU65" s="77">
        <v>0</v>
      </c>
      <c r="AV65" s="77">
        <v>393857</v>
      </c>
      <c r="AW65" s="77">
        <v>5.634094355277086</v>
      </c>
      <c r="AX65" s="77">
        <v>393857</v>
      </c>
      <c r="AY65" s="77">
        <v>5.634094355277086</v>
      </c>
    </row>
    <row r="66" spans="1:51" ht="12.75">
      <c r="A66" s="26" t="s">
        <v>70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7">
        <v>0</v>
      </c>
      <c r="H66" s="77">
        <v>0</v>
      </c>
      <c r="I66" s="77">
        <v>0</v>
      </c>
      <c r="J66" s="77">
        <v>0</v>
      </c>
      <c r="K66" s="77">
        <f t="shared" si="0"/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  <c r="R66" s="77">
        <v>0</v>
      </c>
      <c r="S66" s="77">
        <f t="shared" si="1"/>
        <v>0</v>
      </c>
      <c r="T66" s="77">
        <v>0</v>
      </c>
      <c r="U66" s="77">
        <v>0</v>
      </c>
      <c r="V66" s="77">
        <v>0</v>
      </c>
      <c r="W66" s="77">
        <v>0</v>
      </c>
      <c r="X66" s="77">
        <v>0</v>
      </c>
      <c r="Y66" s="77">
        <v>0</v>
      </c>
      <c r="Z66" s="77">
        <v>0</v>
      </c>
      <c r="AA66" s="77">
        <v>0</v>
      </c>
      <c r="AB66" s="77">
        <v>0</v>
      </c>
      <c r="AC66" s="77">
        <v>0</v>
      </c>
      <c r="AD66" s="77">
        <v>0</v>
      </c>
      <c r="AE66" s="77">
        <v>0</v>
      </c>
      <c r="AF66" s="77">
        <v>0</v>
      </c>
      <c r="AG66" s="77">
        <v>0</v>
      </c>
      <c r="AH66" s="77">
        <v>0</v>
      </c>
      <c r="AI66" s="77">
        <v>0</v>
      </c>
      <c r="AJ66" s="77">
        <v>0</v>
      </c>
      <c r="AK66" s="77">
        <v>0</v>
      </c>
      <c r="AL66" s="77">
        <v>0</v>
      </c>
      <c r="AM66" s="77">
        <v>0</v>
      </c>
      <c r="AN66" s="77">
        <v>0</v>
      </c>
      <c r="AO66" s="77">
        <v>0</v>
      </c>
      <c r="AP66" s="77">
        <v>0</v>
      </c>
      <c r="AQ66" s="77">
        <v>0</v>
      </c>
      <c r="AR66" s="77">
        <v>0</v>
      </c>
      <c r="AS66" s="77">
        <v>0</v>
      </c>
      <c r="AT66" s="77">
        <v>0</v>
      </c>
      <c r="AU66" s="77">
        <v>0</v>
      </c>
      <c r="AV66" s="77">
        <v>23364</v>
      </c>
      <c r="AW66" s="77">
        <v>0.3342202386061282</v>
      </c>
      <c r="AX66" s="77">
        <v>23364</v>
      </c>
      <c r="AY66" s="77">
        <v>0.3342202386061282</v>
      </c>
    </row>
    <row r="67" spans="1:51" ht="12.75">
      <c r="A67" s="27" t="s">
        <v>71</v>
      </c>
      <c r="B67" s="78">
        <v>0</v>
      </c>
      <c r="C67" s="78">
        <v>0</v>
      </c>
      <c r="D67" s="78">
        <v>0</v>
      </c>
      <c r="E67" s="78">
        <v>0</v>
      </c>
      <c r="F67" s="78">
        <v>0</v>
      </c>
      <c r="G67" s="78">
        <v>0</v>
      </c>
      <c r="H67" s="78">
        <v>0</v>
      </c>
      <c r="I67" s="78">
        <v>0</v>
      </c>
      <c r="J67" s="78">
        <v>0</v>
      </c>
      <c r="K67" s="78">
        <f t="shared" si="0"/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f t="shared" si="1"/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  <c r="Z67" s="78">
        <v>0</v>
      </c>
      <c r="AA67" s="78">
        <v>0</v>
      </c>
      <c r="AB67" s="78">
        <v>0</v>
      </c>
      <c r="AC67" s="78">
        <v>0</v>
      </c>
      <c r="AD67" s="78">
        <v>0</v>
      </c>
      <c r="AE67" s="78">
        <v>0</v>
      </c>
      <c r="AF67" s="78">
        <v>0</v>
      </c>
      <c r="AG67" s="78">
        <v>0</v>
      </c>
      <c r="AH67" s="78">
        <v>0</v>
      </c>
      <c r="AI67" s="78">
        <v>0</v>
      </c>
      <c r="AJ67" s="78">
        <v>0</v>
      </c>
      <c r="AK67" s="78">
        <v>0</v>
      </c>
      <c r="AL67" s="78">
        <v>0</v>
      </c>
      <c r="AM67" s="78">
        <v>0</v>
      </c>
      <c r="AN67" s="78">
        <v>0</v>
      </c>
      <c r="AO67" s="78">
        <v>0</v>
      </c>
      <c r="AP67" s="78">
        <v>0</v>
      </c>
      <c r="AQ67" s="78">
        <v>0</v>
      </c>
      <c r="AR67" s="78">
        <v>0</v>
      </c>
      <c r="AS67" s="78">
        <v>0</v>
      </c>
      <c r="AT67" s="78">
        <v>0</v>
      </c>
      <c r="AU67" s="78">
        <v>0</v>
      </c>
      <c r="AV67" s="78">
        <v>417221</v>
      </c>
      <c r="AW67" s="78">
        <v>5.968314593883215</v>
      </c>
      <c r="AX67" s="78">
        <v>417221</v>
      </c>
      <c r="AY67" s="78">
        <v>5.968314593883215</v>
      </c>
    </row>
    <row r="68" spans="1:51" ht="12.75">
      <c r="A68" s="201" t="s">
        <v>72</v>
      </c>
      <c r="B68" s="202" t="s">
        <v>11</v>
      </c>
      <c r="C68" s="202" t="s">
        <v>11</v>
      </c>
      <c r="D68" s="202" t="s">
        <v>11</v>
      </c>
      <c r="E68" s="202" t="s">
        <v>11</v>
      </c>
      <c r="F68" s="202" t="s">
        <v>11</v>
      </c>
      <c r="G68" s="202" t="s">
        <v>11</v>
      </c>
      <c r="H68" s="202" t="s">
        <v>11</v>
      </c>
      <c r="I68" s="202" t="s">
        <v>11</v>
      </c>
      <c r="J68" s="202" t="s">
        <v>11</v>
      </c>
      <c r="K68" s="202"/>
      <c r="L68" s="202" t="s">
        <v>11</v>
      </c>
      <c r="M68" s="202" t="s">
        <v>11</v>
      </c>
      <c r="N68" s="202" t="s">
        <v>11</v>
      </c>
      <c r="O68" s="202" t="s">
        <v>11</v>
      </c>
      <c r="P68" s="202" t="s">
        <v>11</v>
      </c>
      <c r="Q68" s="202" t="s">
        <v>11</v>
      </c>
      <c r="R68" s="202" t="s">
        <v>11</v>
      </c>
      <c r="S68" s="202"/>
      <c r="T68" s="202" t="s">
        <v>11</v>
      </c>
      <c r="U68" s="202" t="s">
        <v>11</v>
      </c>
      <c r="V68" s="202" t="s">
        <v>11</v>
      </c>
      <c r="W68" s="202" t="s">
        <v>11</v>
      </c>
      <c r="X68" s="202" t="s">
        <v>11</v>
      </c>
      <c r="Y68" s="202" t="s">
        <v>11</v>
      </c>
      <c r="Z68" s="202" t="s">
        <v>11</v>
      </c>
      <c r="AA68" s="202" t="s">
        <v>11</v>
      </c>
      <c r="AB68" s="202" t="s">
        <v>11</v>
      </c>
      <c r="AC68" s="202" t="s">
        <v>11</v>
      </c>
      <c r="AD68" s="202" t="s">
        <v>11</v>
      </c>
      <c r="AE68" s="202" t="s">
        <v>11</v>
      </c>
      <c r="AF68" s="202" t="s">
        <v>11</v>
      </c>
      <c r="AG68" s="202" t="s">
        <v>11</v>
      </c>
      <c r="AH68" s="202" t="s">
        <v>11</v>
      </c>
      <c r="AI68" s="202" t="s">
        <v>11</v>
      </c>
      <c r="AJ68" s="202" t="s">
        <v>11</v>
      </c>
      <c r="AK68" s="202" t="s">
        <v>11</v>
      </c>
      <c r="AL68" s="202" t="s">
        <v>11</v>
      </c>
      <c r="AM68" s="202" t="s">
        <v>11</v>
      </c>
      <c r="AN68" s="202" t="s">
        <v>11</v>
      </c>
      <c r="AO68" s="202" t="s">
        <v>11</v>
      </c>
      <c r="AP68" s="202" t="s">
        <v>11</v>
      </c>
      <c r="AQ68" s="202" t="s">
        <v>11</v>
      </c>
      <c r="AR68" s="202" t="s">
        <v>11</v>
      </c>
      <c r="AS68" s="202" t="s">
        <v>11</v>
      </c>
      <c r="AT68" s="202" t="s">
        <v>11</v>
      </c>
      <c r="AU68" s="202" t="s">
        <v>11</v>
      </c>
      <c r="AV68" s="202" t="s">
        <v>11</v>
      </c>
      <c r="AW68" s="202" t="s">
        <v>11</v>
      </c>
      <c r="AX68" s="202" t="s">
        <v>11</v>
      </c>
      <c r="AY68" s="202" t="s">
        <v>11</v>
      </c>
    </row>
    <row r="69" spans="1:51" ht="12.75">
      <c r="A69" s="28" t="s">
        <v>73</v>
      </c>
      <c r="B69" s="79">
        <v>0</v>
      </c>
      <c r="C69" s="79">
        <v>0</v>
      </c>
      <c r="D69" s="79">
        <v>0</v>
      </c>
      <c r="E69" s="79">
        <v>0</v>
      </c>
      <c r="F69" s="79">
        <v>0</v>
      </c>
      <c r="G69" s="79">
        <v>0</v>
      </c>
      <c r="H69" s="79">
        <v>0</v>
      </c>
      <c r="I69" s="79">
        <v>0</v>
      </c>
      <c r="J69" s="79">
        <v>0</v>
      </c>
      <c r="K69" s="79">
        <f t="shared" si="0"/>
        <v>0</v>
      </c>
      <c r="L69" s="79">
        <v>0</v>
      </c>
      <c r="M69" s="79">
        <v>0</v>
      </c>
      <c r="N69" s="79">
        <v>0</v>
      </c>
      <c r="O69" s="79">
        <v>0</v>
      </c>
      <c r="P69" s="79">
        <v>0</v>
      </c>
      <c r="Q69" s="79">
        <v>0</v>
      </c>
      <c r="R69" s="79">
        <v>0</v>
      </c>
      <c r="S69" s="79">
        <f t="shared" si="1"/>
        <v>0</v>
      </c>
      <c r="T69" s="79">
        <v>0</v>
      </c>
      <c r="U69" s="79">
        <v>0</v>
      </c>
      <c r="V69" s="79">
        <v>0</v>
      </c>
      <c r="W69" s="79">
        <v>0</v>
      </c>
      <c r="X69" s="79">
        <v>0</v>
      </c>
      <c r="Y69" s="79">
        <v>0</v>
      </c>
      <c r="Z69" s="79">
        <v>0</v>
      </c>
      <c r="AA69" s="79">
        <v>0</v>
      </c>
      <c r="AB69" s="79">
        <v>0</v>
      </c>
      <c r="AC69" s="79">
        <v>0</v>
      </c>
      <c r="AD69" s="79">
        <v>0</v>
      </c>
      <c r="AE69" s="79">
        <v>0</v>
      </c>
      <c r="AF69" s="79">
        <v>0</v>
      </c>
      <c r="AG69" s="79">
        <v>0</v>
      </c>
      <c r="AH69" s="79">
        <v>0</v>
      </c>
      <c r="AI69" s="79">
        <v>0</v>
      </c>
      <c r="AJ69" s="79">
        <v>0</v>
      </c>
      <c r="AK69" s="79">
        <v>0</v>
      </c>
      <c r="AL69" s="79">
        <v>0</v>
      </c>
      <c r="AM69" s="79">
        <v>0</v>
      </c>
      <c r="AN69" s="79">
        <v>0</v>
      </c>
      <c r="AO69" s="79">
        <v>0</v>
      </c>
      <c r="AP69" s="79">
        <v>0</v>
      </c>
      <c r="AQ69" s="79">
        <v>0</v>
      </c>
      <c r="AR69" s="79">
        <v>0</v>
      </c>
      <c r="AS69" s="79">
        <v>0</v>
      </c>
      <c r="AT69" s="79">
        <v>0</v>
      </c>
      <c r="AU69" s="79">
        <v>0</v>
      </c>
      <c r="AV69" s="79">
        <v>48475.100000000006</v>
      </c>
      <c r="AW69" s="79">
        <v>0.6934326095041914</v>
      </c>
      <c r="AX69" s="79">
        <v>48475.100000000006</v>
      </c>
      <c r="AY69" s="79">
        <v>0.6934326095041914</v>
      </c>
    </row>
    <row r="70" spans="1:51" ht="12.75">
      <c r="A70" s="28" t="s">
        <v>74</v>
      </c>
      <c r="B70" s="79">
        <v>0</v>
      </c>
      <c r="C70" s="79">
        <v>0</v>
      </c>
      <c r="D70" s="79">
        <v>0</v>
      </c>
      <c r="E70" s="79">
        <v>0</v>
      </c>
      <c r="F70" s="79">
        <v>0</v>
      </c>
      <c r="G70" s="79">
        <v>0</v>
      </c>
      <c r="H70" s="79">
        <v>0</v>
      </c>
      <c r="I70" s="79">
        <v>0</v>
      </c>
      <c r="J70" s="79">
        <v>0</v>
      </c>
      <c r="K70" s="79">
        <f t="shared" si="0"/>
        <v>0</v>
      </c>
      <c r="L70" s="79">
        <v>0</v>
      </c>
      <c r="M70" s="79">
        <v>0</v>
      </c>
      <c r="N70" s="79">
        <v>0</v>
      </c>
      <c r="O70" s="79">
        <v>0</v>
      </c>
      <c r="P70" s="79">
        <v>0</v>
      </c>
      <c r="Q70" s="79">
        <v>0</v>
      </c>
      <c r="R70" s="79">
        <v>0</v>
      </c>
      <c r="S70" s="79">
        <f t="shared" si="1"/>
        <v>0</v>
      </c>
      <c r="T70" s="79">
        <v>0</v>
      </c>
      <c r="U70" s="79">
        <v>0</v>
      </c>
      <c r="V70" s="79">
        <v>0</v>
      </c>
      <c r="W70" s="79">
        <v>0</v>
      </c>
      <c r="X70" s="79">
        <v>0</v>
      </c>
      <c r="Y70" s="79">
        <v>0</v>
      </c>
      <c r="Z70" s="79">
        <v>0</v>
      </c>
      <c r="AA70" s="79">
        <v>0</v>
      </c>
      <c r="AB70" s="79">
        <v>0</v>
      </c>
      <c r="AC70" s="79">
        <v>0</v>
      </c>
      <c r="AD70" s="79">
        <v>0</v>
      </c>
      <c r="AE70" s="79">
        <v>0</v>
      </c>
      <c r="AF70" s="79">
        <v>0</v>
      </c>
      <c r="AG70" s="79">
        <v>0</v>
      </c>
      <c r="AH70" s="79">
        <v>0</v>
      </c>
      <c r="AI70" s="79">
        <v>0</v>
      </c>
      <c r="AJ70" s="79">
        <v>0</v>
      </c>
      <c r="AK70" s="79">
        <v>0</v>
      </c>
      <c r="AL70" s="79">
        <v>0</v>
      </c>
      <c r="AM70" s="79">
        <v>0</v>
      </c>
      <c r="AN70" s="79">
        <v>0</v>
      </c>
      <c r="AO70" s="79">
        <v>0</v>
      </c>
      <c r="AP70" s="79">
        <v>0</v>
      </c>
      <c r="AQ70" s="79">
        <v>0</v>
      </c>
      <c r="AR70" s="79">
        <v>0</v>
      </c>
      <c r="AS70" s="79">
        <v>0</v>
      </c>
      <c r="AT70" s="79">
        <v>0</v>
      </c>
      <c r="AU70" s="79">
        <v>0</v>
      </c>
      <c r="AV70" s="79">
        <v>0</v>
      </c>
      <c r="AW70" s="79">
        <v>0</v>
      </c>
      <c r="AX70" s="79">
        <v>0</v>
      </c>
      <c r="AY70" s="79">
        <v>0</v>
      </c>
    </row>
    <row r="71" spans="1:51" ht="12.75">
      <c r="A71" s="28" t="s">
        <v>75</v>
      </c>
      <c r="B71" s="79">
        <v>0</v>
      </c>
      <c r="C71" s="79">
        <v>0</v>
      </c>
      <c r="D71" s="79">
        <v>0</v>
      </c>
      <c r="E71" s="79">
        <v>0</v>
      </c>
      <c r="F71" s="79">
        <v>0</v>
      </c>
      <c r="G71" s="79">
        <v>0</v>
      </c>
      <c r="H71" s="79">
        <v>0</v>
      </c>
      <c r="I71" s="79">
        <v>0</v>
      </c>
      <c r="J71" s="79">
        <v>0</v>
      </c>
      <c r="K71" s="79">
        <f t="shared" si="0"/>
        <v>0</v>
      </c>
      <c r="L71" s="79">
        <v>0</v>
      </c>
      <c r="M71" s="79">
        <v>0</v>
      </c>
      <c r="N71" s="79">
        <v>0</v>
      </c>
      <c r="O71" s="79">
        <v>0</v>
      </c>
      <c r="P71" s="79">
        <v>0</v>
      </c>
      <c r="Q71" s="79">
        <v>0</v>
      </c>
      <c r="R71" s="79">
        <v>0</v>
      </c>
      <c r="S71" s="79">
        <f t="shared" si="1"/>
        <v>0</v>
      </c>
      <c r="T71" s="79">
        <v>0</v>
      </c>
      <c r="U71" s="79">
        <v>0</v>
      </c>
      <c r="V71" s="79">
        <v>0</v>
      </c>
      <c r="W71" s="79">
        <v>0</v>
      </c>
      <c r="X71" s="79">
        <v>0</v>
      </c>
      <c r="Y71" s="79">
        <v>0</v>
      </c>
      <c r="Z71" s="79">
        <v>0</v>
      </c>
      <c r="AA71" s="79">
        <v>0</v>
      </c>
      <c r="AB71" s="79">
        <v>0</v>
      </c>
      <c r="AC71" s="79">
        <v>0</v>
      </c>
      <c r="AD71" s="79">
        <v>0</v>
      </c>
      <c r="AE71" s="79">
        <v>0</v>
      </c>
      <c r="AF71" s="79">
        <v>0</v>
      </c>
      <c r="AG71" s="79">
        <v>0</v>
      </c>
      <c r="AH71" s="79">
        <v>0</v>
      </c>
      <c r="AI71" s="79">
        <v>0</v>
      </c>
      <c r="AJ71" s="79">
        <v>0</v>
      </c>
      <c r="AK71" s="79">
        <v>0</v>
      </c>
      <c r="AL71" s="79">
        <v>0</v>
      </c>
      <c r="AM71" s="79">
        <v>0</v>
      </c>
      <c r="AN71" s="79">
        <v>0</v>
      </c>
      <c r="AO71" s="79">
        <v>0</v>
      </c>
      <c r="AP71" s="79">
        <v>0</v>
      </c>
      <c r="AQ71" s="79">
        <v>0</v>
      </c>
      <c r="AR71" s="79">
        <v>0</v>
      </c>
      <c r="AS71" s="79">
        <v>0</v>
      </c>
      <c r="AT71" s="79">
        <v>0</v>
      </c>
      <c r="AU71" s="79">
        <v>0</v>
      </c>
      <c r="AV71" s="79">
        <v>947.39</v>
      </c>
      <c r="AW71" s="79">
        <v>0.013552341716018653</v>
      </c>
      <c r="AX71" s="79">
        <v>947.39</v>
      </c>
      <c r="AY71" s="79">
        <v>0.013552341716018653</v>
      </c>
    </row>
    <row r="72" spans="1:51" ht="12.75">
      <c r="A72" s="80" t="s">
        <v>76</v>
      </c>
      <c r="B72" s="81">
        <v>0</v>
      </c>
      <c r="C72" s="81">
        <v>0</v>
      </c>
      <c r="D72" s="81">
        <v>0</v>
      </c>
      <c r="E72" s="81">
        <v>0</v>
      </c>
      <c r="F72" s="81">
        <v>0</v>
      </c>
      <c r="G72" s="81">
        <v>0</v>
      </c>
      <c r="H72" s="81">
        <v>0</v>
      </c>
      <c r="I72" s="81">
        <v>0</v>
      </c>
      <c r="J72" s="81">
        <v>0</v>
      </c>
      <c r="K72" s="81">
        <f t="shared" si="0"/>
        <v>0</v>
      </c>
      <c r="L72" s="81">
        <v>0</v>
      </c>
      <c r="M72" s="81">
        <v>0</v>
      </c>
      <c r="N72" s="81">
        <v>0</v>
      </c>
      <c r="O72" s="81">
        <v>0</v>
      </c>
      <c r="P72" s="81">
        <v>0</v>
      </c>
      <c r="Q72" s="81">
        <v>0</v>
      </c>
      <c r="R72" s="81">
        <v>0</v>
      </c>
      <c r="S72" s="81">
        <f t="shared" si="1"/>
        <v>0</v>
      </c>
      <c r="T72" s="81">
        <v>0</v>
      </c>
      <c r="U72" s="81">
        <v>0</v>
      </c>
      <c r="V72" s="81">
        <v>0</v>
      </c>
      <c r="W72" s="81">
        <v>0</v>
      </c>
      <c r="X72" s="81">
        <v>0</v>
      </c>
      <c r="Y72" s="81">
        <v>0</v>
      </c>
      <c r="Z72" s="81">
        <v>0</v>
      </c>
      <c r="AA72" s="81">
        <v>0</v>
      </c>
      <c r="AB72" s="81">
        <v>0</v>
      </c>
      <c r="AC72" s="81">
        <v>0</v>
      </c>
      <c r="AD72" s="81">
        <v>0</v>
      </c>
      <c r="AE72" s="81">
        <v>0</v>
      </c>
      <c r="AF72" s="81">
        <v>0</v>
      </c>
      <c r="AG72" s="81">
        <v>0</v>
      </c>
      <c r="AH72" s="81">
        <v>0</v>
      </c>
      <c r="AI72" s="81">
        <v>0</v>
      </c>
      <c r="AJ72" s="81">
        <v>0</v>
      </c>
      <c r="AK72" s="81">
        <v>0</v>
      </c>
      <c r="AL72" s="81">
        <v>0</v>
      </c>
      <c r="AM72" s="81">
        <v>0</v>
      </c>
      <c r="AN72" s="81">
        <v>0</v>
      </c>
      <c r="AO72" s="81">
        <v>0</v>
      </c>
      <c r="AP72" s="81">
        <v>0</v>
      </c>
      <c r="AQ72" s="81">
        <v>0</v>
      </c>
      <c r="AR72" s="81">
        <v>0</v>
      </c>
      <c r="AS72" s="81">
        <v>0</v>
      </c>
      <c r="AT72" s="81">
        <v>0</v>
      </c>
      <c r="AU72" s="81">
        <v>0</v>
      </c>
      <c r="AV72" s="81">
        <v>49422.490000000005</v>
      </c>
      <c r="AW72" s="81">
        <v>0.7069849512202101</v>
      </c>
      <c r="AX72" s="81">
        <v>49422.490000000005</v>
      </c>
      <c r="AY72" s="81">
        <v>0.7069849512202101</v>
      </c>
    </row>
    <row r="73" spans="1:51" ht="12.75">
      <c r="A73" s="201" t="s">
        <v>77</v>
      </c>
      <c r="B73" s="202" t="s">
        <v>11</v>
      </c>
      <c r="C73" s="202" t="s">
        <v>11</v>
      </c>
      <c r="D73" s="202" t="s">
        <v>11</v>
      </c>
      <c r="E73" s="202" t="s">
        <v>11</v>
      </c>
      <c r="F73" s="202" t="s">
        <v>11</v>
      </c>
      <c r="G73" s="202" t="s">
        <v>11</v>
      </c>
      <c r="H73" s="202" t="s">
        <v>11</v>
      </c>
      <c r="I73" s="202" t="s">
        <v>11</v>
      </c>
      <c r="J73" s="202" t="s">
        <v>11</v>
      </c>
      <c r="K73" s="202"/>
      <c r="L73" s="202" t="s">
        <v>11</v>
      </c>
      <c r="M73" s="202" t="s">
        <v>11</v>
      </c>
      <c r="N73" s="202" t="s">
        <v>11</v>
      </c>
      <c r="O73" s="202" t="s">
        <v>11</v>
      </c>
      <c r="P73" s="202" t="s">
        <v>11</v>
      </c>
      <c r="Q73" s="202" t="s">
        <v>11</v>
      </c>
      <c r="R73" s="202" t="s">
        <v>11</v>
      </c>
      <c r="S73" s="202"/>
      <c r="T73" s="202" t="s">
        <v>11</v>
      </c>
      <c r="U73" s="202" t="s">
        <v>11</v>
      </c>
      <c r="V73" s="202" t="s">
        <v>11</v>
      </c>
      <c r="W73" s="202" t="s">
        <v>11</v>
      </c>
      <c r="X73" s="202" t="s">
        <v>11</v>
      </c>
      <c r="Y73" s="202" t="s">
        <v>11</v>
      </c>
      <c r="Z73" s="202" t="s">
        <v>11</v>
      </c>
      <c r="AA73" s="202" t="s">
        <v>11</v>
      </c>
      <c r="AB73" s="202" t="s">
        <v>11</v>
      </c>
      <c r="AC73" s="202" t="s">
        <v>11</v>
      </c>
      <c r="AD73" s="202" t="s">
        <v>11</v>
      </c>
      <c r="AE73" s="202" t="s">
        <v>11</v>
      </c>
      <c r="AF73" s="202" t="s">
        <v>11</v>
      </c>
      <c r="AG73" s="202" t="s">
        <v>11</v>
      </c>
      <c r="AH73" s="202" t="s">
        <v>11</v>
      </c>
      <c r="AI73" s="202" t="s">
        <v>11</v>
      </c>
      <c r="AJ73" s="202" t="s">
        <v>11</v>
      </c>
      <c r="AK73" s="202" t="s">
        <v>11</v>
      </c>
      <c r="AL73" s="202" t="s">
        <v>11</v>
      </c>
      <c r="AM73" s="202" t="s">
        <v>11</v>
      </c>
      <c r="AN73" s="202" t="s">
        <v>11</v>
      </c>
      <c r="AO73" s="202" t="s">
        <v>11</v>
      </c>
      <c r="AP73" s="202" t="s">
        <v>11</v>
      </c>
      <c r="AQ73" s="202" t="s">
        <v>11</v>
      </c>
      <c r="AR73" s="202" t="s">
        <v>11</v>
      </c>
      <c r="AS73" s="202" t="s">
        <v>11</v>
      </c>
      <c r="AT73" s="202" t="s">
        <v>11</v>
      </c>
      <c r="AU73" s="202" t="s">
        <v>11</v>
      </c>
      <c r="AV73" s="202" t="s">
        <v>11</v>
      </c>
      <c r="AW73" s="202" t="s">
        <v>11</v>
      </c>
      <c r="AX73" s="202" t="s">
        <v>11</v>
      </c>
      <c r="AY73" s="202" t="s">
        <v>11</v>
      </c>
    </row>
    <row r="74" spans="1:51" ht="12.75">
      <c r="A74" s="29" t="s">
        <v>78</v>
      </c>
      <c r="B74" s="82">
        <v>0</v>
      </c>
      <c r="C74" s="82">
        <v>0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82">
        <v>0</v>
      </c>
      <c r="J74" s="82">
        <v>0</v>
      </c>
      <c r="K74" s="82">
        <f t="shared" si="0"/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82">
        <v>0</v>
      </c>
      <c r="S74" s="82">
        <f t="shared" si="1"/>
        <v>0</v>
      </c>
      <c r="T74" s="82">
        <v>0</v>
      </c>
      <c r="U74" s="82">
        <v>0</v>
      </c>
      <c r="V74" s="82">
        <v>0</v>
      </c>
      <c r="W74" s="82">
        <v>0</v>
      </c>
      <c r="X74" s="82">
        <v>0</v>
      </c>
      <c r="Y74" s="82">
        <v>0</v>
      </c>
      <c r="Z74" s="82">
        <v>0</v>
      </c>
      <c r="AA74" s="82">
        <v>0</v>
      </c>
      <c r="AB74" s="82">
        <v>0</v>
      </c>
      <c r="AC74" s="82">
        <v>0</v>
      </c>
      <c r="AD74" s="82">
        <v>0</v>
      </c>
      <c r="AE74" s="82">
        <v>0</v>
      </c>
      <c r="AF74" s="82">
        <v>0</v>
      </c>
      <c r="AG74" s="82">
        <v>0</v>
      </c>
      <c r="AH74" s="82">
        <v>0</v>
      </c>
      <c r="AI74" s="82">
        <v>0</v>
      </c>
      <c r="AJ74" s="82">
        <v>0</v>
      </c>
      <c r="AK74" s="82">
        <v>0</v>
      </c>
      <c r="AL74" s="82">
        <v>0</v>
      </c>
      <c r="AM74" s="82">
        <v>0</v>
      </c>
      <c r="AN74" s="82">
        <v>0</v>
      </c>
      <c r="AO74" s="82">
        <v>0</v>
      </c>
      <c r="AP74" s="82">
        <v>0</v>
      </c>
      <c r="AQ74" s="82">
        <v>0</v>
      </c>
      <c r="AR74" s="82">
        <v>0</v>
      </c>
      <c r="AS74" s="82">
        <v>0</v>
      </c>
      <c r="AT74" s="82">
        <v>0</v>
      </c>
      <c r="AU74" s="82">
        <v>0</v>
      </c>
      <c r="AV74" s="82">
        <v>7682.050000000001</v>
      </c>
      <c r="AW74" s="82">
        <v>0.10989113953022632</v>
      </c>
      <c r="AX74" s="82">
        <v>7682.050000000001</v>
      </c>
      <c r="AY74" s="82">
        <v>0.10989113953022632</v>
      </c>
    </row>
    <row r="75" spans="1:51" ht="12.75">
      <c r="A75" s="29" t="s">
        <v>79</v>
      </c>
      <c r="B75" s="82">
        <v>0</v>
      </c>
      <c r="C75" s="82">
        <v>0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f t="shared" si="0"/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f t="shared" si="1"/>
        <v>0</v>
      </c>
      <c r="T75" s="82">
        <v>0</v>
      </c>
      <c r="U75" s="82">
        <v>0</v>
      </c>
      <c r="V75" s="82">
        <v>0</v>
      </c>
      <c r="W75" s="82">
        <v>0</v>
      </c>
      <c r="X75" s="82">
        <v>0</v>
      </c>
      <c r="Y75" s="82">
        <v>0</v>
      </c>
      <c r="Z75" s="82">
        <v>0</v>
      </c>
      <c r="AA75" s="82">
        <v>0</v>
      </c>
      <c r="AB75" s="82">
        <v>0</v>
      </c>
      <c r="AC75" s="82">
        <v>0</v>
      </c>
      <c r="AD75" s="82">
        <v>0</v>
      </c>
      <c r="AE75" s="82">
        <v>0</v>
      </c>
      <c r="AF75" s="82">
        <v>0</v>
      </c>
      <c r="AG75" s="82">
        <v>0</v>
      </c>
      <c r="AH75" s="82">
        <v>0</v>
      </c>
      <c r="AI75" s="82">
        <v>0</v>
      </c>
      <c r="AJ75" s="82">
        <v>0</v>
      </c>
      <c r="AK75" s="82">
        <v>0</v>
      </c>
      <c r="AL75" s="82">
        <v>0</v>
      </c>
      <c r="AM75" s="82">
        <v>0</v>
      </c>
      <c r="AN75" s="82">
        <v>0</v>
      </c>
      <c r="AO75" s="82">
        <v>0</v>
      </c>
      <c r="AP75" s="82">
        <v>0</v>
      </c>
      <c r="AQ75" s="82">
        <v>0</v>
      </c>
      <c r="AR75" s="82">
        <v>0</v>
      </c>
      <c r="AS75" s="82">
        <v>0</v>
      </c>
      <c r="AT75" s="82">
        <v>0</v>
      </c>
      <c r="AU75" s="82">
        <v>0</v>
      </c>
      <c r="AV75" s="82">
        <v>7590</v>
      </c>
      <c r="AW75" s="82">
        <v>0.10857437129860098</v>
      </c>
      <c r="AX75" s="82">
        <v>7590</v>
      </c>
      <c r="AY75" s="82">
        <v>0.10857437129860098</v>
      </c>
    </row>
    <row r="76" spans="1:51" ht="12.75">
      <c r="A76" s="83" t="s">
        <v>80</v>
      </c>
      <c r="B76" s="84">
        <v>0</v>
      </c>
      <c r="C76" s="84">
        <v>0</v>
      </c>
      <c r="D76" s="84">
        <v>0</v>
      </c>
      <c r="E76" s="84">
        <v>0</v>
      </c>
      <c r="F76" s="84">
        <v>0</v>
      </c>
      <c r="G76" s="84">
        <v>0</v>
      </c>
      <c r="H76" s="84">
        <v>0</v>
      </c>
      <c r="I76" s="84">
        <v>0</v>
      </c>
      <c r="J76" s="84">
        <v>0</v>
      </c>
      <c r="K76" s="84">
        <f aca="true" t="shared" si="2" ref="K76:K128">+J76/J$3</f>
        <v>0</v>
      </c>
      <c r="L76" s="84">
        <v>0</v>
      </c>
      <c r="M76" s="84">
        <v>0</v>
      </c>
      <c r="N76" s="84">
        <v>0</v>
      </c>
      <c r="O76" s="84">
        <v>0</v>
      </c>
      <c r="P76" s="84">
        <v>0</v>
      </c>
      <c r="Q76" s="84">
        <v>0</v>
      </c>
      <c r="R76" s="84">
        <v>0</v>
      </c>
      <c r="S76" s="84">
        <f aca="true" t="shared" si="3" ref="S76:S128">+R76/R$3</f>
        <v>0</v>
      </c>
      <c r="T76" s="84">
        <v>0</v>
      </c>
      <c r="U76" s="84">
        <v>0</v>
      </c>
      <c r="V76" s="84">
        <v>0</v>
      </c>
      <c r="W76" s="84">
        <v>0</v>
      </c>
      <c r="X76" s="84">
        <v>0</v>
      </c>
      <c r="Y76" s="84">
        <v>0</v>
      </c>
      <c r="Z76" s="84">
        <v>0</v>
      </c>
      <c r="AA76" s="84">
        <v>0</v>
      </c>
      <c r="AB76" s="84">
        <v>0</v>
      </c>
      <c r="AC76" s="84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0</v>
      </c>
      <c r="AJ76" s="84">
        <v>0</v>
      </c>
      <c r="AK76" s="84">
        <v>0</v>
      </c>
      <c r="AL76" s="84">
        <v>0</v>
      </c>
      <c r="AM76" s="84">
        <v>0</v>
      </c>
      <c r="AN76" s="84">
        <v>0</v>
      </c>
      <c r="AO76" s="84">
        <v>0</v>
      </c>
      <c r="AP76" s="84">
        <v>0</v>
      </c>
      <c r="AQ76" s="84">
        <v>0</v>
      </c>
      <c r="AR76" s="84">
        <v>0</v>
      </c>
      <c r="AS76" s="84">
        <v>0</v>
      </c>
      <c r="AT76" s="84">
        <v>0</v>
      </c>
      <c r="AU76" s="84">
        <v>0</v>
      </c>
      <c r="AV76" s="84">
        <v>15272.050000000001</v>
      </c>
      <c r="AW76" s="84">
        <v>0.2184655108288273</v>
      </c>
      <c r="AX76" s="84">
        <v>15272.050000000001</v>
      </c>
      <c r="AY76" s="84">
        <v>0.2184655108288273</v>
      </c>
    </row>
    <row r="77" spans="1:51" ht="12.75">
      <c r="A77" s="201" t="s">
        <v>81</v>
      </c>
      <c r="B77" s="202" t="s">
        <v>11</v>
      </c>
      <c r="C77" s="202" t="s">
        <v>11</v>
      </c>
      <c r="D77" s="202" t="s">
        <v>11</v>
      </c>
      <c r="E77" s="202" t="s">
        <v>11</v>
      </c>
      <c r="F77" s="202" t="s">
        <v>11</v>
      </c>
      <c r="G77" s="202" t="s">
        <v>11</v>
      </c>
      <c r="H77" s="202" t="s">
        <v>11</v>
      </c>
      <c r="I77" s="202" t="s">
        <v>11</v>
      </c>
      <c r="J77" s="202" t="s">
        <v>11</v>
      </c>
      <c r="K77" s="202"/>
      <c r="L77" s="202" t="s">
        <v>11</v>
      </c>
      <c r="M77" s="202" t="s">
        <v>11</v>
      </c>
      <c r="N77" s="202" t="s">
        <v>11</v>
      </c>
      <c r="O77" s="202" t="s">
        <v>11</v>
      </c>
      <c r="P77" s="202" t="s">
        <v>11</v>
      </c>
      <c r="Q77" s="202" t="s">
        <v>11</v>
      </c>
      <c r="R77" s="202" t="s">
        <v>11</v>
      </c>
      <c r="S77" s="202"/>
      <c r="T77" s="202" t="s">
        <v>11</v>
      </c>
      <c r="U77" s="202" t="s">
        <v>11</v>
      </c>
      <c r="V77" s="202" t="s">
        <v>11</v>
      </c>
      <c r="W77" s="202" t="s">
        <v>11</v>
      </c>
      <c r="X77" s="202" t="s">
        <v>11</v>
      </c>
      <c r="Y77" s="202" t="s">
        <v>11</v>
      </c>
      <c r="Z77" s="202" t="s">
        <v>11</v>
      </c>
      <c r="AA77" s="202" t="s">
        <v>11</v>
      </c>
      <c r="AB77" s="202" t="s">
        <v>11</v>
      </c>
      <c r="AC77" s="202" t="s">
        <v>11</v>
      </c>
      <c r="AD77" s="202" t="s">
        <v>11</v>
      </c>
      <c r="AE77" s="202" t="s">
        <v>11</v>
      </c>
      <c r="AF77" s="202" t="s">
        <v>11</v>
      </c>
      <c r="AG77" s="202" t="s">
        <v>11</v>
      </c>
      <c r="AH77" s="202" t="s">
        <v>11</v>
      </c>
      <c r="AI77" s="202" t="s">
        <v>11</v>
      </c>
      <c r="AJ77" s="202" t="s">
        <v>11</v>
      </c>
      <c r="AK77" s="202" t="s">
        <v>11</v>
      </c>
      <c r="AL77" s="202" t="s">
        <v>11</v>
      </c>
      <c r="AM77" s="202" t="s">
        <v>11</v>
      </c>
      <c r="AN77" s="202" t="s">
        <v>11</v>
      </c>
      <c r="AO77" s="202" t="s">
        <v>11</v>
      </c>
      <c r="AP77" s="202" t="s">
        <v>11</v>
      </c>
      <c r="AQ77" s="202" t="s">
        <v>11</v>
      </c>
      <c r="AR77" s="202" t="s">
        <v>11</v>
      </c>
      <c r="AS77" s="202" t="s">
        <v>11</v>
      </c>
      <c r="AT77" s="202" t="s">
        <v>11</v>
      </c>
      <c r="AU77" s="202" t="s">
        <v>11</v>
      </c>
      <c r="AV77" s="202" t="s">
        <v>11</v>
      </c>
      <c r="AW77" s="202" t="s">
        <v>11</v>
      </c>
      <c r="AX77" s="202" t="s">
        <v>11</v>
      </c>
      <c r="AY77" s="202" t="s">
        <v>11</v>
      </c>
    </row>
    <row r="78" spans="1:51" ht="12.75">
      <c r="A78" s="30" t="s">
        <v>82</v>
      </c>
      <c r="B78" s="85">
        <v>0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  <c r="I78" s="85">
        <v>0</v>
      </c>
      <c r="J78" s="85">
        <v>0</v>
      </c>
      <c r="K78" s="85">
        <f t="shared" si="2"/>
        <v>0</v>
      </c>
      <c r="L78" s="85">
        <v>0</v>
      </c>
      <c r="M78" s="85">
        <v>0</v>
      </c>
      <c r="N78" s="85">
        <v>0</v>
      </c>
      <c r="O78" s="85">
        <v>0</v>
      </c>
      <c r="P78" s="85">
        <v>0</v>
      </c>
      <c r="Q78" s="85">
        <v>0</v>
      </c>
      <c r="R78" s="85">
        <v>0</v>
      </c>
      <c r="S78" s="85">
        <f t="shared" si="3"/>
        <v>0</v>
      </c>
      <c r="T78" s="85">
        <v>0</v>
      </c>
      <c r="U78" s="85">
        <v>0</v>
      </c>
      <c r="V78" s="85">
        <v>0</v>
      </c>
      <c r="W78" s="85">
        <v>0</v>
      </c>
      <c r="X78" s="85">
        <v>0</v>
      </c>
      <c r="Y78" s="85">
        <v>0</v>
      </c>
      <c r="Z78" s="85">
        <v>0</v>
      </c>
      <c r="AA78" s="85">
        <v>0</v>
      </c>
      <c r="AB78" s="85">
        <v>0</v>
      </c>
      <c r="AC78" s="85">
        <v>0</v>
      </c>
      <c r="AD78" s="85">
        <v>0</v>
      </c>
      <c r="AE78" s="85">
        <v>0</v>
      </c>
      <c r="AF78" s="85">
        <v>0</v>
      </c>
      <c r="AG78" s="85">
        <v>0</v>
      </c>
      <c r="AH78" s="85">
        <v>0</v>
      </c>
      <c r="AI78" s="85">
        <v>0</v>
      </c>
      <c r="AJ78" s="85">
        <v>0</v>
      </c>
      <c r="AK78" s="85">
        <v>0</v>
      </c>
      <c r="AL78" s="85">
        <v>0</v>
      </c>
      <c r="AM78" s="85">
        <v>0</v>
      </c>
      <c r="AN78" s="85">
        <v>0</v>
      </c>
      <c r="AO78" s="85">
        <v>0</v>
      </c>
      <c r="AP78" s="85">
        <v>0</v>
      </c>
      <c r="AQ78" s="85">
        <v>0</v>
      </c>
      <c r="AR78" s="85">
        <v>0</v>
      </c>
      <c r="AS78" s="85">
        <v>0</v>
      </c>
      <c r="AT78" s="85">
        <v>0</v>
      </c>
      <c r="AU78" s="85">
        <v>0</v>
      </c>
      <c r="AV78" s="85">
        <v>45620</v>
      </c>
      <c r="AW78" s="85">
        <v>0.6525906216919863</v>
      </c>
      <c r="AX78" s="85">
        <v>45620</v>
      </c>
      <c r="AY78" s="85">
        <v>0.6525906216919863</v>
      </c>
    </row>
    <row r="79" spans="1:51" ht="12.75">
      <c r="A79" s="30" t="s">
        <v>83</v>
      </c>
      <c r="B79" s="85">
        <v>0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  <c r="I79" s="85">
        <v>0</v>
      </c>
      <c r="J79" s="85">
        <v>0</v>
      </c>
      <c r="K79" s="85">
        <f t="shared" si="2"/>
        <v>0</v>
      </c>
      <c r="L79" s="85">
        <v>0</v>
      </c>
      <c r="M79" s="85">
        <v>0</v>
      </c>
      <c r="N79" s="85">
        <v>0</v>
      </c>
      <c r="O79" s="85">
        <v>0</v>
      </c>
      <c r="P79" s="85">
        <v>0</v>
      </c>
      <c r="Q79" s="85">
        <v>0</v>
      </c>
      <c r="R79" s="85">
        <v>0</v>
      </c>
      <c r="S79" s="85">
        <f t="shared" si="3"/>
        <v>0</v>
      </c>
      <c r="T79" s="85">
        <v>0</v>
      </c>
      <c r="U79" s="85">
        <v>0</v>
      </c>
      <c r="V79" s="85">
        <v>0</v>
      </c>
      <c r="W79" s="85">
        <v>0</v>
      </c>
      <c r="X79" s="85">
        <v>0</v>
      </c>
      <c r="Y79" s="85">
        <v>0</v>
      </c>
      <c r="Z79" s="85">
        <v>0</v>
      </c>
      <c r="AA79" s="85">
        <v>0</v>
      </c>
      <c r="AB79" s="85">
        <v>0</v>
      </c>
      <c r="AC79" s="85">
        <v>0</v>
      </c>
      <c r="AD79" s="85">
        <v>0</v>
      </c>
      <c r="AE79" s="85">
        <v>0</v>
      </c>
      <c r="AF79" s="85">
        <v>0</v>
      </c>
      <c r="AG79" s="85">
        <v>0</v>
      </c>
      <c r="AH79" s="85">
        <v>0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5">
        <v>0</v>
      </c>
      <c r="AO79" s="85">
        <v>0</v>
      </c>
      <c r="AP79" s="85">
        <v>0</v>
      </c>
      <c r="AQ79" s="85">
        <v>0</v>
      </c>
      <c r="AR79" s="85">
        <v>0</v>
      </c>
      <c r="AS79" s="85">
        <v>0</v>
      </c>
      <c r="AT79" s="85">
        <v>0</v>
      </c>
      <c r="AU79" s="85">
        <v>0</v>
      </c>
      <c r="AV79" s="85">
        <v>292722</v>
      </c>
      <c r="AW79" s="85">
        <v>4.187365891339799</v>
      </c>
      <c r="AX79" s="85">
        <v>292722</v>
      </c>
      <c r="AY79" s="85">
        <v>4.187365891339799</v>
      </c>
    </row>
    <row r="80" spans="1:51" ht="12.75">
      <c r="A80" s="30" t="s">
        <v>84</v>
      </c>
      <c r="B80" s="85">
        <v>0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  <c r="I80" s="85">
        <v>0</v>
      </c>
      <c r="J80" s="85">
        <v>0</v>
      </c>
      <c r="K80" s="85">
        <f t="shared" si="2"/>
        <v>0</v>
      </c>
      <c r="L80" s="85">
        <v>0</v>
      </c>
      <c r="M80" s="85">
        <v>0</v>
      </c>
      <c r="N80" s="85">
        <v>0</v>
      </c>
      <c r="O80" s="85">
        <v>0</v>
      </c>
      <c r="P80" s="85">
        <v>0</v>
      </c>
      <c r="Q80" s="85">
        <v>0</v>
      </c>
      <c r="R80" s="85">
        <v>0</v>
      </c>
      <c r="S80" s="85">
        <f t="shared" si="3"/>
        <v>0</v>
      </c>
      <c r="T80" s="85">
        <v>0</v>
      </c>
      <c r="U80" s="85">
        <v>0</v>
      </c>
      <c r="V80" s="85">
        <v>0</v>
      </c>
      <c r="W80" s="85">
        <v>0</v>
      </c>
      <c r="X80" s="85">
        <v>0</v>
      </c>
      <c r="Y80" s="85">
        <v>0</v>
      </c>
      <c r="Z80" s="85">
        <v>0</v>
      </c>
      <c r="AA80" s="85">
        <v>0</v>
      </c>
      <c r="AB80" s="85">
        <v>0</v>
      </c>
      <c r="AC80" s="85">
        <v>0</v>
      </c>
      <c r="AD80" s="85">
        <v>0</v>
      </c>
      <c r="AE80" s="85">
        <v>0</v>
      </c>
      <c r="AF80" s="85">
        <v>0</v>
      </c>
      <c r="AG80" s="85">
        <v>0</v>
      </c>
      <c r="AH80" s="85">
        <v>0</v>
      </c>
      <c r="AI80" s="85">
        <v>0</v>
      </c>
      <c r="AJ80" s="85">
        <v>0</v>
      </c>
      <c r="AK80" s="85">
        <v>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85">
        <v>0</v>
      </c>
      <c r="AS80" s="85">
        <v>0</v>
      </c>
      <c r="AT80" s="85">
        <v>0</v>
      </c>
      <c r="AU80" s="85">
        <v>0</v>
      </c>
      <c r="AV80" s="85">
        <v>0</v>
      </c>
      <c r="AW80" s="85">
        <v>0</v>
      </c>
      <c r="AX80" s="85">
        <v>0</v>
      </c>
      <c r="AY80" s="85">
        <v>0</v>
      </c>
    </row>
    <row r="81" spans="1:51" ht="12.75">
      <c r="A81" s="86" t="s">
        <v>85</v>
      </c>
      <c r="B81" s="87">
        <v>0</v>
      </c>
      <c r="C81" s="87">
        <v>0</v>
      </c>
      <c r="D81" s="87">
        <v>0</v>
      </c>
      <c r="E81" s="87">
        <v>0</v>
      </c>
      <c r="F81" s="87">
        <v>0</v>
      </c>
      <c r="G81" s="87">
        <v>0</v>
      </c>
      <c r="H81" s="87">
        <v>0</v>
      </c>
      <c r="I81" s="87">
        <v>0</v>
      </c>
      <c r="J81" s="87">
        <v>0</v>
      </c>
      <c r="K81" s="87">
        <f t="shared" si="2"/>
        <v>0</v>
      </c>
      <c r="L81" s="87">
        <v>0</v>
      </c>
      <c r="M81" s="87">
        <v>0</v>
      </c>
      <c r="N81" s="87">
        <v>0</v>
      </c>
      <c r="O81" s="87">
        <v>0</v>
      </c>
      <c r="P81" s="87">
        <v>0</v>
      </c>
      <c r="Q81" s="87">
        <v>0</v>
      </c>
      <c r="R81" s="87">
        <v>0</v>
      </c>
      <c r="S81" s="87">
        <f t="shared" si="3"/>
        <v>0</v>
      </c>
      <c r="T81" s="87">
        <v>0</v>
      </c>
      <c r="U81" s="87">
        <v>0</v>
      </c>
      <c r="V81" s="87">
        <v>0</v>
      </c>
      <c r="W81" s="87">
        <v>0</v>
      </c>
      <c r="X81" s="87">
        <v>0</v>
      </c>
      <c r="Y81" s="87">
        <v>0</v>
      </c>
      <c r="Z81" s="87">
        <v>0</v>
      </c>
      <c r="AA81" s="87">
        <v>0</v>
      </c>
      <c r="AB81" s="87">
        <v>0</v>
      </c>
      <c r="AC81" s="87">
        <v>0</v>
      </c>
      <c r="AD81" s="87">
        <v>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0</v>
      </c>
      <c r="AN81" s="87">
        <v>0</v>
      </c>
      <c r="AO81" s="87">
        <v>0</v>
      </c>
      <c r="AP81" s="87">
        <v>0</v>
      </c>
      <c r="AQ81" s="87">
        <v>0</v>
      </c>
      <c r="AR81" s="87">
        <v>0</v>
      </c>
      <c r="AS81" s="87">
        <v>0</v>
      </c>
      <c r="AT81" s="87">
        <v>0</v>
      </c>
      <c r="AU81" s="87">
        <v>0</v>
      </c>
      <c r="AV81" s="87">
        <v>338342</v>
      </c>
      <c r="AW81" s="87">
        <v>4.839956513031786</v>
      </c>
      <c r="AX81" s="87">
        <v>338342</v>
      </c>
      <c r="AY81" s="87">
        <v>4.839956513031786</v>
      </c>
    </row>
    <row r="82" spans="1:51" ht="12.75">
      <c r="A82" s="201" t="s">
        <v>86</v>
      </c>
      <c r="B82" s="202" t="s">
        <v>11</v>
      </c>
      <c r="C82" s="202" t="s">
        <v>11</v>
      </c>
      <c r="D82" s="202" t="s">
        <v>11</v>
      </c>
      <c r="E82" s="202" t="s">
        <v>11</v>
      </c>
      <c r="F82" s="202" t="s">
        <v>11</v>
      </c>
      <c r="G82" s="202" t="s">
        <v>11</v>
      </c>
      <c r="H82" s="202" t="s">
        <v>11</v>
      </c>
      <c r="I82" s="202" t="s">
        <v>11</v>
      </c>
      <c r="J82" s="202" t="s">
        <v>11</v>
      </c>
      <c r="K82" s="202"/>
      <c r="L82" s="202" t="s">
        <v>11</v>
      </c>
      <c r="M82" s="202" t="s">
        <v>11</v>
      </c>
      <c r="N82" s="202" t="s">
        <v>11</v>
      </c>
      <c r="O82" s="202" t="s">
        <v>11</v>
      </c>
      <c r="P82" s="202" t="s">
        <v>11</v>
      </c>
      <c r="Q82" s="202" t="s">
        <v>11</v>
      </c>
      <c r="R82" s="202" t="s">
        <v>11</v>
      </c>
      <c r="S82" s="202"/>
      <c r="T82" s="202" t="s">
        <v>11</v>
      </c>
      <c r="U82" s="202" t="s">
        <v>11</v>
      </c>
      <c r="V82" s="202" t="s">
        <v>11</v>
      </c>
      <c r="W82" s="202" t="s">
        <v>11</v>
      </c>
      <c r="X82" s="202" t="s">
        <v>11</v>
      </c>
      <c r="Y82" s="202" t="s">
        <v>11</v>
      </c>
      <c r="Z82" s="202" t="s">
        <v>11</v>
      </c>
      <c r="AA82" s="202" t="s">
        <v>11</v>
      </c>
      <c r="AB82" s="202" t="s">
        <v>11</v>
      </c>
      <c r="AC82" s="202" t="s">
        <v>11</v>
      </c>
      <c r="AD82" s="202" t="s">
        <v>11</v>
      </c>
      <c r="AE82" s="202" t="s">
        <v>11</v>
      </c>
      <c r="AF82" s="202" t="s">
        <v>11</v>
      </c>
      <c r="AG82" s="202" t="s">
        <v>11</v>
      </c>
      <c r="AH82" s="202" t="s">
        <v>11</v>
      </c>
      <c r="AI82" s="202" t="s">
        <v>11</v>
      </c>
      <c r="AJ82" s="202" t="s">
        <v>11</v>
      </c>
      <c r="AK82" s="202" t="s">
        <v>11</v>
      </c>
      <c r="AL82" s="202" t="s">
        <v>11</v>
      </c>
      <c r="AM82" s="202" t="s">
        <v>11</v>
      </c>
      <c r="AN82" s="202" t="s">
        <v>11</v>
      </c>
      <c r="AO82" s="202" t="s">
        <v>11</v>
      </c>
      <c r="AP82" s="202" t="s">
        <v>11</v>
      </c>
      <c r="AQ82" s="202" t="s">
        <v>11</v>
      </c>
      <c r="AR82" s="202" t="s">
        <v>11</v>
      </c>
      <c r="AS82" s="202" t="s">
        <v>11</v>
      </c>
      <c r="AT82" s="202" t="s">
        <v>11</v>
      </c>
      <c r="AU82" s="202" t="s">
        <v>11</v>
      </c>
      <c r="AV82" s="202" t="s">
        <v>11</v>
      </c>
      <c r="AW82" s="202" t="s">
        <v>11</v>
      </c>
      <c r="AX82" s="202" t="s">
        <v>11</v>
      </c>
      <c r="AY82" s="202" t="s">
        <v>11</v>
      </c>
    </row>
    <row r="83" spans="1:51" ht="12.75">
      <c r="A83" s="31" t="s">
        <v>87</v>
      </c>
      <c r="B83" s="88">
        <v>0</v>
      </c>
      <c r="C83" s="88">
        <v>0</v>
      </c>
      <c r="D83" s="88">
        <v>0</v>
      </c>
      <c r="E83" s="88">
        <v>0</v>
      </c>
      <c r="F83" s="88">
        <v>0</v>
      </c>
      <c r="G83" s="88">
        <v>0</v>
      </c>
      <c r="H83" s="88">
        <v>0</v>
      </c>
      <c r="I83" s="88">
        <v>0</v>
      </c>
      <c r="J83" s="88">
        <v>0</v>
      </c>
      <c r="K83" s="88">
        <f t="shared" si="2"/>
        <v>0</v>
      </c>
      <c r="L83" s="88">
        <v>0</v>
      </c>
      <c r="M83" s="88">
        <v>0</v>
      </c>
      <c r="N83" s="88">
        <v>0</v>
      </c>
      <c r="O83" s="88">
        <v>0</v>
      </c>
      <c r="P83" s="88">
        <v>0</v>
      </c>
      <c r="Q83" s="88">
        <v>0</v>
      </c>
      <c r="R83" s="88">
        <v>0</v>
      </c>
      <c r="S83" s="88">
        <f t="shared" si="3"/>
        <v>0</v>
      </c>
      <c r="T83" s="88">
        <v>0</v>
      </c>
      <c r="U83" s="88">
        <v>0</v>
      </c>
      <c r="V83" s="88">
        <v>0</v>
      </c>
      <c r="W83" s="88">
        <v>0</v>
      </c>
      <c r="X83" s="88">
        <v>0</v>
      </c>
      <c r="Y83" s="88">
        <v>0</v>
      </c>
      <c r="Z83" s="88">
        <v>0</v>
      </c>
      <c r="AA83" s="88">
        <v>0</v>
      </c>
      <c r="AB83" s="88">
        <v>0</v>
      </c>
      <c r="AC83" s="88">
        <v>0</v>
      </c>
      <c r="AD83" s="88">
        <v>0</v>
      </c>
      <c r="AE83" s="88">
        <v>0</v>
      </c>
      <c r="AF83" s="88">
        <v>0</v>
      </c>
      <c r="AG83" s="88">
        <v>0</v>
      </c>
      <c r="AH83" s="88">
        <v>0</v>
      </c>
      <c r="AI83" s="88">
        <v>0</v>
      </c>
      <c r="AJ83" s="88">
        <v>0</v>
      </c>
      <c r="AK83" s="88">
        <v>0</v>
      </c>
      <c r="AL83" s="88">
        <v>0</v>
      </c>
      <c r="AM83" s="88">
        <v>0</v>
      </c>
      <c r="AN83" s="88">
        <v>0</v>
      </c>
      <c r="AO83" s="88">
        <v>0</v>
      </c>
      <c r="AP83" s="88">
        <v>0</v>
      </c>
      <c r="AQ83" s="88">
        <v>0</v>
      </c>
      <c r="AR83" s="88">
        <v>0</v>
      </c>
      <c r="AS83" s="88">
        <v>0</v>
      </c>
      <c r="AT83" s="88">
        <v>0</v>
      </c>
      <c r="AU83" s="88">
        <v>0</v>
      </c>
      <c r="AV83" s="88">
        <v>45217</v>
      </c>
      <c r="AW83" s="88">
        <v>0.6468257374188195</v>
      </c>
      <c r="AX83" s="88">
        <v>45217</v>
      </c>
      <c r="AY83" s="88">
        <v>0.6468257374188195</v>
      </c>
    </row>
    <row r="84" spans="1:51" ht="12.75">
      <c r="A84" s="31" t="s">
        <v>88</v>
      </c>
      <c r="B84" s="88">
        <v>0</v>
      </c>
      <c r="C84" s="88">
        <v>0</v>
      </c>
      <c r="D84" s="88">
        <v>0</v>
      </c>
      <c r="E84" s="88">
        <v>0</v>
      </c>
      <c r="F84" s="88">
        <v>0</v>
      </c>
      <c r="G84" s="88">
        <v>0</v>
      </c>
      <c r="H84" s="88">
        <v>0</v>
      </c>
      <c r="I84" s="88">
        <v>0</v>
      </c>
      <c r="J84" s="88">
        <v>0</v>
      </c>
      <c r="K84" s="88">
        <f t="shared" si="2"/>
        <v>0</v>
      </c>
      <c r="L84" s="88">
        <v>0</v>
      </c>
      <c r="M84" s="88">
        <v>0</v>
      </c>
      <c r="N84" s="88">
        <v>0</v>
      </c>
      <c r="O84" s="88">
        <v>0</v>
      </c>
      <c r="P84" s="88">
        <v>0</v>
      </c>
      <c r="Q84" s="88">
        <v>0</v>
      </c>
      <c r="R84" s="88">
        <v>0</v>
      </c>
      <c r="S84" s="88">
        <f t="shared" si="3"/>
        <v>0</v>
      </c>
      <c r="T84" s="88">
        <v>0</v>
      </c>
      <c r="U84" s="88">
        <v>0</v>
      </c>
      <c r="V84" s="88">
        <v>0</v>
      </c>
      <c r="W84" s="88">
        <v>0</v>
      </c>
      <c r="X84" s="88">
        <v>0</v>
      </c>
      <c r="Y84" s="88">
        <v>0</v>
      </c>
      <c r="Z84" s="88">
        <v>0</v>
      </c>
      <c r="AA84" s="88">
        <v>0</v>
      </c>
      <c r="AB84" s="88">
        <v>0</v>
      </c>
      <c r="AC84" s="88">
        <v>0</v>
      </c>
      <c r="AD84" s="88">
        <v>0</v>
      </c>
      <c r="AE84" s="88">
        <v>0</v>
      </c>
      <c r="AF84" s="88">
        <v>0</v>
      </c>
      <c r="AG84" s="88">
        <v>0</v>
      </c>
      <c r="AH84" s="88">
        <v>0</v>
      </c>
      <c r="AI84" s="88">
        <v>0</v>
      </c>
      <c r="AJ84" s="88">
        <v>0</v>
      </c>
      <c r="AK84" s="88">
        <v>0</v>
      </c>
      <c r="AL84" s="88">
        <v>0</v>
      </c>
      <c r="AM84" s="88">
        <v>0</v>
      </c>
      <c r="AN84" s="88">
        <v>0</v>
      </c>
      <c r="AO84" s="88">
        <v>0</v>
      </c>
      <c r="AP84" s="88">
        <v>0</v>
      </c>
      <c r="AQ84" s="88">
        <v>0</v>
      </c>
      <c r="AR84" s="88">
        <v>0</v>
      </c>
      <c r="AS84" s="88">
        <v>0</v>
      </c>
      <c r="AT84" s="88">
        <v>0</v>
      </c>
      <c r="AU84" s="88">
        <v>0</v>
      </c>
      <c r="AV84" s="88">
        <v>0</v>
      </c>
      <c r="AW84" s="88">
        <v>0</v>
      </c>
      <c r="AX84" s="88">
        <v>0</v>
      </c>
      <c r="AY84" s="88">
        <v>0</v>
      </c>
    </row>
    <row r="85" spans="1:51" ht="12.75">
      <c r="A85" s="89" t="s">
        <v>89</v>
      </c>
      <c r="B85" s="90">
        <v>0</v>
      </c>
      <c r="C85" s="90">
        <v>0</v>
      </c>
      <c r="D85" s="90">
        <v>0</v>
      </c>
      <c r="E85" s="90">
        <v>0</v>
      </c>
      <c r="F85" s="90">
        <v>0</v>
      </c>
      <c r="G85" s="90">
        <v>0</v>
      </c>
      <c r="H85" s="90">
        <v>0</v>
      </c>
      <c r="I85" s="90">
        <v>0</v>
      </c>
      <c r="J85" s="90">
        <v>0</v>
      </c>
      <c r="K85" s="90">
        <f t="shared" si="2"/>
        <v>0</v>
      </c>
      <c r="L85" s="90">
        <v>0</v>
      </c>
      <c r="M85" s="90">
        <v>0</v>
      </c>
      <c r="N85" s="90">
        <v>0</v>
      </c>
      <c r="O85" s="90">
        <v>0</v>
      </c>
      <c r="P85" s="90">
        <v>0</v>
      </c>
      <c r="Q85" s="90">
        <v>0</v>
      </c>
      <c r="R85" s="90">
        <v>0</v>
      </c>
      <c r="S85" s="90">
        <f t="shared" si="3"/>
        <v>0</v>
      </c>
      <c r="T85" s="90">
        <v>0</v>
      </c>
      <c r="U85" s="90">
        <v>0</v>
      </c>
      <c r="V85" s="90">
        <v>0</v>
      </c>
      <c r="W85" s="90">
        <v>0</v>
      </c>
      <c r="X85" s="90">
        <v>0</v>
      </c>
      <c r="Y85" s="90">
        <v>0</v>
      </c>
      <c r="Z85" s="90">
        <v>0</v>
      </c>
      <c r="AA85" s="90">
        <v>0</v>
      </c>
      <c r="AB85" s="90">
        <v>0</v>
      </c>
      <c r="AC85" s="90">
        <v>0</v>
      </c>
      <c r="AD85" s="90">
        <v>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0</v>
      </c>
      <c r="AN85" s="90">
        <v>0</v>
      </c>
      <c r="AO85" s="90">
        <v>0</v>
      </c>
      <c r="AP85" s="90">
        <v>0</v>
      </c>
      <c r="AQ85" s="90">
        <v>0</v>
      </c>
      <c r="AR85" s="90">
        <v>0</v>
      </c>
      <c r="AS85" s="90">
        <v>0</v>
      </c>
      <c r="AT85" s="90">
        <v>0</v>
      </c>
      <c r="AU85" s="90">
        <v>0</v>
      </c>
      <c r="AV85" s="90">
        <v>45217</v>
      </c>
      <c r="AW85" s="90">
        <v>0.6468257374188195</v>
      </c>
      <c r="AX85" s="90">
        <v>45217</v>
      </c>
      <c r="AY85" s="90">
        <v>0.6468257374188195</v>
      </c>
    </row>
    <row r="86" spans="1:51" ht="12.75">
      <c r="A86" s="201" t="s">
        <v>90</v>
      </c>
      <c r="B86" s="202" t="s">
        <v>11</v>
      </c>
      <c r="C86" s="202" t="s">
        <v>11</v>
      </c>
      <c r="D86" s="202" t="s">
        <v>11</v>
      </c>
      <c r="E86" s="202" t="s">
        <v>11</v>
      </c>
      <c r="F86" s="202" t="s">
        <v>11</v>
      </c>
      <c r="G86" s="202" t="s">
        <v>11</v>
      </c>
      <c r="H86" s="202" t="s">
        <v>11</v>
      </c>
      <c r="I86" s="202" t="s">
        <v>11</v>
      </c>
      <c r="J86" s="202" t="s">
        <v>11</v>
      </c>
      <c r="K86" s="202"/>
      <c r="L86" s="202" t="s">
        <v>11</v>
      </c>
      <c r="M86" s="202" t="s">
        <v>11</v>
      </c>
      <c r="N86" s="202" t="s">
        <v>11</v>
      </c>
      <c r="O86" s="202" t="s">
        <v>11</v>
      </c>
      <c r="P86" s="202" t="s">
        <v>11</v>
      </c>
      <c r="Q86" s="202" t="s">
        <v>11</v>
      </c>
      <c r="R86" s="202" t="s">
        <v>11</v>
      </c>
      <c r="S86" s="202"/>
      <c r="T86" s="202" t="s">
        <v>11</v>
      </c>
      <c r="U86" s="202" t="s">
        <v>11</v>
      </c>
      <c r="V86" s="202" t="s">
        <v>11</v>
      </c>
      <c r="W86" s="202" t="s">
        <v>11</v>
      </c>
      <c r="X86" s="202" t="s">
        <v>11</v>
      </c>
      <c r="Y86" s="202" t="s">
        <v>11</v>
      </c>
      <c r="Z86" s="202" t="s">
        <v>11</v>
      </c>
      <c r="AA86" s="202" t="s">
        <v>11</v>
      </c>
      <c r="AB86" s="202" t="s">
        <v>11</v>
      </c>
      <c r="AC86" s="202" t="s">
        <v>11</v>
      </c>
      <c r="AD86" s="202" t="s">
        <v>11</v>
      </c>
      <c r="AE86" s="202" t="s">
        <v>11</v>
      </c>
      <c r="AF86" s="202" t="s">
        <v>11</v>
      </c>
      <c r="AG86" s="202" t="s">
        <v>11</v>
      </c>
      <c r="AH86" s="202" t="s">
        <v>11</v>
      </c>
      <c r="AI86" s="202" t="s">
        <v>11</v>
      </c>
      <c r="AJ86" s="202" t="s">
        <v>11</v>
      </c>
      <c r="AK86" s="202" t="s">
        <v>11</v>
      </c>
      <c r="AL86" s="202" t="s">
        <v>11</v>
      </c>
      <c r="AM86" s="202" t="s">
        <v>11</v>
      </c>
      <c r="AN86" s="202" t="s">
        <v>11</v>
      </c>
      <c r="AO86" s="202" t="s">
        <v>11</v>
      </c>
      <c r="AP86" s="202" t="s">
        <v>11</v>
      </c>
      <c r="AQ86" s="202" t="s">
        <v>11</v>
      </c>
      <c r="AR86" s="202" t="s">
        <v>11</v>
      </c>
      <c r="AS86" s="202" t="s">
        <v>11</v>
      </c>
      <c r="AT86" s="202" t="s">
        <v>11</v>
      </c>
      <c r="AU86" s="202" t="s">
        <v>11</v>
      </c>
      <c r="AV86" s="202" t="s">
        <v>11</v>
      </c>
      <c r="AW86" s="202" t="s">
        <v>11</v>
      </c>
      <c r="AX86" s="202" t="s">
        <v>11</v>
      </c>
      <c r="AY86" s="202" t="s">
        <v>11</v>
      </c>
    </row>
    <row r="87" spans="1:51" ht="12.75">
      <c r="A87" s="32" t="s">
        <v>91</v>
      </c>
      <c r="B87" s="91">
        <v>0</v>
      </c>
      <c r="C87" s="91">
        <v>0</v>
      </c>
      <c r="D87" s="91">
        <v>0</v>
      </c>
      <c r="E87" s="91">
        <v>0</v>
      </c>
      <c r="F87" s="91">
        <v>0</v>
      </c>
      <c r="G87" s="91">
        <v>0</v>
      </c>
      <c r="H87" s="91">
        <v>0</v>
      </c>
      <c r="I87" s="91">
        <v>0</v>
      </c>
      <c r="J87" s="91">
        <v>0</v>
      </c>
      <c r="K87" s="91">
        <f t="shared" si="2"/>
        <v>0</v>
      </c>
      <c r="L87" s="91">
        <v>0</v>
      </c>
      <c r="M87" s="91">
        <v>0</v>
      </c>
      <c r="N87" s="91">
        <v>0</v>
      </c>
      <c r="O87" s="91">
        <v>0</v>
      </c>
      <c r="P87" s="91">
        <v>0</v>
      </c>
      <c r="Q87" s="91">
        <v>0</v>
      </c>
      <c r="R87" s="91">
        <v>0</v>
      </c>
      <c r="S87" s="91">
        <f t="shared" si="3"/>
        <v>0</v>
      </c>
      <c r="T87" s="91">
        <v>0</v>
      </c>
      <c r="U87" s="91">
        <v>0</v>
      </c>
      <c r="V87" s="91">
        <v>0</v>
      </c>
      <c r="W87" s="91">
        <v>0</v>
      </c>
      <c r="X87" s="91">
        <v>0</v>
      </c>
      <c r="Y87" s="91">
        <v>0</v>
      </c>
      <c r="Z87" s="91">
        <v>0</v>
      </c>
      <c r="AA87" s="91">
        <v>0</v>
      </c>
      <c r="AB87" s="91">
        <v>0</v>
      </c>
      <c r="AC87" s="91">
        <v>0</v>
      </c>
      <c r="AD87" s="91">
        <v>0</v>
      </c>
      <c r="AE87" s="91">
        <v>0</v>
      </c>
      <c r="AF87" s="91">
        <v>0</v>
      </c>
      <c r="AG87" s="91">
        <v>0</v>
      </c>
      <c r="AH87" s="91">
        <v>0</v>
      </c>
      <c r="AI87" s="91">
        <v>0</v>
      </c>
      <c r="AJ87" s="91">
        <v>0</v>
      </c>
      <c r="AK87" s="91">
        <v>0</v>
      </c>
      <c r="AL87" s="91">
        <v>0</v>
      </c>
      <c r="AM87" s="91">
        <v>0</v>
      </c>
      <c r="AN87" s="91">
        <v>0</v>
      </c>
      <c r="AO87" s="91">
        <v>0</v>
      </c>
      <c r="AP87" s="91">
        <v>0</v>
      </c>
      <c r="AQ87" s="91">
        <v>0</v>
      </c>
      <c r="AR87" s="91">
        <v>0</v>
      </c>
      <c r="AS87" s="91">
        <v>0</v>
      </c>
      <c r="AT87" s="91">
        <v>0</v>
      </c>
      <c r="AU87" s="91">
        <v>0</v>
      </c>
      <c r="AV87" s="91">
        <v>101404</v>
      </c>
      <c r="AW87" s="91">
        <v>1.4505764884273167</v>
      </c>
      <c r="AX87" s="91">
        <v>101404</v>
      </c>
      <c r="AY87" s="91">
        <v>1.4505764884273167</v>
      </c>
    </row>
    <row r="88" spans="1:51" ht="12.75">
      <c r="A88" s="32" t="s">
        <v>92</v>
      </c>
      <c r="B88" s="91">
        <v>0</v>
      </c>
      <c r="C88" s="91">
        <v>0</v>
      </c>
      <c r="D88" s="91">
        <v>0</v>
      </c>
      <c r="E88" s="91">
        <v>0</v>
      </c>
      <c r="F88" s="91">
        <v>0</v>
      </c>
      <c r="G88" s="91">
        <v>0</v>
      </c>
      <c r="H88" s="91">
        <v>0</v>
      </c>
      <c r="I88" s="91">
        <v>0</v>
      </c>
      <c r="J88" s="91">
        <v>0</v>
      </c>
      <c r="K88" s="91">
        <f t="shared" si="2"/>
        <v>0</v>
      </c>
      <c r="L88" s="91">
        <v>0</v>
      </c>
      <c r="M88" s="91">
        <v>0</v>
      </c>
      <c r="N88" s="91">
        <v>0</v>
      </c>
      <c r="O88" s="91">
        <v>0</v>
      </c>
      <c r="P88" s="91">
        <v>0</v>
      </c>
      <c r="Q88" s="91">
        <v>0</v>
      </c>
      <c r="R88" s="91">
        <v>0</v>
      </c>
      <c r="S88" s="91">
        <f t="shared" si="3"/>
        <v>0</v>
      </c>
      <c r="T88" s="91">
        <v>0</v>
      </c>
      <c r="U88" s="91">
        <v>0</v>
      </c>
      <c r="V88" s="91">
        <v>0</v>
      </c>
      <c r="W88" s="91">
        <v>0</v>
      </c>
      <c r="X88" s="91">
        <v>0</v>
      </c>
      <c r="Y88" s="91">
        <v>0</v>
      </c>
      <c r="Z88" s="91">
        <v>0</v>
      </c>
      <c r="AA88" s="91">
        <v>0</v>
      </c>
      <c r="AB88" s="91">
        <v>0</v>
      </c>
      <c r="AC88" s="91">
        <v>0</v>
      </c>
      <c r="AD88" s="91">
        <v>0</v>
      </c>
      <c r="AE88" s="91">
        <v>0</v>
      </c>
      <c r="AF88" s="91">
        <v>0</v>
      </c>
      <c r="AG88" s="91">
        <v>0</v>
      </c>
      <c r="AH88" s="91">
        <v>0</v>
      </c>
      <c r="AI88" s="91">
        <v>0</v>
      </c>
      <c r="AJ88" s="91">
        <v>0</v>
      </c>
      <c r="AK88" s="91">
        <v>0</v>
      </c>
      <c r="AL88" s="91">
        <v>0</v>
      </c>
      <c r="AM88" s="91">
        <v>0</v>
      </c>
      <c r="AN88" s="91">
        <v>0</v>
      </c>
      <c r="AO88" s="91">
        <v>0</v>
      </c>
      <c r="AP88" s="91">
        <v>0</v>
      </c>
      <c r="AQ88" s="91">
        <v>0</v>
      </c>
      <c r="AR88" s="91">
        <v>0</v>
      </c>
      <c r="AS88" s="91">
        <v>0</v>
      </c>
      <c r="AT88" s="91">
        <v>0</v>
      </c>
      <c r="AU88" s="91">
        <v>0</v>
      </c>
      <c r="AV88" s="91">
        <v>0</v>
      </c>
      <c r="AW88" s="91">
        <v>0</v>
      </c>
      <c r="AX88" s="91">
        <v>0</v>
      </c>
      <c r="AY88" s="91">
        <v>0</v>
      </c>
    </row>
    <row r="89" spans="1:51" ht="12.75">
      <c r="A89" s="92" t="s">
        <v>93</v>
      </c>
      <c r="B89" s="93">
        <v>0</v>
      </c>
      <c r="C89" s="93">
        <v>0</v>
      </c>
      <c r="D89" s="93">
        <v>0</v>
      </c>
      <c r="E89" s="93">
        <v>0</v>
      </c>
      <c r="F89" s="93">
        <v>0</v>
      </c>
      <c r="G89" s="93">
        <v>0</v>
      </c>
      <c r="H89" s="93">
        <v>0</v>
      </c>
      <c r="I89" s="93">
        <v>0</v>
      </c>
      <c r="J89" s="93">
        <v>0</v>
      </c>
      <c r="K89" s="93">
        <f t="shared" si="2"/>
        <v>0</v>
      </c>
      <c r="L89" s="93">
        <v>0</v>
      </c>
      <c r="M89" s="93">
        <v>0</v>
      </c>
      <c r="N89" s="93">
        <v>0</v>
      </c>
      <c r="O89" s="93">
        <v>0</v>
      </c>
      <c r="P89" s="93">
        <v>0</v>
      </c>
      <c r="Q89" s="93">
        <v>0</v>
      </c>
      <c r="R89" s="93">
        <v>0</v>
      </c>
      <c r="S89" s="93">
        <f t="shared" si="3"/>
        <v>0</v>
      </c>
      <c r="T89" s="93">
        <v>0</v>
      </c>
      <c r="U89" s="93">
        <v>0</v>
      </c>
      <c r="V89" s="93">
        <v>0</v>
      </c>
      <c r="W89" s="93">
        <v>0</v>
      </c>
      <c r="X89" s="93">
        <v>0</v>
      </c>
      <c r="Y89" s="93">
        <v>0</v>
      </c>
      <c r="Z89" s="93">
        <v>0</v>
      </c>
      <c r="AA89" s="93">
        <v>0</v>
      </c>
      <c r="AB89" s="93">
        <v>0</v>
      </c>
      <c r="AC89" s="93">
        <v>0</v>
      </c>
      <c r="AD89" s="93">
        <v>0</v>
      </c>
      <c r="AE89" s="93">
        <v>0</v>
      </c>
      <c r="AF89" s="93">
        <v>0</v>
      </c>
      <c r="AG89" s="93">
        <v>0</v>
      </c>
      <c r="AH89" s="93">
        <v>0</v>
      </c>
      <c r="AI89" s="93">
        <v>0</v>
      </c>
      <c r="AJ89" s="93">
        <v>0</v>
      </c>
      <c r="AK89" s="93">
        <v>0</v>
      </c>
      <c r="AL89" s="93">
        <v>0</v>
      </c>
      <c r="AM89" s="93">
        <v>0</v>
      </c>
      <c r="AN89" s="93">
        <v>0</v>
      </c>
      <c r="AO89" s="93">
        <v>0</v>
      </c>
      <c r="AP89" s="93">
        <v>0</v>
      </c>
      <c r="AQ89" s="93">
        <v>0</v>
      </c>
      <c r="AR89" s="93">
        <v>0</v>
      </c>
      <c r="AS89" s="93">
        <v>0</v>
      </c>
      <c r="AT89" s="93">
        <v>0</v>
      </c>
      <c r="AU89" s="93">
        <v>0</v>
      </c>
      <c r="AV89" s="93">
        <v>101404</v>
      </c>
      <c r="AW89" s="93">
        <v>1.4505764884273167</v>
      </c>
      <c r="AX89" s="93">
        <v>101404</v>
      </c>
      <c r="AY89" s="93">
        <v>1.4505764884273167</v>
      </c>
    </row>
    <row r="90" spans="1:51" ht="12.75">
      <c r="A90" s="201" t="s">
        <v>94</v>
      </c>
      <c r="B90" s="202" t="s">
        <v>11</v>
      </c>
      <c r="C90" s="202" t="s">
        <v>11</v>
      </c>
      <c r="D90" s="202" t="s">
        <v>11</v>
      </c>
      <c r="E90" s="202" t="s">
        <v>11</v>
      </c>
      <c r="F90" s="202" t="s">
        <v>11</v>
      </c>
      <c r="G90" s="202" t="s">
        <v>11</v>
      </c>
      <c r="H90" s="202" t="s">
        <v>11</v>
      </c>
      <c r="I90" s="202" t="s">
        <v>11</v>
      </c>
      <c r="J90" s="202" t="s">
        <v>11</v>
      </c>
      <c r="K90" s="202"/>
      <c r="L90" s="202" t="s">
        <v>11</v>
      </c>
      <c r="M90" s="202" t="s">
        <v>11</v>
      </c>
      <c r="N90" s="202" t="s">
        <v>11</v>
      </c>
      <c r="O90" s="202" t="s">
        <v>11</v>
      </c>
      <c r="P90" s="202" t="s">
        <v>11</v>
      </c>
      <c r="Q90" s="202" t="s">
        <v>11</v>
      </c>
      <c r="R90" s="202" t="s">
        <v>11</v>
      </c>
      <c r="S90" s="202"/>
      <c r="T90" s="202" t="s">
        <v>11</v>
      </c>
      <c r="U90" s="202" t="s">
        <v>11</v>
      </c>
      <c r="V90" s="202" t="s">
        <v>11</v>
      </c>
      <c r="W90" s="202" t="s">
        <v>11</v>
      </c>
      <c r="X90" s="202" t="s">
        <v>11</v>
      </c>
      <c r="Y90" s="202" t="s">
        <v>11</v>
      </c>
      <c r="Z90" s="202" t="s">
        <v>11</v>
      </c>
      <c r="AA90" s="202" t="s">
        <v>11</v>
      </c>
      <c r="AB90" s="202" t="s">
        <v>11</v>
      </c>
      <c r="AC90" s="202" t="s">
        <v>11</v>
      </c>
      <c r="AD90" s="202" t="s">
        <v>11</v>
      </c>
      <c r="AE90" s="202" t="s">
        <v>11</v>
      </c>
      <c r="AF90" s="202" t="s">
        <v>11</v>
      </c>
      <c r="AG90" s="202" t="s">
        <v>11</v>
      </c>
      <c r="AH90" s="202" t="s">
        <v>11</v>
      </c>
      <c r="AI90" s="202" t="s">
        <v>11</v>
      </c>
      <c r="AJ90" s="202" t="s">
        <v>11</v>
      </c>
      <c r="AK90" s="202" t="s">
        <v>11</v>
      </c>
      <c r="AL90" s="202" t="s">
        <v>11</v>
      </c>
      <c r="AM90" s="202" t="s">
        <v>11</v>
      </c>
      <c r="AN90" s="202" t="s">
        <v>11</v>
      </c>
      <c r="AO90" s="202" t="s">
        <v>11</v>
      </c>
      <c r="AP90" s="202" t="s">
        <v>11</v>
      </c>
      <c r="AQ90" s="202" t="s">
        <v>11</v>
      </c>
      <c r="AR90" s="202" t="s">
        <v>11</v>
      </c>
      <c r="AS90" s="202" t="s">
        <v>11</v>
      </c>
      <c r="AT90" s="202" t="s">
        <v>11</v>
      </c>
      <c r="AU90" s="202" t="s">
        <v>11</v>
      </c>
      <c r="AV90" s="202" t="s">
        <v>11</v>
      </c>
      <c r="AW90" s="202" t="s">
        <v>11</v>
      </c>
      <c r="AX90" s="202" t="s">
        <v>11</v>
      </c>
      <c r="AY90" s="202" t="s">
        <v>11</v>
      </c>
    </row>
    <row r="91" spans="1:51" ht="12.75">
      <c r="A91" s="33" t="s">
        <v>95</v>
      </c>
      <c r="B91" s="94">
        <v>0</v>
      </c>
      <c r="C91" s="94">
        <v>0</v>
      </c>
      <c r="D91" s="94">
        <v>0</v>
      </c>
      <c r="E91" s="94">
        <v>0</v>
      </c>
      <c r="F91" s="94">
        <v>0</v>
      </c>
      <c r="G91" s="94">
        <v>0</v>
      </c>
      <c r="H91" s="94">
        <v>0</v>
      </c>
      <c r="I91" s="94">
        <v>0</v>
      </c>
      <c r="J91" s="94">
        <v>0</v>
      </c>
      <c r="K91" s="94">
        <f t="shared" si="2"/>
        <v>0</v>
      </c>
      <c r="L91" s="94">
        <v>0</v>
      </c>
      <c r="M91" s="94">
        <v>0</v>
      </c>
      <c r="N91" s="94">
        <v>0</v>
      </c>
      <c r="O91" s="94">
        <v>0</v>
      </c>
      <c r="P91" s="94">
        <v>0</v>
      </c>
      <c r="Q91" s="94">
        <v>0</v>
      </c>
      <c r="R91" s="94">
        <v>0</v>
      </c>
      <c r="S91" s="94">
        <f t="shared" si="3"/>
        <v>0</v>
      </c>
      <c r="T91" s="94">
        <v>0</v>
      </c>
      <c r="U91" s="94">
        <v>0</v>
      </c>
      <c r="V91" s="94">
        <v>0</v>
      </c>
      <c r="W91" s="94">
        <v>0</v>
      </c>
      <c r="X91" s="94">
        <v>0</v>
      </c>
      <c r="Y91" s="94">
        <v>0</v>
      </c>
      <c r="Z91" s="94">
        <v>0</v>
      </c>
      <c r="AA91" s="94">
        <v>0</v>
      </c>
      <c r="AB91" s="94">
        <v>0</v>
      </c>
      <c r="AC91" s="94">
        <v>0</v>
      </c>
      <c r="AD91" s="94">
        <v>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4">
        <v>0</v>
      </c>
      <c r="AN91" s="94">
        <v>0</v>
      </c>
      <c r="AO91" s="94">
        <v>0</v>
      </c>
      <c r="AP91" s="94">
        <v>0</v>
      </c>
      <c r="AQ91" s="94">
        <v>0</v>
      </c>
      <c r="AR91" s="94">
        <v>0</v>
      </c>
      <c r="AS91" s="94">
        <v>0</v>
      </c>
      <c r="AT91" s="94">
        <v>0</v>
      </c>
      <c r="AU91" s="94">
        <v>0</v>
      </c>
      <c r="AV91" s="94">
        <v>0</v>
      </c>
      <c r="AW91" s="94">
        <v>0</v>
      </c>
      <c r="AX91" s="94">
        <v>0</v>
      </c>
      <c r="AY91" s="94">
        <v>0</v>
      </c>
    </row>
    <row r="92" spans="1:51" ht="12.75">
      <c r="A92" s="33" t="s">
        <v>96</v>
      </c>
      <c r="B92" s="94">
        <v>0</v>
      </c>
      <c r="C92" s="94">
        <v>0</v>
      </c>
      <c r="D92" s="94">
        <v>0</v>
      </c>
      <c r="E92" s="94">
        <v>0</v>
      </c>
      <c r="F92" s="94">
        <v>0</v>
      </c>
      <c r="G92" s="94">
        <v>0</v>
      </c>
      <c r="H92" s="94">
        <v>0</v>
      </c>
      <c r="I92" s="94">
        <v>0</v>
      </c>
      <c r="J92" s="94">
        <v>0</v>
      </c>
      <c r="K92" s="94">
        <f t="shared" si="2"/>
        <v>0</v>
      </c>
      <c r="L92" s="94">
        <v>0</v>
      </c>
      <c r="M92" s="94">
        <v>0</v>
      </c>
      <c r="N92" s="94">
        <v>0</v>
      </c>
      <c r="O92" s="94">
        <v>0</v>
      </c>
      <c r="P92" s="94">
        <v>0</v>
      </c>
      <c r="Q92" s="94">
        <v>0</v>
      </c>
      <c r="R92" s="94">
        <v>0</v>
      </c>
      <c r="S92" s="94">
        <f t="shared" si="3"/>
        <v>0</v>
      </c>
      <c r="T92" s="94">
        <v>0</v>
      </c>
      <c r="U92" s="94">
        <v>0</v>
      </c>
      <c r="V92" s="94">
        <v>0</v>
      </c>
      <c r="W92" s="94">
        <v>0</v>
      </c>
      <c r="X92" s="94">
        <v>0</v>
      </c>
      <c r="Y92" s="94">
        <v>0</v>
      </c>
      <c r="Z92" s="94">
        <v>0</v>
      </c>
      <c r="AA92" s="94">
        <v>0</v>
      </c>
      <c r="AB92" s="94">
        <v>0</v>
      </c>
      <c r="AC92" s="94">
        <v>0</v>
      </c>
      <c r="AD92" s="94">
        <v>0</v>
      </c>
      <c r="AE92" s="94">
        <v>0</v>
      </c>
      <c r="AF92" s="94">
        <v>0</v>
      </c>
      <c r="AG92" s="94">
        <v>0</v>
      </c>
      <c r="AH92" s="94">
        <v>0</v>
      </c>
      <c r="AI92" s="94">
        <v>0</v>
      </c>
      <c r="AJ92" s="94">
        <v>0</v>
      </c>
      <c r="AK92" s="94">
        <v>0</v>
      </c>
      <c r="AL92" s="94">
        <v>0</v>
      </c>
      <c r="AM92" s="94">
        <v>0</v>
      </c>
      <c r="AN92" s="94">
        <v>0</v>
      </c>
      <c r="AO92" s="94">
        <v>0</v>
      </c>
      <c r="AP92" s="94">
        <v>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4">
        <v>176620</v>
      </c>
      <c r="AW92" s="94">
        <v>2.5265356335650733</v>
      </c>
      <c r="AX92" s="94">
        <v>176620</v>
      </c>
      <c r="AY92" s="94">
        <v>2.5265356335650733</v>
      </c>
    </row>
    <row r="93" spans="1:51" ht="12.75">
      <c r="A93" s="95" t="s">
        <v>97</v>
      </c>
      <c r="B93" s="96">
        <v>0</v>
      </c>
      <c r="C93" s="96">
        <v>0</v>
      </c>
      <c r="D93" s="96">
        <v>0</v>
      </c>
      <c r="E93" s="96">
        <v>0</v>
      </c>
      <c r="F93" s="96">
        <v>0</v>
      </c>
      <c r="G93" s="96">
        <v>0</v>
      </c>
      <c r="H93" s="96">
        <v>0</v>
      </c>
      <c r="I93" s="96">
        <v>0</v>
      </c>
      <c r="J93" s="96">
        <v>0</v>
      </c>
      <c r="K93" s="96">
        <f t="shared" si="2"/>
        <v>0</v>
      </c>
      <c r="L93" s="96">
        <v>0</v>
      </c>
      <c r="M93" s="96">
        <v>0</v>
      </c>
      <c r="N93" s="96">
        <v>0</v>
      </c>
      <c r="O93" s="96">
        <v>0</v>
      </c>
      <c r="P93" s="96">
        <v>0</v>
      </c>
      <c r="Q93" s="96">
        <v>0</v>
      </c>
      <c r="R93" s="96">
        <v>0</v>
      </c>
      <c r="S93" s="96">
        <f t="shared" si="3"/>
        <v>0</v>
      </c>
      <c r="T93" s="96">
        <v>0</v>
      </c>
      <c r="U93" s="96">
        <v>0</v>
      </c>
      <c r="V93" s="96">
        <v>0</v>
      </c>
      <c r="W93" s="96">
        <v>0</v>
      </c>
      <c r="X93" s="96">
        <v>0</v>
      </c>
      <c r="Y93" s="96">
        <v>0</v>
      </c>
      <c r="Z93" s="96">
        <v>0</v>
      </c>
      <c r="AA93" s="96">
        <v>0</v>
      </c>
      <c r="AB93" s="96">
        <v>0</v>
      </c>
      <c r="AC93" s="96">
        <v>0</v>
      </c>
      <c r="AD93" s="96">
        <v>0</v>
      </c>
      <c r="AE93" s="96">
        <v>0</v>
      </c>
      <c r="AF93" s="96">
        <v>0</v>
      </c>
      <c r="AG93" s="96">
        <v>0</v>
      </c>
      <c r="AH93" s="96">
        <v>0</v>
      </c>
      <c r="AI93" s="96">
        <v>0</v>
      </c>
      <c r="AJ93" s="96">
        <v>0</v>
      </c>
      <c r="AK93" s="96">
        <v>0</v>
      </c>
      <c r="AL93" s="96">
        <v>0</v>
      </c>
      <c r="AM93" s="96">
        <v>0</v>
      </c>
      <c r="AN93" s="96">
        <v>0</v>
      </c>
      <c r="AO93" s="96">
        <v>0</v>
      </c>
      <c r="AP93" s="96">
        <v>0</v>
      </c>
      <c r="AQ93" s="96">
        <v>0</v>
      </c>
      <c r="AR93" s="96">
        <v>0</v>
      </c>
      <c r="AS93" s="96">
        <v>0</v>
      </c>
      <c r="AT93" s="96">
        <v>0</v>
      </c>
      <c r="AU93" s="96">
        <v>0</v>
      </c>
      <c r="AV93" s="96">
        <v>176620</v>
      </c>
      <c r="AW93" s="96">
        <v>2.5265356335650733</v>
      </c>
      <c r="AX93" s="96">
        <v>176620</v>
      </c>
      <c r="AY93" s="96">
        <v>2.5265356335650733</v>
      </c>
    </row>
    <row r="94" spans="1:51" ht="12.75">
      <c r="A94" s="201" t="s">
        <v>98</v>
      </c>
      <c r="B94" s="202" t="s">
        <v>11</v>
      </c>
      <c r="C94" s="202" t="s">
        <v>11</v>
      </c>
      <c r="D94" s="202" t="s">
        <v>11</v>
      </c>
      <c r="E94" s="202" t="s">
        <v>11</v>
      </c>
      <c r="F94" s="202" t="s">
        <v>11</v>
      </c>
      <c r="G94" s="202" t="s">
        <v>11</v>
      </c>
      <c r="H94" s="202" t="s">
        <v>11</v>
      </c>
      <c r="I94" s="202" t="s">
        <v>11</v>
      </c>
      <c r="J94" s="202" t="s">
        <v>11</v>
      </c>
      <c r="K94" s="202"/>
      <c r="L94" s="202" t="s">
        <v>11</v>
      </c>
      <c r="M94" s="202" t="s">
        <v>11</v>
      </c>
      <c r="N94" s="202" t="s">
        <v>11</v>
      </c>
      <c r="O94" s="202" t="s">
        <v>11</v>
      </c>
      <c r="P94" s="202" t="s">
        <v>11</v>
      </c>
      <c r="Q94" s="202" t="s">
        <v>11</v>
      </c>
      <c r="R94" s="202" t="s">
        <v>11</v>
      </c>
      <c r="S94" s="202"/>
      <c r="T94" s="202" t="s">
        <v>11</v>
      </c>
      <c r="U94" s="202" t="s">
        <v>11</v>
      </c>
      <c r="V94" s="202" t="s">
        <v>11</v>
      </c>
      <c r="W94" s="202" t="s">
        <v>11</v>
      </c>
      <c r="X94" s="202" t="s">
        <v>11</v>
      </c>
      <c r="Y94" s="202" t="s">
        <v>11</v>
      </c>
      <c r="Z94" s="202" t="s">
        <v>11</v>
      </c>
      <c r="AA94" s="202" t="s">
        <v>11</v>
      </c>
      <c r="AB94" s="202" t="s">
        <v>11</v>
      </c>
      <c r="AC94" s="202" t="s">
        <v>11</v>
      </c>
      <c r="AD94" s="202" t="s">
        <v>11</v>
      </c>
      <c r="AE94" s="202" t="s">
        <v>11</v>
      </c>
      <c r="AF94" s="202" t="s">
        <v>11</v>
      </c>
      <c r="AG94" s="202" t="s">
        <v>11</v>
      </c>
      <c r="AH94" s="202" t="s">
        <v>11</v>
      </c>
      <c r="AI94" s="202" t="s">
        <v>11</v>
      </c>
      <c r="AJ94" s="202" t="s">
        <v>11</v>
      </c>
      <c r="AK94" s="202" t="s">
        <v>11</v>
      </c>
      <c r="AL94" s="202" t="s">
        <v>11</v>
      </c>
      <c r="AM94" s="202" t="s">
        <v>11</v>
      </c>
      <c r="AN94" s="202" t="s">
        <v>11</v>
      </c>
      <c r="AO94" s="202" t="s">
        <v>11</v>
      </c>
      <c r="AP94" s="202" t="s">
        <v>11</v>
      </c>
      <c r="AQ94" s="202" t="s">
        <v>11</v>
      </c>
      <c r="AR94" s="202" t="s">
        <v>11</v>
      </c>
      <c r="AS94" s="202" t="s">
        <v>11</v>
      </c>
      <c r="AT94" s="202" t="s">
        <v>11</v>
      </c>
      <c r="AU94" s="202" t="s">
        <v>11</v>
      </c>
      <c r="AV94" s="202" t="s">
        <v>11</v>
      </c>
      <c r="AW94" s="202" t="s">
        <v>11</v>
      </c>
      <c r="AX94" s="202" t="s">
        <v>11</v>
      </c>
      <c r="AY94" s="202" t="s">
        <v>11</v>
      </c>
    </row>
    <row r="95" spans="1:51" ht="12.75">
      <c r="A95" s="34" t="s">
        <v>99</v>
      </c>
      <c r="B95" s="97">
        <v>0</v>
      </c>
      <c r="C95" s="97">
        <v>0</v>
      </c>
      <c r="D95" s="97">
        <v>0</v>
      </c>
      <c r="E95" s="97">
        <v>0</v>
      </c>
      <c r="F95" s="97">
        <v>0</v>
      </c>
      <c r="G95" s="97">
        <v>0</v>
      </c>
      <c r="H95" s="97">
        <v>0</v>
      </c>
      <c r="I95" s="97">
        <v>0</v>
      </c>
      <c r="J95" s="97">
        <v>0</v>
      </c>
      <c r="K95" s="97">
        <f t="shared" si="2"/>
        <v>0</v>
      </c>
      <c r="L95" s="97">
        <v>0</v>
      </c>
      <c r="M95" s="97">
        <v>0</v>
      </c>
      <c r="N95" s="97">
        <v>0</v>
      </c>
      <c r="O95" s="97">
        <v>0</v>
      </c>
      <c r="P95" s="97">
        <v>0</v>
      </c>
      <c r="Q95" s="97">
        <v>0</v>
      </c>
      <c r="R95" s="97">
        <v>0</v>
      </c>
      <c r="S95" s="97">
        <f t="shared" si="3"/>
        <v>0</v>
      </c>
      <c r="T95" s="97">
        <v>0</v>
      </c>
      <c r="U95" s="97">
        <v>0</v>
      </c>
      <c r="V95" s="97">
        <v>0</v>
      </c>
      <c r="W95" s="97">
        <v>0</v>
      </c>
      <c r="X95" s="97">
        <v>0</v>
      </c>
      <c r="Y95" s="97">
        <v>0</v>
      </c>
      <c r="Z95" s="97">
        <v>0</v>
      </c>
      <c r="AA95" s="97">
        <v>0</v>
      </c>
      <c r="AB95" s="97">
        <v>0</v>
      </c>
      <c r="AC95" s="97">
        <v>0</v>
      </c>
      <c r="AD95" s="97">
        <v>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7">
        <v>0</v>
      </c>
      <c r="AN95" s="97">
        <v>0</v>
      </c>
      <c r="AO95" s="97">
        <v>0</v>
      </c>
      <c r="AP95" s="97">
        <v>0</v>
      </c>
      <c r="AQ95" s="97">
        <v>0</v>
      </c>
      <c r="AR95" s="97">
        <v>0</v>
      </c>
      <c r="AS95" s="97">
        <v>0</v>
      </c>
      <c r="AT95" s="97">
        <v>0</v>
      </c>
      <c r="AU95" s="97">
        <v>0</v>
      </c>
      <c r="AV95" s="97">
        <v>6374</v>
      </c>
      <c r="AW95" s="97">
        <v>0.09117958401281721</v>
      </c>
      <c r="AX95" s="97">
        <v>6374</v>
      </c>
      <c r="AY95" s="97">
        <v>0.09117958401281721</v>
      </c>
    </row>
    <row r="96" spans="1:51" ht="12.75">
      <c r="A96" s="34" t="s">
        <v>100</v>
      </c>
      <c r="B96" s="97">
        <v>0</v>
      </c>
      <c r="C96" s="97">
        <v>0</v>
      </c>
      <c r="D96" s="97">
        <v>0</v>
      </c>
      <c r="E96" s="97">
        <v>0</v>
      </c>
      <c r="F96" s="97">
        <v>0</v>
      </c>
      <c r="G96" s="97">
        <v>0</v>
      </c>
      <c r="H96" s="97">
        <v>0</v>
      </c>
      <c r="I96" s="97">
        <v>0</v>
      </c>
      <c r="J96" s="97">
        <v>0</v>
      </c>
      <c r="K96" s="97">
        <f t="shared" si="2"/>
        <v>0</v>
      </c>
      <c r="L96" s="97">
        <v>0</v>
      </c>
      <c r="M96" s="97">
        <v>0</v>
      </c>
      <c r="N96" s="97">
        <v>0</v>
      </c>
      <c r="O96" s="97">
        <v>0</v>
      </c>
      <c r="P96" s="97">
        <v>0</v>
      </c>
      <c r="Q96" s="97">
        <v>0</v>
      </c>
      <c r="R96" s="97">
        <v>0</v>
      </c>
      <c r="S96" s="97">
        <f t="shared" si="3"/>
        <v>0</v>
      </c>
      <c r="T96" s="97">
        <v>0</v>
      </c>
      <c r="U96" s="97">
        <v>0</v>
      </c>
      <c r="V96" s="97">
        <v>0</v>
      </c>
      <c r="W96" s="97">
        <v>0</v>
      </c>
      <c r="X96" s="97">
        <v>0</v>
      </c>
      <c r="Y96" s="97">
        <v>0</v>
      </c>
      <c r="Z96" s="97">
        <v>0</v>
      </c>
      <c r="AA96" s="97">
        <v>0</v>
      </c>
      <c r="AB96" s="97">
        <v>0</v>
      </c>
      <c r="AC96" s="97">
        <v>0</v>
      </c>
      <c r="AD96" s="97">
        <v>0</v>
      </c>
      <c r="AE96" s="97">
        <v>0</v>
      </c>
      <c r="AF96" s="97">
        <v>0</v>
      </c>
      <c r="AG96" s="97">
        <v>0</v>
      </c>
      <c r="AH96" s="97">
        <v>0</v>
      </c>
      <c r="AI96" s="97">
        <v>0</v>
      </c>
      <c r="AJ96" s="97">
        <v>0</v>
      </c>
      <c r="AK96" s="97">
        <v>0</v>
      </c>
      <c r="AL96" s="97">
        <v>0</v>
      </c>
      <c r="AM96" s="97">
        <v>0</v>
      </c>
      <c r="AN96" s="97">
        <v>0</v>
      </c>
      <c r="AO96" s="97">
        <v>0</v>
      </c>
      <c r="AP96" s="97">
        <v>0</v>
      </c>
      <c r="AQ96" s="97">
        <v>0</v>
      </c>
      <c r="AR96" s="97">
        <v>0</v>
      </c>
      <c r="AS96" s="97">
        <v>0</v>
      </c>
      <c r="AT96" s="97">
        <v>0</v>
      </c>
      <c r="AU96" s="97">
        <v>0</v>
      </c>
      <c r="AV96" s="97">
        <v>0</v>
      </c>
      <c r="AW96" s="97">
        <v>0</v>
      </c>
      <c r="AX96" s="97">
        <v>0</v>
      </c>
      <c r="AY96" s="97">
        <v>0</v>
      </c>
    </row>
    <row r="97" spans="1:51" ht="12.75">
      <c r="A97" s="98" t="s">
        <v>101</v>
      </c>
      <c r="B97" s="99">
        <v>0</v>
      </c>
      <c r="C97" s="99">
        <v>0</v>
      </c>
      <c r="D97" s="99">
        <v>0</v>
      </c>
      <c r="E97" s="99">
        <v>0</v>
      </c>
      <c r="F97" s="99">
        <v>0</v>
      </c>
      <c r="G97" s="99">
        <v>0</v>
      </c>
      <c r="H97" s="99">
        <v>0</v>
      </c>
      <c r="I97" s="99">
        <v>0</v>
      </c>
      <c r="J97" s="99">
        <v>0</v>
      </c>
      <c r="K97" s="99">
        <f t="shared" si="2"/>
        <v>0</v>
      </c>
      <c r="L97" s="99">
        <v>0</v>
      </c>
      <c r="M97" s="99">
        <v>0</v>
      </c>
      <c r="N97" s="99">
        <v>0</v>
      </c>
      <c r="O97" s="99">
        <v>0</v>
      </c>
      <c r="P97" s="99">
        <v>0</v>
      </c>
      <c r="Q97" s="99">
        <v>0</v>
      </c>
      <c r="R97" s="99">
        <v>0</v>
      </c>
      <c r="S97" s="99">
        <f t="shared" si="3"/>
        <v>0</v>
      </c>
      <c r="T97" s="99">
        <v>0</v>
      </c>
      <c r="U97" s="99">
        <v>0</v>
      </c>
      <c r="V97" s="99">
        <v>0</v>
      </c>
      <c r="W97" s="99">
        <v>0</v>
      </c>
      <c r="X97" s="99">
        <v>0</v>
      </c>
      <c r="Y97" s="99">
        <v>0</v>
      </c>
      <c r="Z97" s="99">
        <v>0</v>
      </c>
      <c r="AA97" s="99">
        <v>0</v>
      </c>
      <c r="AB97" s="99">
        <v>0</v>
      </c>
      <c r="AC97" s="99">
        <v>0</v>
      </c>
      <c r="AD97" s="99">
        <v>0</v>
      </c>
      <c r="AE97" s="99">
        <v>0</v>
      </c>
      <c r="AF97" s="99">
        <v>0</v>
      </c>
      <c r="AG97" s="99">
        <v>0</v>
      </c>
      <c r="AH97" s="99">
        <v>0</v>
      </c>
      <c r="AI97" s="99">
        <v>0</v>
      </c>
      <c r="AJ97" s="99">
        <v>0</v>
      </c>
      <c r="AK97" s="99">
        <v>0</v>
      </c>
      <c r="AL97" s="99">
        <v>0</v>
      </c>
      <c r="AM97" s="99">
        <v>0</v>
      </c>
      <c r="AN97" s="99">
        <v>0</v>
      </c>
      <c r="AO97" s="99">
        <v>0</v>
      </c>
      <c r="AP97" s="99">
        <v>0</v>
      </c>
      <c r="AQ97" s="99">
        <v>0</v>
      </c>
      <c r="AR97" s="99">
        <v>0</v>
      </c>
      <c r="AS97" s="99">
        <v>0</v>
      </c>
      <c r="AT97" s="99">
        <v>0</v>
      </c>
      <c r="AU97" s="99">
        <v>0</v>
      </c>
      <c r="AV97" s="99">
        <v>6374</v>
      </c>
      <c r="AW97" s="99">
        <v>0.09117958401281721</v>
      </c>
      <c r="AX97" s="99">
        <v>6374</v>
      </c>
      <c r="AY97" s="99">
        <v>0.09117958401281721</v>
      </c>
    </row>
    <row r="98" spans="1:51" ht="12.75">
      <c r="A98" s="201" t="s">
        <v>102</v>
      </c>
      <c r="B98" s="202" t="s">
        <v>11</v>
      </c>
      <c r="C98" s="202" t="s">
        <v>11</v>
      </c>
      <c r="D98" s="202" t="s">
        <v>11</v>
      </c>
      <c r="E98" s="202" t="s">
        <v>11</v>
      </c>
      <c r="F98" s="202" t="s">
        <v>11</v>
      </c>
      <c r="G98" s="202" t="s">
        <v>11</v>
      </c>
      <c r="H98" s="202" t="s">
        <v>11</v>
      </c>
      <c r="I98" s="202" t="s">
        <v>11</v>
      </c>
      <c r="J98" s="202" t="s">
        <v>11</v>
      </c>
      <c r="K98" s="202"/>
      <c r="L98" s="202" t="s">
        <v>11</v>
      </c>
      <c r="M98" s="202" t="s">
        <v>11</v>
      </c>
      <c r="N98" s="202" t="s">
        <v>11</v>
      </c>
      <c r="O98" s="202" t="s">
        <v>11</v>
      </c>
      <c r="P98" s="202" t="s">
        <v>11</v>
      </c>
      <c r="Q98" s="202" t="s">
        <v>11</v>
      </c>
      <c r="R98" s="202" t="s">
        <v>11</v>
      </c>
      <c r="S98" s="202"/>
      <c r="T98" s="202" t="s">
        <v>11</v>
      </c>
      <c r="U98" s="202" t="s">
        <v>11</v>
      </c>
      <c r="V98" s="202" t="s">
        <v>11</v>
      </c>
      <c r="W98" s="202" t="s">
        <v>11</v>
      </c>
      <c r="X98" s="202" t="s">
        <v>11</v>
      </c>
      <c r="Y98" s="202" t="s">
        <v>11</v>
      </c>
      <c r="Z98" s="202" t="s">
        <v>11</v>
      </c>
      <c r="AA98" s="202" t="s">
        <v>11</v>
      </c>
      <c r="AB98" s="202" t="s">
        <v>11</v>
      </c>
      <c r="AC98" s="202" t="s">
        <v>11</v>
      </c>
      <c r="AD98" s="202" t="s">
        <v>11</v>
      </c>
      <c r="AE98" s="202" t="s">
        <v>11</v>
      </c>
      <c r="AF98" s="202" t="s">
        <v>11</v>
      </c>
      <c r="AG98" s="202" t="s">
        <v>11</v>
      </c>
      <c r="AH98" s="202" t="s">
        <v>11</v>
      </c>
      <c r="AI98" s="202" t="s">
        <v>11</v>
      </c>
      <c r="AJ98" s="202" t="s">
        <v>11</v>
      </c>
      <c r="AK98" s="202" t="s">
        <v>11</v>
      </c>
      <c r="AL98" s="202" t="s">
        <v>11</v>
      </c>
      <c r="AM98" s="202" t="s">
        <v>11</v>
      </c>
      <c r="AN98" s="202" t="s">
        <v>11</v>
      </c>
      <c r="AO98" s="202" t="s">
        <v>11</v>
      </c>
      <c r="AP98" s="202" t="s">
        <v>11</v>
      </c>
      <c r="AQ98" s="202" t="s">
        <v>11</v>
      </c>
      <c r="AR98" s="202" t="s">
        <v>11</v>
      </c>
      <c r="AS98" s="202" t="s">
        <v>11</v>
      </c>
      <c r="AT98" s="202" t="s">
        <v>11</v>
      </c>
      <c r="AU98" s="202" t="s">
        <v>11</v>
      </c>
      <c r="AV98" s="202" t="s">
        <v>11</v>
      </c>
      <c r="AW98" s="202" t="s">
        <v>11</v>
      </c>
      <c r="AX98" s="202" t="s">
        <v>11</v>
      </c>
      <c r="AY98" s="202" t="s">
        <v>11</v>
      </c>
    </row>
    <row r="99" spans="1:51" ht="12.75">
      <c r="A99" s="35" t="s">
        <v>103</v>
      </c>
      <c r="B99" s="100">
        <v>0</v>
      </c>
      <c r="C99" s="100">
        <v>0</v>
      </c>
      <c r="D99" s="100">
        <v>0</v>
      </c>
      <c r="E99" s="100">
        <v>0</v>
      </c>
      <c r="F99" s="100">
        <v>0</v>
      </c>
      <c r="G99" s="100">
        <v>0</v>
      </c>
      <c r="H99" s="100">
        <v>0</v>
      </c>
      <c r="I99" s="100">
        <v>0</v>
      </c>
      <c r="J99" s="100">
        <v>0</v>
      </c>
      <c r="K99" s="100">
        <f t="shared" si="2"/>
        <v>0</v>
      </c>
      <c r="L99" s="100">
        <v>0</v>
      </c>
      <c r="M99" s="100">
        <v>0</v>
      </c>
      <c r="N99" s="100">
        <v>0</v>
      </c>
      <c r="O99" s="100">
        <v>0</v>
      </c>
      <c r="P99" s="100">
        <v>0</v>
      </c>
      <c r="Q99" s="100">
        <v>0</v>
      </c>
      <c r="R99" s="100">
        <v>0</v>
      </c>
      <c r="S99" s="100">
        <f t="shared" si="3"/>
        <v>0</v>
      </c>
      <c r="T99" s="100">
        <v>0</v>
      </c>
      <c r="U99" s="100">
        <v>0</v>
      </c>
      <c r="V99" s="100">
        <v>0</v>
      </c>
      <c r="W99" s="100">
        <v>0</v>
      </c>
      <c r="X99" s="100">
        <v>0</v>
      </c>
      <c r="Y99" s="100">
        <v>0</v>
      </c>
      <c r="Z99" s="100">
        <v>0</v>
      </c>
      <c r="AA99" s="100">
        <v>0</v>
      </c>
      <c r="AB99" s="100">
        <v>0</v>
      </c>
      <c r="AC99" s="100">
        <v>0</v>
      </c>
      <c r="AD99" s="100">
        <v>0</v>
      </c>
      <c r="AE99" s="100">
        <v>0</v>
      </c>
      <c r="AF99" s="100">
        <v>0</v>
      </c>
      <c r="AG99" s="100">
        <v>0</v>
      </c>
      <c r="AH99" s="100">
        <v>0</v>
      </c>
      <c r="AI99" s="100">
        <v>0</v>
      </c>
      <c r="AJ99" s="100">
        <v>0</v>
      </c>
      <c r="AK99" s="100">
        <v>0</v>
      </c>
      <c r="AL99" s="100">
        <v>0</v>
      </c>
      <c r="AM99" s="100">
        <v>0</v>
      </c>
      <c r="AN99" s="100">
        <v>0</v>
      </c>
      <c r="AO99" s="100">
        <v>0</v>
      </c>
      <c r="AP99" s="100">
        <v>0</v>
      </c>
      <c r="AQ99" s="100">
        <v>0</v>
      </c>
      <c r="AR99" s="100">
        <v>0</v>
      </c>
      <c r="AS99" s="100">
        <v>0</v>
      </c>
      <c r="AT99" s="100">
        <v>0</v>
      </c>
      <c r="AU99" s="100">
        <v>0</v>
      </c>
      <c r="AV99" s="100">
        <v>0</v>
      </c>
      <c r="AW99" s="100">
        <v>0</v>
      </c>
      <c r="AX99" s="100">
        <v>0</v>
      </c>
      <c r="AY99" s="100">
        <v>0</v>
      </c>
    </row>
    <row r="100" spans="1:51" ht="12.75">
      <c r="A100" s="36" t="s">
        <v>104</v>
      </c>
      <c r="B100" s="101">
        <v>0</v>
      </c>
      <c r="C100" s="101">
        <v>0</v>
      </c>
      <c r="D100" s="101">
        <v>0</v>
      </c>
      <c r="E100" s="101">
        <v>0</v>
      </c>
      <c r="F100" s="101">
        <v>0</v>
      </c>
      <c r="G100" s="101">
        <v>0</v>
      </c>
      <c r="H100" s="101">
        <v>0</v>
      </c>
      <c r="I100" s="101">
        <v>0</v>
      </c>
      <c r="J100" s="101">
        <v>0</v>
      </c>
      <c r="K100" s="101">
        <f t="shared" si="2"/>
        <v>0</v>
      </c>
      <c r="L100" s="101">
        <v>0</v>
      </c>
      <c r="M100" s="101">
        <v>0</v>
      </c>
      <c r="N100" s="101">
        <v>0</v>
      </c>
      <c r="O100" s="101">
        <v>0</v>
      </c>
      <c r="P100" s="101">
        <v>0</v>
      </c>
      <c r="Q100" s="101">
        <v>0</v>
      </c>
      <c r="R100" s="101">
        <v>0</v>
      </c>
      <c r="S100" s="101">
        <f t="shared" si="3"/>
        <v>0</v>
      </c>
      <c r="T100" s="101">
        <v>0</v>
      </c>
      <c r="U100" s="101">
        <v>0</v>
      </c>
      <c r="V100" s="101">
        <v>0</v>
      </c>
      <c r="W100" s="101">
        <v>0</v>
      </c>
      <c r="X100" s="101">
        <v>0</v>
      </c>
      <c r="Y100" s="101">
        <v>0</v>
      </c>
      <c r="Z100" s="101">
        <v>0</v>
      </c>
      <c r="AA100" s="101">
        <v>0</v>
      </c>
      <c r="AB100" s="101">
        <v>0</v>
      </c>
      <c r="AC100" s="101">
        <v>0</v>
      </c>
      <c r="AD100" s="101">
        <v>0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1">
        <v>0</v>
      </c>
      <c r="AN100" s="101">
        <v>0</v>
      </c>
      <c r="AO100" s="101">
        <v>0</v>
      </c>
      <c r="AP100" s="101">
        <v>0</v>
      </c>
      <c r="AQ100" s="101">
        <v>0</v>
      </c>
      <c r="AR100" s="101">
        <v>0</v>
      </c>
      <c r="AS100" s="101">
        <v>0</v>
      </c>
      <c r="AT100" s="101">
        <v>0</v>
      </c>
      <c r="AU100" s="101">
        <v>0</v>
      </c>
      <c r="AV100" s="101">
        <v>0</v>
      </c>
      <c r="AW100" s="101">
        <v>0</v>
      </c>
      <c r="AX100" s="101">
        <v>0</v>
      </c>
      <c r="AY100" s="101">
        <v>0</v>
      </c>
    </row>
    <row r="101" spans="1:51" ht="12.75">
      <c r="A101" s="209" t="s">
        <v>105</v>
      </c>
      <c r="B101" s="211">
        <v>0</v>
      </c>
      <c r="C101" s="211">
        <v>0</v>
      </c>
      <c r="D101" s="211">
        <v>0</v>
      </c>
      <c r="E101" s="211">
        <v>0</v>
      </c>
      <c r="F101" s="211">
        <v>0</v>
      </c>
      <c r="G101" s="211">
        <v>0</v>
      </c>
      <c r="H101" s="211">
        <v>0</v>
      </c>
      <c r="I101" s="211">
        <v>0</v>
      </c>
      <c r="J101" s="211">
        <v>0</v>
      </c>
      <c r="K101" s="211">
        <f t="shared" si="2"/>
        <v>0</v>
      </c>
      <c r="L101" s="211">
        <v>0</v>
      </c>
      <c r="M101" s="211">
        <v>0</v>
      </c>
      <c r="N101" s="211">
        <v>0</v>
      </c>
      <c r="O101" s="211">
        <v>0</v>
      </c>
      <c r="P101" s="211">
        <v>0</v>
      </c>
      <c r="Q101" s="211">
        <v>0</v>
      </c>
      <c r="R101" s="211">
        <v>0</v>
      </c>
      <c r="S101" s="211">
        <f t="shared" si="3"/>
        <v>0</v>
      </c>
      <c r="T101" s="211">
        <v>0</v>
      </c>
      <c r="U101" s="211">
        <v>0</v>
      </c>
      <c r="V101" s="211">
        <v>0</v>
      </c>
      <c r="W101" s="211">
        <v>0</v>
      </c>
      <c r="X101" s="211">
        <v>0</v>
      </c>
      <c r="Y101" s="211">
        <v>0</v>
      </c>
      <c r="Z101" s="211">
        <v>0</v>
      </c>
      <c r="AA101" s="211">
        <v>0</v>
      </c>
      <c r="AB101" s="211">
        <v>0</v>
      </c>
      <c r="AC101" s="211">
        <v>0</v>
      </c>
      <c r="AD101" s="211">
        <v>0</v>
      </c>
      <c r="AE101" s="211">
        <v>0</v>
      </c>
      <c r="AF101" s="211">
        <v>0</v>
      </c>
      <c r="AG101" s="211">
        <v>0</v>
      </c>
      <c r="AH101" s="211">
        <v>0</v>
      </c>
      <c r="AI101" s="211">
        <v>0</v>
      </c>
      <c r="AJ101" s="211">
        <v>0</v>
      </c>
      <c r="AK101" s="211">
        <v>0</v>
      </c>
      <c r="AL101" s="211">
        <v>0</v>
      </c>
      <c r="AM101" s="211">
        <v>0</v>
      </c>
      <c r="AN101" s="211">
        <v>0</v>
      </c>
      <c r="AO101" s="211">
        <v>0</v>
      </c>
      <c r="AP101" s="211">
        <v>0</v>
      </c>
      <c r="AQ101" s="211">
        <v>0</v>
      </c>
      <c r="AR101" s="211">
        <v>0</v>
      </c>
      <c r="AS101" s="211">
        <v>0</v>
      </c>
      <c r="AT101" s="211">
        <v>0</v>
      </c>
      <c r="AU101" s="211">
        <v>0</v>
      </c>
      <c r="AV101" s="211">
        <v>20835361.62</v>
      </c>
      <c r="AW101" s="211">
        <v>298.0482593768775</v>
      </c>
      <c r="AX101" s="211">
        <v>20835361.62</v>
      </c>
      <c r="AY101" s="211">
        <v>298.0482593768775</v>
      </c>
    </row>
    <row r="102" spans="1:51" ht="12.75">
      <c r="A102" s="209" t="s">
        <v>106</v>
      </c>
      <c r="B102" s="211">
        <v>3584.0400000000004</v>
      </c>
      <c r="C102" s="211">
        <v>17.9202</v>
      </c>
      <c r="D102" s="211">
        <v>4480.080000000001</v>
      </c>
      <c r="E102" s="211">
        <v>24.48131147540984</v>
      </c>
      <c r="F102" s="211">
        <v>12544.08</v>
      </c>
      <c r="G102" s="211">
        <v>7.409379799173066</v>
      </c>
      <c r="H102" s="211">
        <v>25760.039999999994</v>
      </c>
      <c r="I102" s="211">
        <v>1.855910662824207</v>
      </c>
      <c r="J102" s="211">
        <v>25760.039999999994</v>
      </c>
      <c r="K102" s="211">
        <f t="shared" si="2"/>
        <v>56.74017621145373</v>
      </c>
      <c r="L102" s="211">
        <v>25760.039999999994</v>
      </c>
      <c r="M102" s="211">
        <v>52.78696721311474</v>
      </c>
      <c r="N102" s="211">
        <v>2016</v>
      </c>
      <c r="O102" s="211">
        <v>15.75</v>
      </c>
      <c r="P102" s="211">
        <v>18144</v>
      </c>
      <c r="Q102" s="211">
        <v>7.8477508650519034</v>
      </c>
      <c r="R102" s="211">
        <v>9408</v>
      </c>
      <c r="S102" s="211">
        <f t="shared" si="3"/>
        <v>59.92356687898089</v>
      </c>
      <c r="T102" s="211">
        <v>51296.039999999986</v>
      </c>
      <c r="U102" s="211">
        <v>77.95750759878418</v>
      </c>
      <c r="V102" s="211">
        <v>15680.04</v>
      </c>
      <c r="W102" s="211">
        <v>2.730762800417973</v>
      </c>
      <c r="X102" s="211">
        <v>45024</v>
      </c>
      <c r="Y102" s="211">
        <v>5.378568868713415</v>
      </c>
      <c r="Z102" s="211">
        <v>19488</v>
      </c>
      <c r="AA102" s="211">
        <v>13.752999294283699</v>
      </c>
      <c r="AB102" s="211">
        <v>14112</v>
      </c>
      <c r="AC102" s="211">
        <v>56.674698795180724</v>
      </c>
      <c r="AD102" s="211">
        <v>12320.04</v>
      </c>
      <c r="AE102" s="211">
        <v>12.927639034627493</v>
      </c>
      <c r="AF102" s="211">
        <v>25536</v>
      </c>
      <c r="AG102" s="211">
        <v>2.456802001154512</v>
      </c>
      <c r="AH102" s="211">
        <v>17696.04</v>
      </c>
      <c r="AI102" s="211">
        <v>13.868369905956113</v>
      </c>
      <c r="AJ102" s="211">
        <v>29568</v>
      </c>
      <c r="AK102" s="211">
        <v>20.155419222903884</v>
      </c>
      <c r="AL102" s="211">
        <v>13440</v>
      </c>
      <c r="AM102" s="211">
        <v>1.9893428063943162</v>
      </c>
      <c r="AN102" s="211">
        <v>20160</v>
      </c>
      <c r="AO102" s="211">
        <v>12.498450092994421</v>
      </c>
      <c r="AP102" s="211">
        <v>9408</v>
      </c>
      <c r="AQ102" s="211">
        <v>6.157068062827225</v>
      </c>
      <c r="AR102" s="211">
        <v>10080</v>
      </c>
      <c r="AS102" s="211">
        <v>38.91891891891892</v>
      </c>
      <c r="AT102" s="211">
        <v>17024.04</v>
      </c>
      <c r="AU102" s="211">
        <v>1.7500041118421052</v>
      </c>
      <c r="AV102" s="211">
        <v>20835361.62</v>
      </c>
      <c r="AW102" s="211">
        <v>298.0482593768775</v>
      </c>
      <c r="AX102" s="211">
        <v>21263650.14</v>
      </c>
      <c r="AY102" s="211">
        <v>304.174894000515</v>
      </c>
    </row>
    <row r="103" spans="1:51" ht="12.75">
      <c r="A103" s="201" t="s">
        <v>107</v>
      </c>
      <c r="B103" s="202" t="s">
        <v>11</v>
      </c>
      <c r="C103" s="202" t="s">
        <v>11</v>
      </c>
      <c r="D103" s="202" t="s">
        <v>11</v>
      </c>
      <c r="E103" s="202" t="s">
        <v>11</v>
      </c>
      <c r="F103" s="202" t="s">
        <v>11</v>
      </c>
      <c r="G103" s="202" t="s">
        <v>11</v>
      </c>
      <c r="H103" s="202" t="s">
        <v>11</v>
      </c>
      <c r="I103" s="202" t="s">
        <v>11</v>
      </c>
      <c r="J103" s="202" t="s">
        <v>11</v>
      </c>
      <c r="K103" s="202"/>
      <c r="L103" s="202" t="s">
        <v>11</v>
      </c>
      <c r="M103" s="202" t="s">
        <v>11</v>
      </c>
      <c r="N103" s="202" t="s">
        <v>11</v>
      </c>
      <c r="O103" s="202" t="s">
        <v>11</v>
      </c>
      <c r="P103" s="202" t="s">
        <v>11</v>
      </c>
      <c r="Q103" s="202" t="s">
        <v>11</v>
      </c>
      <c r="R103" s="202" t="s">
        <v>11</v>
      </c>
      <c r="S103" s="202"/>
      <c r="T103" s="202" t="s">
        <v>11</v>
      </c>
      <c r="U103" s="202" t="s">
        <v>11</v>
      </c>
      <c r="V103" s="202" t="s">
        <v>11</v>
      </c>
      <c r="W103" s="202" t="s">
        <v>11</v>
      </c>
      <c r="X103" s="202" t="s">
        <v>11</v>
      </c>
      <c r="Y103" s="202" t="s">
        <v>11</v>
      </c>
      <c r="Z103" s="202" t="s">
        <v>11</v>
      </c>
      <c r="AA103" s="202" t="s">
        <v>11</v>
      </c>
      <c r="AB103" s="202" t="s">
        <v>11</v>
      </c>
      <c r="AC103" s="202" t="s">
        <v>11</v>
      </c>
      <c r="AD103" s="202" t="s">
        <v>11</v>
      </c>
      <c r="AE103" s="202" t="s">
        <v>11</v>
      </c>
      <c r="AF103" s="202" t="s">
        <v>11</v>
      </c>
      <c r="AG103" s="202" t="s">
        <v>11</v>
      </c>
      <c r="AH103" s="202" t="s">
        <v>11</v>
      </c>
      <c r="AI103" s="202" t="s">
        <v>11</v>
      </c>
      <c r="AJ103" s="202" t="s">
        <v>11</v>
      </c>
      <c r="AK103" s="202" t="s">
        <v>11</v>
      </c>
      <c r="AL103" s="202" t="s">
        <v>11</v>
      </c>
      <c r="AM103" s="202" t="s">
        <v>11</v>
      </c>
      <c r="AN103" s="202" t="s">
        <v>11</v>
      </c>
      <c r="AO103" s="202" t="s">
        <v>11</v>
      </c>
      <c r="AP103" s="202" t="s">
        <v>11</v>
      </c>
      <c r="AQ103" s="202" t="s">
        <v>11</v>
      </c>
      <c r="AR103" s="202" t="s">
        <v>11</v>
      </c>
      <c r="AS103" s="202" t="s">
        <v>11</v>
      </c>
      <c r="AT103" s="202" t="s">
        <v>11</v>
      </c>
      <c r="AU103" s="202" t="s">
        <v>11</v>
      </c>
      <c r="AV103" s="202" t="s">
        <v>11</v>
      </c>
      <c r="AW103" s="202" t="s">
        <v>11</v>
      </c>
      <c r="AX103" s="202" t="s">
        <v>11</v>
      </c>
      <c r="AY103" s="202" t="s">
        <v>11</v>
      </c>
    </row>
    <row r="104" spans="1:51" ht="12.75">
      <c r="A104" s="102" t="s">
        <v>108</v>
      </c>
      <c r="B104" s="103">
        <v>0</v>
      </c>
      <c r="C104" s="103">
        <v>0</v>
      </c>
      <c r="D104" s="103">
        <v>0</v>
      </c>
      <c r="E104" s="103">
        <v>0</v>
      </c>
      <c r="F104" s="103">
        <v>0</v>
      </c>
      <c r="G104" s="103">
        <v>0</v>
      </c>
      <c r="H104" s="103">
        <v>0</v>
      </c>
      <c r="I104" s="103">
        <v>0</v>
      </c>
      <c r="J104" s="103">
        <v>0</v>
      </c>
      <c r="K104" s="103">
        <f t="shared" si="2"/>
        <v>0</v>
      </c>
      <c r="L104" s="103">
        <v>0</v>
      </c>
      <c r="M104" s="103">
        <v>0</v>
      </c>
      <c r="N104" s="103">
        <v>0</v>
      </c>
      <c r="O104" s="103">
        <v>0</v>
      </c>
      <c r="P104" s="103">
        <v>0</v>
      </c>
      <c r="Q104" s="103">
        <v>0</v>
      </c>
      <c r="R104" s="103">
        <v>0</v>
      </c>
      <c r="S104" s="103">
        <f t="shared" si="3"/>
        <v>0</v>
      </c>
      <c r="T104" s="103">
        <v>0</v>
      </c>
      <c r="U104" s="103">
        <v>0</v>
      </c>
      <c r="V104" s="103">
        <v>0</v>
      </c>
      <c r="W104" s="103">
        <v>0</v>
      </c>
      <c r="X104" s="103">
        <v>0</v>
      </c>
      <c r="Y104" s="103">
        <v>0</v>
      </c>
      <c r="Z104" s="103">
        <v>0</v>
      </c>
      <c r="AA104" s="103">
        <v>0</v>
      </c>
      <c r="AB104" s="103">
        <v>0</v>
      </c>
      <c r="AC104" s="103">
        <v>0</v>
      </c>
      <c r="AD104" s="103">
        <v>0</v>
      </c>
      <c r="AE104" s="103">
        <v>0</v>
      </c>
      <c r="AF104" s="103">
        <v>0</v>
      </c>
      <c r="AG104" s="103">
        <v>0</v>
      </c>
      <c r="AH104" s="103">
        <v>0</v>
      </c>
      <c r="AI104" s="103">
        <v>0</v>
      </c>
      <c r="AJ104" s="103">
        <v>0</v>
      </c>
      <c r="AK104" s="103">
        <v>0</v>
      </c>
      <c r="AL104" s="103">
        <v>0</v>
      </c>
      <c r="AM104" s="103">
        <v>0</v>
      </c>
      <c r="AN104" s="103">
        <v>0</v>
      </c>
      <c r="AO104" s="103">
        <v>0</v>
      </c>
      <c r="AP104" s="103">
        <v>0</v>
      </c>
      <c r="AQ104" s="103">
        <v>0</v>
      </c>
      <c r="AR104" s="103">
        <v>0</v>
      </c>
      <c r="AS104" s="103">
        <v>0</v>
      </c>
      <c r="AT104" s="103">
        <v>0</v>
      </c>
      <c r="AU104" s="103">
        <v>0</v>
      </c>
      <c r="AV104" s="103">
        <v>266700</v>
      </c>
      <c r="AW104" s="103">
        <v>3.8151231653935285</v>
      </c>
      <c r="AX104" s="103">
        <v>266700</v>
      </c>
      <c r="AY104" s="103">
        <v>3.8151231653935285</v>
      </c>
    </row>
    <row r="105" spans="1:51" ht="12.75">
      <c r="A105" s="102" t="s">
        <v>109</v>
      </c>
      <c r="B105" s="103">
        <v>0</v>
      </c>
      <c r="C105" s="103">
        <v>0</v>
      </c>
      <c r="D105" s="103">
        <v>0</v>
      </c>
      <c r="E105" s="103">
        <v>0</v>
      </c>
      <c r="F105" s="103">
        <v>0</v>
      </c>
      <c r="G105" s="103">
        <v>0</v>
      </c>
      <c r="H105" s="103">
        <v>0</v>
      </c>
      <c r="I105" s="103">
        <v>0</v>
      </c>
      <c r="J105" s="103">
        <v>0</v>
      </c>
      <c r="K105" s="103">
        <f t="shared" si="2"/>
        <v>0</v>
      </c>
      <c r="L105" s="103">
        <v>0</v>
      </c>
      <c r="M105" s="103">
        <v>0</v>
      </c>
      <c r="N105" s="103">
        <v>0</v>
      </c>
      <c r="O105" s="103">
        <v>0</v>
      </c>
      <c r="P105" s="103">
        <v>0</v>
      </c>
      <c r="Q105" s="103">
        <v>0</v>
      </c>
      <c r="R105" s="103">
        <v>0</v>
      </c>
      <c r="S105" s="103">
        <f t="shared" si="3"/>
        <v>0</v>
      </c>
      <c r="T105" s="103">
        <v>0</v>
      </c>
      <c r="U105" s="103">
        <v>0</v>
      </c>
      <c r="V105" s="103">
        <v>0</v>
      </c>
      <c r="W105" s="103">
        <v>0</v>
      </c>
      <c r="X105" s="103">
        <v>0</v>
      </c>
      <c r="Y105" s="103">
        <v>0</v>
      </c>
      <c r="Z105" s="103">
        <v>0</v>
      </c>
      <c r="AA105" s="103">
        <v>0</v>
      </c>
      <c r="AB105" s="103">
        <v>0</v>
      </c>
      <c r="AC105" s="103">
        <v>0</v>
      </c>
      <c r="AD105" s="103">
        <v>0</v>
      </c>
      <c r="AE105" s="103">
        <v>0</v>
      </c>
      <c r="AF105" s="103">
        <v>0</v>
      </c>
      <c r="AG105" s="103">
        <v>0</v>
      </c>
      <c r="AH105" s="103">
        <v>0</v>
      </c>
      <c r="AI105" s="103">
        <v>0</v>
      </c>
      <c r="AJ105" s="103">
        <v>0</v>
      </c>
      <c r="AK105" s="103">
        <v>0</v>
      </c>
      <c r="AL105" s="103">
        <v>0</v>
      </c>
      <c r="AM105" s="103">
        <v>0</v>
      </c>
      <c r="AN105" s="103">
        <v>0</v>
      </c>
      <c r="AO105" s="103">
        <v>0</v>
      </c>
      <c r="AP105" s="103">
        <v>0</v>
      </c>
      <c r="AQ105" s="103">
        <v>0</v>
      </c>
      <c r="AR105" s="103">
        <v>0</v>
      </c>
      <c r="AS105" s="103">
        <v>0</v>
      </c>
      <c r="AT105" s="103">
        <v>0</v>
      </c>
      <c r="AU105" s="103">
        <v>0</v>
      </c>
      <c r="AV105" s="103">
        <v>4539590</v>
      </c>
      <c r="AW105" s="103">
        <v>64.93848882785454</v>
      </c>
      <c r="AX105" s="103">
        <v>4539590</v>
      </c>
      <c r="AY105" s="103">
        <v>64.93848882785454</v>
      </c>
    </row>
    <row r="106" spans="1:51" ht="12.75">
      <c r="A106" s="102" t="s">
        <v>110</v>
      </c>
      <c r="B106" s="103">
        <v>0</v>
      </c>
      <c r="C106" s="103">
        <v>0</v>
      </c>
      <c r="D106" s="103">
        <v>0</v>
      </c>
      <c r="E106" s="103">
        <v>0</v>
      </c>
      <c r="F106" s="103">
        <v>0</v>
      </c>
      <c r="G106" s="103">
        <v>0</v>
      </c>
      <c r="H106" s="103">
        <v>0</v>
      </c>
      <c r="I106" s="103">
        <v>0</v>
      </c>
      <c r="J106" s="103">
        <v>0</v>
      </c>
      <c r="K106" s="103">
        <f t="shared" si="2"/>
        <v>0</v>
      </c>
      <c r="L106" s="103">
        <v>0</v>
      </c>
      <c r="M106" s="103">
        <v>0</v>
      </c>
      <c r="N106" s="103">
        <v>0</v>
      </c>
      <c r="O106" s="103">
        <v>0</v>
      </c>
      <c r="P106" s="103">
        <v>0</v>
      </c>
      <c r="Q106" s="103">
        <v>0</v>
      </c>
      <c r="R106" s="103">
        <v>0</v>
      </c>
      <c r="S106" s="103">
        <f t="shared" si="3"/>
        <v>0</v>
      </c>
      <c r="T106" s="103">
        <v>0</v>
      </c>
      <c r="U106" s="103">
        <v>0</v>
      </c>
      <c r="V106" s="103">
        <v>0</v>
      </c>
      <c r="W106" s="103">
        <v>0</v>
      </c>
      <c r="X106" s="103">
        <v>0</v>
      </c>
      <c r="Y106" s="103">
        <v>0</v>
      </c>
      <c r="Z106" s="103">
        <v>0</v>
      </c>
      <c r="AA106" s="103">
        <v>0</v>
      </c>
      <c r="AB106" s="103">
        <v>0</v>
      </c>
      <c r="AC106" s="103">
        <v>0</v>
      </c>
      <c r="AD106" s="103">
        <v>0</v>
      </c>
      <c r="AE106" s="103">
        <v>0</v>
      </c>
      <c r="AF106" s="103">
        <v>0</v>
      </c>
      <c r="AG106" s="103">
        <v>0</v>
      </c>
      <c r="AH106" s="103">
        <v>0</v>
      </c>
      <c r="AI106" s="103">
        <v>0</v>
      </c>
      <c r="AJ106" s="103">
        <v>0</v>
      </c>
      <c r="AK106" s="103">
        <v>0</v>
      </c>
      <c r="AL106" s="103">
        <v>0</v>
      </c>
      <c r="AM106" s="103">
        <v>0</v>
      </c>
      <c r="AN106" s="103">
        <v>0</v>
      </c>
      <c r="AO106" s="103">
        <v>0</v>
      </c>
      <c r="AP106" s="103">
        <v>0</v>
      </c>
      <c r="AQ106" s="103">
        <v>0</v>
      </c>
      <c r="AR106" s="103">
        <v>0</v>
      </c>
      <c r="AS106" s="103">
        <v>0</v>
      </c>
      <c r="AT106" s="103">
        <v>0</v>
      </c>
      <c r="AU106" s="103">
        <v>0</v>
      </c>
      <c r="AV106" s="103">
        <v>0</v>
      </c>
      <c r="AW106" s="103">
        <v>0</v>
      </c>
      <c r="AX106" s="103">
        <v>0</v>
      </c>
      <c r="AY106" s="103">
        <v>0</v>
      </c>
    </row>
    <row r="107" spans="1:51" ht="12.75">
      <c r="A107" s="102" t="s">
        <v>111</v>
      </c>
      <c r="B107" s="103">
        <v>0</v>
      </c>
      <c r="C107" s="103">
        <v>0</v>
      </c>
      <c r="D107" s="103">
        <v>0</v>
      </c>
      <c r="E107" s="103">
        <v>0</v>
      </c>
      <c r="F107" s="103">
        <v>0</v>
      </c>
      <c r="G107" s="103">
        <v>0</v>
      </c>
      <c r="H107" s="103">
        <v>0</v>
      </c>
      <c r="I107" s="103">
        <v>0</v>
      </c>
      <c r="J107" s="103">
        <v>0</v>
      </c>
      <c r="K107" s="103">
        <f t="shared" si="2"/>
        <v>0</v>
      </c>
      <c r="L107" s="103">
        <v>0</v>
      </c>
      <c r="M107" s="103">
        <v>0</v>
      </c>
      <c r="N107" s="103">
        <v>0</v>
      </c>
      <c r="O107" s="103">
        <v>0</v>
      </c>
      <c r="P107" s="103">
        <v>0</v>
      </c>
      <c r="Q107" s="103">
        <v>0</v>
      </c>
      <c r="R107" s="103">
        <v>0</v>
      </c>
      <c r="S107" s="103">
        <f t="shared" si="3"/>
        <v>0</v>
      </c>
      <c r="T107" s="103">
        <v>0</v>
      </c>
      <c r="U107" s="103">
        <v>0</v>
      </c>
      <c r="V107" s="103">
        <v>0</v>
      </c>
      <c r="W107" s="103">
        <v>0</v>
      </c>
      <c r="X107" s="103">
        <v>0</v>
      </c>
      <c r="Y107" s="103">
        <v>0</v>
      </c>
      <c r="Z107" s="103">
        <v>0</v>
      </c>
      <c r="AA107" s="103">
        <v>0</v>
      </c>
      <c r="AB107" s="103">
        <v>0</v>
      </c>
      <c r="AC107" s="103">
        <v>0</v>
      </c>
      <c r="AD107" s="103">
        <v>0</v>
      </c>
      <c r="AE107" s="103">
        <v>0</v>
      </c>
      <c r="AF107" s="103">
        <v>0</v>
      </c>
      <c r="AG107" s="103">
        <v>0</v>
      </c>
      <c r="AH107" s="103">
        <v>0</v>
      </c>
      <c r="AI107" s="103">
        <v>0</v>
      </c>
      <c r="AJ107" s="103">
        <v>0</v>
      </c>
      <c r="AK107" s="103">
        <v>0</v>
      </c>
      <c r="AL107" s="103">
        <v>0</v>
      </c>
      <c r="AM107" s="103">
        <v>0</v>
      </c>
      <c r="AN107" s="103">
        <v>0</v>
      </c>
      <c r="AO107" s="103">
        <v>0</v>
      </c>
      <c r="AP107" s="103">
        <v>0</v>
      </c>
      <c r="AQ107" s="103">
        <v>0</v>
      </c>
      <c r="AR107" s="103">
        <v>0</v>
      </c>
      <c r="AS107" s="103">
        <v>0</v>
      </c>
      <c r="AT107" s="103">
        <v>0</v>
      </c>
      <c r="AU107" s="103">
        <v>0</v>
      </c>
      <c r="AV107" s="103">
        <v>0</v>
      </c>
      <c r="AW107" s="103">
        <v>0</v>
      </c>
      <c r="AX107" s="103">
        <v>0</v>
      </c>
      <c r="AY107" s="103">
        <v>0</v>
      </c>
    </row>
    <row r="108" spans="1:51" ht="12.75">
      <c r="A108" s="102" t="s">
        <v>112</v>
      </c>
      <c r="B108" s="103">
        <v>0</v>
      </c>
      <c r="C108" s="103">
        <v>0</v>
      </c>
      <c r="D108" s="103">
        <v>0</v>
      </c>
      <c r="E108" s="103">
        <v>0</v>
      </c>
      <c r="F108" s="103">
        <v>0</v>
      </c>
      <c r="G108" s="103">
        <v>0</v>
      </c>
      <c r="H108" s="103">
        <v>0</v>
      </c>
      <c r="I108" s="103">
        <v>0</v>
      </c>
      <c r="J108" s="103">
        <v>0</v>
      </c>
      <c r="K108" s="103">
        <f t="shared" si="2"/>
        <v>0</v>
      </c>
      <c r="L108" s="103">
        <v>0</v>
      </c>
      <c r="M108" s="103">
        <v>0</v>
      </c>
      <c r="N108" s="103">
        <v>0</v>
      </c>
      <c r="O108" s="103">
        <v>0</v>
      </c>
      <c r="P108" s="103">
        <v>0</v>
      </c>
      <c r="Q108" s="103">
        <v>0</v>
      </c>
      <c r="R108" s="103">
        <v>0</v>
      </c>
      <c r="S108" s="103">
        <f t="shared" si="3"/>
        <v>0</v>
      </c>
      <c r="T108" s="103">
        <v>0</v>
      </c>
      <c r="U108" s="103">
        <v>0</v>
      </c>
      <c r="V108" s="103">
        <v>0</v>
      </c>
      <c r="W108" s="103">
        <v>0</v>
      </c>
      <c r="X108" s="103">
        <v>0</v>
      </c>
      <c r="Y108" s="103">
        <v>0</v>
      </c>
      <c r="Z108" s="103">
        <v>0</v>
      </c>
      <c r="AA108" s="103">
        <v>0</v>
      </c>
      <c r="AB108" s="103">
        <v>0</v>
      </c>
      <c r="AC108" s="103">
        <v>0</v>
      </c>
      <c r="AD108" s="103">
        <v>0</v>
      </c>
      <c r="AE108" s="103">
        <v>0</v>
      </c>
      <c r="AF108" s="103">
        <v>0</v>
      </c>
      <c r="AG108" s="103">
        <v>0</v>
      </c>
      <c r="AH108" s="103">
        <v>0</v>
      </c>
      <c r="AI108" s="103">
        <v>0</v>
      </c>
      <c r="AJ108" s="103">
        <v>0</v>
      </c>
      <c r="AK108" s="103">
        <v>0</v>
      </c>
      <c r="AL108" s="103">
        <v>0</v>
      </c>
      <c r="AM108" s="103">
        <v>0</v>
      </c>
      <c r="AN108" s="103">
        <v>0</v>
      </c>
      <c r="AO108" s="103">
        <v>0</v>
      </c>
      <c r="AP108" s="103">
        <v>0</v>
      </c>
      <c r="AQ108" s="103">
        <v>0</v>
      </c>
      <c r="AR108" s="103">
        <v>0</v>
      </c>
      <c r="AS108" s="103">
        <v>0</v>
      </c>
      <c r="AT108" s="103">
        <v>0</v>
      </c>
      <c r="AU108" s="103">
        <v>0</v>
      </c>
      <c r="AV108" s="103">
        <v>0</v>
      </c>
      <c r="AW108" s="103">
        <v>0</v>
      </c>
      <c r="AX108" s="103">
        <v>0</v>
      </c>
      <c r="AY108" s="103">
        <v>0</v>
      </c>
    </row>
    <row r="109" spans="1:51" ht="12.75">
      <c r="A109" s="102" t="s">
        <v>113</v>
      </c>
      <c r="B109" s="103">
        <v>0</v>
      </c>
      <c r="C109" s="103">
        <v>0</v>
      </c>
      <c r="D109" s="103">
        <v>0</v>
      </c>
      <c r="E109" s="103">
        <v>0</v>
      </c>
      <c r="F109" s="103">
        <v>0</v>
      </c>
      <c r="G109" s="103">
        <v>0</v>
      </c>
      <c r="H109" s="103">
        <v>0</v>
      </c>
      <c r="I109" s="103">
        <v>0</v>
      </c>
      <c r="J109" s="103">
        <v>0</v>
      </c>
      <c r="K109" s="103">
        <f t="shared" si="2"/>
        <v>0</v>
      </c>
      <c r="L109" s="103">
        <v>0</v>
      </c>
      <c r="M109" s="103">
        <v>0</v>
      </c>
      <c r="N109" s="103">
        <v>0</v>
      </c>
      <c r="O109" s="103">
        <v>0</v>
      </c>
      <c r="P109" s="103">
        <v>0</v>
      </c>
      <c r="Q109" s="103">
        <v>0</v>
      </c>
      <c r="R109" s="103">
        <v>0</v>
      </c>
      <c r="S109" s="103">
        <f t="shared" si="3"/>
        <v>0</v>
      </c>
      <c r="T109" s="103">
        <v>0</v>
      </c>
      <c r="U109" s="103">
        <v>0</v>
      </c>
      <c r="V109" s="103">
        <v>0</v>
      </c>
      <c r="W109" s="103">
        <v>0</v>
      </c>
      <c r="X109" s="103">
        <v>0</v>
      </c>
      <c r="Y109" s="103">
        <v>0</v>
      </c>
      <c r="Z109" s="103">
        <v>0</v>
      </c>
      <c r="AA109" s="103">
        <v>0</v>
      </c>
      <c r="AB109" s="103">
        <v>0</v>
      </c>
      <c r="AC109" s="103">
        <v>0</v>
      </c>
      <c r="AD109" s="103">
        <v>0</v>
      </c>
      <c r="AE109" s="103">
        <v>0</v>
      </c>
      <c r="AF109" s="103">
        <v>0</v>
      </c>
      <c r="AG109" s="103">
        <v>0</v>
      </c>
      <c r="AH109" s="103">
        <v>0</v>
      </c>
      <c r="AI109" s="103">
        <v>0</v>
      </c>
      <c r="AJ109" s="103">
        <v>0</v>
      </c>
      <c r="AK109" s="103">
        <v>0</v>
      </c>
      <c r="AL109" s="103">
        <v>0</v>
      </c>
      <c r="AM109" s="103">
        <v>0</v>
      </c>
      <c r="AN109" s="103">
        <v>0</v>
      </c>
      <c r="AO109" s="103">
        <v>0</v>
      </c>
      <c r="AP109" s="103">
        <v>0</v>
      </c>
      <c r="AQ109" s="103">
        <v>0</v>
      </c>
      <c r="AR109" s="103">
        <v>0</v>
      </c>
      <c r="AS109" s="103">
        <v>0</v>
      </c>
      <c r="AT109" s="103">
        <v>0</v>
      </c>
      <c r="AU109" s="103">
        <v>0</v>
      </c>
      <c r="AV109" s="103">
        <v>1889650</v>
      </c>
      <c r="AW109" s="103">
        <v>27.031299173175405</v>
      </c>
      <c r="AX109" s="103">
        <v>1889650</v>
      </c>
      <c r="AY109" s="103">
        <v>27.031299173175405</v>
      </c>
    </row>
    <row r="110" spans="1:51" ht="12.75">
      <c r="A110" s="102" t="s">
        <v>114</v>
      </c>
      <c r="B110" s="103">
        <v>0</v>
      </c>
      <c r="C110" s="103">
        <v>0</v>
      </c>
      <c r="D110" s="103">
        <v>0</v>
      </c>
      <c r="E110" s="103">
        <v>0</v>
      </c>
      <c r="F110" s="103">
        <v>0</v>
      </c>
      <c r="G110" s="103">
        <v>0</v>
      </c>
      <c r="H110" s="103">
        <v>0</v>
      </c>
      <c r="I110" s="103">
        <v>0</v>
      </c>
      <c r="J110" s="103">
        <v>0</v>
      </c>
      <c r="K110" s="103">
        <f t="shared" si="2"/>
        <v>0</v>
      </c>
      <c r="L110" s="103">
        <v>0</v>
      </c>
      <c r="M110" s="103">
        <v>0</v>
      </c>
      <c r="N110" s="103">
        <v>0</v>
      </c>
      <c r="O110" s="103">
        <v>0</v>
      </c>
      <c r="P110" s="103">
        <v>0</v>
      </c>
      <c r="Q110" s="103">
        <v>0</v>
      </c>
      <c r="R110" s="103">
        <v>0</v>
      </c>
      <c r="S110" s="103">
        <f t="shared" si="3"/>
        <v>0</v>
      </c>
      <c r="T110" s="103">
        <v>0</v>
      </c>
      <c r="U110" s="103">
        <v>0</v>
      </c>
      <c r="V110" s="103">
        <v>0</v>
      </c>
      <c r="W110" s="103">
        <v>0</v>
      </c>
      <c r="X110" s="103">
        <v>0</v>
      </c>
      <c r="Y110" s="103">
        <v>0</v>
      </c>
      <c r="Z110" s="103">
        <v>0</v>
      </c>
      <c r="AA110" s="103">
        <v>0</v>
      </c>
      <c r="AB110" s="103">
        <v>0</v>
      </c>
      <c r="AC110" s="103">
        <v>0</v>
      </c>
      <c r="AD110" s="103">
        <v>0</v>
      </c>
      <c r="AE110" s="103">
        <v>0</v>
      </c>
      <c r="AF110" s="103">
        <v>0</v>
      </c>
      <c r="AG110" s="103">
        <v>0</v>
      </c>
      <c r="AH110" s="103">
        <v>0</v>
      </c>
      <c r="AI110" s="103">
        <v>0</v>
      </c>
      <c r="AJ110" s="103">
        <v>0</v>
      </c>
      <c r="AK110" s="103">
        <v>0</v>
      </c>
      <c r="AL110" s="103">
        <v>0</v>
      </c>
      <c r="AM110" s="103">
        <v>0</v>
      </c>
      <c r="AN110" s="103">
        <v>0</v>
      </c>
      <c r="AO110" s="103">
        <v>0</v>
      </c>
      <c r="AP110" s="103">
        <v>0</v>
      </c>
      <c r="AQ110" s="103">
        <v>0</v>
      </c>
      <c r="AR110" s="103">
        <v>0</v>
      </c>
      <c r="AS110" s="103">
        <v>0</v>
      </c>
      <c r="AT110" s="103">
        <v>0</v>
      </c>
      <c r="AU110" s="103">
        <v>0</v>
      </c>
      <c r="AV110" s="103">
        <v>0</v>
      </c>
      <c r="AW110" s="103">
        <v>0</v>
      </c>
      <c r="AX110" s="103">
        <v>0</v>
      </c>
      <c r="AY110" s="103">
        <v>0</v>
      </c>
    </row>
    <row r="111" spans="1:51" ht="12.75">
      <c r="A111" s="102" t="s">
        <v>115</v>
      </c>
      <c r="B111" s="103">
        <v>0</v>
      </c>
      <c r="C111" s="103">
        <v>0</v>
      </c>
      <c r="D111" s="103">
        <v>0</v>
      </c>
      <c r="E111" s="103">
        <v>0</v>
      </c>
      <c r="F111" s="103">
        <v>0</v>
      </c>
      <c r="G111" s="103">
        <v>0</v>
      </c>
      <c r="H111" s="103">
        <v>0</v>
      </c>
      <c r="I111" s="103">
        <v>0</v>
      </c>
      <c r="J111" s="103">
        <v>0</v>
      </c>
      <c r="K111" s="103">
        <f t="shared" si="2"/>
        <v>0</v>
      </c>
      <c r="L111" s="103">
        <v>0</v>
      </c>
      <c r="M111" s="103">
        <v>0</v>
      </c>
      <c r="N111" s="103">
        <v>0</v>
      </c>
      <c r="O111" s="103">
        <v>0</v>
      </c>
      <c r="P111" s="103">
        <v>0</v>
      </c>
      <c r="Q111" s="103">
        <v>0</v>
      </c>
      <c r="R111" s="103">
        <v>0</v>
      </c>
      <c r="S111" s="103">
        <f t="shared" si="3"/>
        <v>0</v>
      </c>
      <c r="T111" s="103">
        <v>0</v>
      </c>
      <c r="U111" s="103">
        <v>0</v>
      </c>
      <c r="V111" s="103">
        <v>0</v>
      </c>
      <c r="W111" s="103">
        <v>0</v>
      </c>
      <c r="X111" s="103">
        <v>0</v>
      </c>
      <c r="Y111" s="103">
        <v>0</v>
      </c>
      <c r="Z111" s="103">
        <v>0</v>
      </c>
      <c r="AA111" s="103">
        <v>0</v>
      </c>
      <c r="AB111" s="103">
        <v>0</v>
      </c>
      <c r="AC111" s="103">
        <v>0</v>
      </c>
      <c r="AD111" s="103">
        <v>0</v>
      </c>
      <c r="AE111" s="103">
        <v>0</v>
      </c>
      <c r="AF111" s="103">
        <v>0</v>
      </c>
      <c r="AG111" s="103">
        <v>0</v>
      </c>
      <c r="AH111" s="103">
        <v>0</v>
      </c>
      <c r="AI111" s="103">
        <v>0</v>
      </c>
      <c r="AJ111" s="103">
        <v>0</v>
      </c>
      <c r="AK111" s="103">
        <v>0</v>
      </c>
      <c r="AL111" s="103">
        <v>0</v>
      </c>
      <c r="AM111" s="103">
        <v>0</v>
      </c>
      <c r="AN111" s="103">
        <v>0</v>
      </c>
      <c r="AO111" s="103">
        <v>0</v>
      </c>
      <c r="AP111" s="103">
        <v>0</v>
      </c>
      <c r="AQ111" s="103">
        <v>0</v>
      </c>
      <c r="AR111" s="103">
        <v>0</v>
      </c>
      <c r="AS111" s="103">
        <v>0</v>
      </c>
      <c r="AT111" s="103">
        <v>0</v>
      </c>
      <c r="AU111" s="103">
        <v>0</v>
      </c>
      <c r="AV111" s="103">
        <v>0</v>
      </c>
      <c r="AW111" s="103">
        <v>0</v>
      </c>
      <c r="AX111" s="103">
        <v>0</v>
      </c>
      <c r="AY111" s="103">
        <v>0</v>
      </c>
    </row>
    <row r="112" spans="1:51" ht="12.75">
      <c r="A112" s="102" t="s">
        <v>116</v>
      </c>
      <c r="B112" s="103">
        <v>0</v>
      </c>
      <c r="C112" s="103">
        <v>0</v>
      </c>
      <c r="D112" s="103">
        <v>0</v>
      </c>
      <c r="E112" s="103">
        <v>0</v>
      </c>
      <c r="F112" s="103">
        <v>0</v>
      </c>
      <c r="G112" s="103">
        <v>0</v>
      </c>
      <c r="H112" s="103">
        <v>0</v>
      </c>
      <c r="I112" s="103">
        <v>0</v>
      </c>
      <c r="J112" s="103">
        <v>0</v>
      </c>
      <c r="K112" s="103">
        <f t="shared" si="2"/>
        <v>0</v>
      </c>
      <c r="L112" s="103">
        <v>0</v>
      </c>
      <c r="M112" s="103">
        <v>0</v>
      </c>
      <c r="N112" s="103">
        <v>0</v>
      </c>
      <c r="O112" s="103">
        <v>0</v>
      </c>
      <c r="P112" s="103">
        <v>0</v>
      </c>
      <c r="Q112" s="103">
        <v>0</v>
      </c>
      <c r="R112" s="103">
        <v>0</v>
      </c>
      <c r="S112" s="103">
        <f t="shared" si="3"/>
        <v>0</v>
      </c>
      <c r="T112" s="103">
        <v>0</v>
      </c>
      <c r="U112" s="103">
        <v>0</v>
      </c>
      <c r="V112" s="103">
        <v>0</v>
      </c>
      <c r="W112" s="103">
        <v>0</v>
      </c>
      <c r="X112" s="103">
        <v>0</v>
      </c>
      <c r="Y112" s="103">
        <v>0</v>
      </c>
      <c r="Z112" s="103">
        <v>0</v>
      </c>
      <c r="AA112" s="103">
        <v>0</v>
      </c>
      <c r="AB112" s="103">
        <v>0</v>
      </c>
      <c r="AC112" s="103">
        <v>0</v>
      </c>
      <c r="AD112" s="103">
        <v>0</v>
      </c>
      <c r="AE112" s="103">
        <v>0</v>
      </c>
      <c r="AF112" s="103">
        <v>0</v>
      </c>
      <c r="AG112" s="103">
        <v>0</v>
      </c>
      <c r="AH112" s="103">
        <v>0</v>
      </c>
      <c r="AI112" s="103">
        <v>0</v>
      </c>
      <c r="AJ112" s="103">
        <v>0</v>
      </c>
      <c r="AK112" s="103">
        <v>0</v>
      </c>
      <c r="AL112" s="103">
        <v>0</v>
      </c>
      <c r="AM112" s="103">
        <v>0</v>
      </c>
      <c r="AN112" s="103">
        <v>0</v>
      </c>
      <c r="AO112" s="103">
        <v>0</v>
      </c>
      <c r="AP112" s="103">
        <v>0</v>
      </c>
      <c r="AQ112" s="103">
        <v>0</v>
      </c>
      <c r="AR112" s="103">
        <v>0</v>
      </c>
      <c r="AS112" s="103">
        <v>0</v>
      </c>
      <c r="AT112" s="103">
        <v>0</v>
      </c>
      <c r="AU112" s="103">
        <v>0</v>
      </c>
      <c r="AV112" s="103">
        <v>0</v>
      </c>
      <c r="AW112" s="103">
        <v>0</v>
      </c>
      <c r="AX112" s="103">
        <v>0</v>
      </c>
      <c r="AY112" s="103">
        <v>0</v>
      </c>
    </row>
    <row r="113" spans="1:51" ht="12.75">
      <c r="A113" s="102" t="s">
        <v>117</v>
      </c>
      <c r="B113" s="103">
        <v>0</v>
      </c>
      <c r="C113" s="103">
        <v>0</v>
      </c>
      <c r="D113" s="103">
        <v>0</v>
      </c>
      <c r="E113" s="103">
        <v>0</v>
      </c>
      <c r="F113" s="103">
        <v>0</v>
      </c>
      <c r="G113" s="103">
        <v>0</v>
      </c>
      <c r="H113" s="103">
        <v>0</v>
      </c>
      <c r="I113" s="103">
        <v>0</v>
      </c>
      <c r="J113" s="103">
        <v>0</v>
      </c>
      <c r="K113" s="103">
        <f t="shared" si="2"/>
        <v>0</v>
      </c>
      <c r="L113" s="103">
        <v>0</v>
      </c>
      <c r="M113" s="103">
        <v>0</v>
      </c>
      <c r="N113" s="103">
        <v>0</v>
      </c>
      <c r="O113" s="103">
        <v>0</v>
      </c>
      <c r="P113" s="103">
        <v>0</v>
      </c>
      <c r="Q113" s="103">
        <v>0</v>
      </c>
      <c r="R113" s="103">
        <v>0</v>
      </c>
      <c r="S113" s="103">
        <f t="shared" si="3"/>
        <v>0</v>
      </c>
      <c r="T113" s="103">
        <v>0</v>
      </c>
      <c r="U113" s="103">
        <v>0</v>
      </c>
      <c r="V113" s="103">
        <v>0</v>
      </c>
      <c r="W113" s="103">
        <v>0</v>
      </c>
      <c r="X113" s="103">
        <v>0</v>
      </c>
      <c r="Y113" s="103">
        <v>0</v>
      </c>
      <c r="Z113" s="103">
        <v>0</v>
      </c>
      <c r="AA113" s="103">
        <v>0</v>
      </c>
      <c r="AB113" s="103">
        <v>0</v>
      </c>
      <c r="AC113" s="103">
        <v>0</v>
      </c>
      <c r="AD113" s="103">
        <v>0</v>
      </c>
      <c r="AE113" s="103">
        <v>0</v>
      </c>
      <c r="AF113" s="103">
        <v>0</v>
      </c>
      <c r="AG113" s="103">
        <v>0</v>
      </c>
      <c r="AH113" s="103">
        <v>0</v>
      </c>
      <c r="AI113" s="103">
        <v>0</v>
      </c>
      <c r="AJ113" s="103">
        <v>0</v>
      </c>
      <c r="AK113" s="103">
        <v>0</v>
      </c>
      <c r="AL113" s="103">
        <v>0</v>
      </c>
      <c r="AM113" s="103">
        <v>0</v>
      </c>
      <c r="AN113" s="103">
        <v>0</v>
      </c>
      <c r="AO113" s="103">
        <v>0</v>
      </c>
      <c r="AP113" s="103">
        <v>0</v>
      </c>
      <c r="AQ113" s="103">
        <v>0</v>
      </c>
      <c r="AR113" s="103">
        <v>0</v>
      </c>
      <c r="AS113" s="103">
        <v>0</v>
      </c>
      <c r="AT113" s="103">
        <v>0</v>
      </c>
      <c r="AU113" s="103">
        <v>0</v>
      </c>
      <c r="AV113" s="103">
        <v>0</v>
      </c>
      <c r="AW113" s="103">
        <v>0</v>
      </c>
      <c r="AX113" s="103">
        <v>0</v>
      </c>
      <c r="AY113" s="103">
        <v>0</v>
      </c>
    </row>
    <row r="114" spans="1:51" ht="12.75">
      <c r="A114" s="102" t="s">
        <v>118</v>
      </c>
      <c r="B114" s="103">
        <v>0</v>
      </c>
      <c r="C114" s="103">
        <v>0</v>
      </c>
      <c r="D114" s="103">
        <v>0</v>
      </c>
      <c r="E114" s="103">
        <v>0</v>
      </c>
      <c r="F114" s="103">
        <v>0</v>
      </c>
      <c r="G114" s="103">
        <v>0</v>
      </c>
      <c r="H114" s="103">
        <v>0</v>
      </c>
      <c r="I114" s="103">
        <v>0</v>
      </c>
      <c r="J114" s="103">
        <v>0</v>
      </c>
      <c r="K114" s="103">
        <f t="shared" si="2"/>
        <v>0</v>
      </c>
      <c r="L114" s="103">
        <v>0</v>
      </c>
      <c r="M114" s="103">
        <v>0</v>
      </c>
      <c r="N114" s="103">
        <v>0</v>
      </c>
      <c r="O114" s="103">
        <v>0</v>
      </c>
      <c r="P114" s="103">
        <v>0</v>
      </c>
      <c r="Q114" s="103">
        <v>0</v>
      </c>
      <c r="R114" s="103">
        <v>0</v>
      </c>
      <c r="S114" s="103">
        <f t="shared" si="3"/>
        <v>0</v>
      </c>
      <c r="T114" s="103">
        <v>0</v>
      </c>
      <c r="U114" s="103">
        <v>0</v>
      </c>
      <c r="V114" s="103">
        <v>0</v>
      </c>
      <c r="W114" s="103">
        <v>0</v>
      </c>
      <c r="X114" s="103">
        <v>0</v>
      </c>
      <c r="Y114" s="103">
        <v>0</v>
      </c>
      <c r="Z114" s="103">
        <v>0</v>
      </c>
      <c r="AA114" s="103">
        <v>0</v>
      </c>
      <c r="AB114" s="103">
        <v>0</v>
      </c>
      <c r="AC114" s="103">
        <v>0</v>
      </c>
      <c r="AD114" s="103">
        <v>0</v>
      </c>
      <c r="AE114" s="103">
        <v>0</v>
      </c>
      <c r="AF114" s="103">
        <v>0</v>
      </c>
      <c r="AG114" s="103">
        <v>0</v>
      </c>
      <c r="AH114" s="103">
        <v>0</v>
      </c>
      <c r="AI114" s="103">
        <v>0</v>
      </c>
      <c r="AJ114" s="103">
        <v>0</v>
      </c>
      <c r="AK114" s="103">
        <v>0</v>
      </c>
      <c r="AL114" s="103">
        <v>0</v>
      </c>
      <c r="AM114" s="103">
        <v>0</v>
      </c>
      <c r="AN114" s="103">
        <v>0</v>
      </c>
      <c r="AO114" s="103">
        <v>0</v>
      </c>
      <c r="AP114" s="103">
        <v>0</v>
      </c>
      <c r="AQ114" s="103">
        <v>0</v>
      </c>
      <c r="AR114" s="103">
        <v>0</v>
      </c>
      <c r="AS114" s="103">
        <v>0</v>
      </c>
      <c r="AT114" s="103">
        <v>0</v>
      </c>
      <c r="AU114" s="103">
        <v>0</v>
      </c>
      <c r="AV114" s="103">
        <v>0</v>
      </c>
      <c r="AW114" s="103">
        <v>0</v>
      </c>
      <c r="AX114" s="103">
        <v>0</v>
      </c>
      <c r="AY114" s="103">
        <v>0</v>
      </c>
    </row>
    <row r="115" spans="1:51" ht="12.75">
      <c r="A115" s="102" t="s">
        <v>119</v>
      </c>
      <c r="B115" s="103">
        <v>0</v>
      </c>
      <c r="C115" s="103">
        <v>0</v>
      </c>
      <c r="D115" s="103">
        <v>0</v>
      </c>
      <c r="E115" s="103">
        <v>0</v>
      </c>
      <c r="F115" s="103">
        <v>0</v>
      </c>
      <c r="G115" s="103">
        <v>0</v>
      </c>
      <c r="H115" s="103">
        <v>0</v>
      </c>
      <c r="I115" s="103">
        <v>0</v>
      </c>
      <c r="J115" s="103">
        <v>0</v>
      </c>
      <c r="K115" s="103">
        <f t="shared" si="2"/>
        <v>0</v>
      </c>
      <c r="L115" s="103">
        <v>0</v>
      </c>
      <c r="M115" s="103">
        <v>0</v>
      </c>
      <c r="N115" s="103">
        <v>0</v>
      </c>
      <c r="O115" s="103">
        <v>0</v>
      </c>
      <c r="P115" s="103">
        <v>0</v>
      </c>
      <c r="Q115" s="103">
        <v>0</v>
      </c>
      <c r="R115" s="103">
        <v>0</v>
      </c>
      <c r="S115" s="103">
        <f t="shared" si="3"/>
        <v>0</v>
      </c>
      <c r="T115" s="103">
        <v>0</v>
      </c>
      <c r="U115" s="103">
        <v>0</v>
      </c>
      <c r="V115" s="103">
        <v>0</v>
      </c>
      <c r="W115" s="103">
        <v>0</v>
      </c>
      <c r="X115" s="103">
        <v>0</v>
      </c>
      <c r="Y115" s="103">
        <v>0</v>
      </c>
      <c r="Z115" s="103">
        <v>0</v>
      </c>
      <c r="AA115" s="103">
        <v>0</v>
      </c>
      <c r="AB115" s="103">
        <v>0</v>
      </c>
      <c r="AC115" s="103">
        <v>0</v>
      </c>
      <c r="AD115" s="103">
        <v>0</v>
      </c>
      <c r="AE115" s="103">
        <v>0</v>
      </c>
      <c r="AF115" s="103">
        <v>0</v>
      </c>
      <c r="AG115" s="103">
        <v>0</v>
      </c>
      <c r="AH115" s="103">
        <v>0</v>
      </c>
      <c r="AI115" s="103">
        <v>0</v>
      </c>
      <c r="AJ115" s="103">
        <v>0</v>
      </c>
      <c r="AK115" s="103">
        <v>0</v>
      </c>
      <c r="AL115" s="103">
        <v>0</v>
      </c>
      <c r="AM115" s="103">
        <v>0</v>
      </c>
      <c r="AN115" s="103">
        <v>0</v>
      </c>
      <c r="AO115" s="103">
        <v>0</v>
      </c>
      <c r="AP115" s="103">
        <v>0</v>
      </c>
      <c r="AQ115" s="103">
        <v>0</v>
      </c>
      <c r="AR115" s="103">
        <v>0</v>
      </c>
      <c r="AS115" s="103">
        <v>0</v>
      </c>
      <c r="AT115" s="103">
        <v>0</v>
      </c>
      <c r="AU115" s="103">
        <v>0</v>
      </c>
      <c r="AV115" s="103">
        <v>259080</v>
      </c>
      <c r="AW115" s="103">
        <v>3.7061196463822847</v>
      </c>
      <c r="AX115" s="103">
        <v>259080</v>
      </c>
      <c r="AY115" s="103">
        <v>3.7061196463822847</v>
      </c>
    </row>
    <row r="116" spans="1:51" ht="12.75">
      <c r="A116" s="102" t="s">
        <v>120</v>
      </c>
      <c r="B116" s="103">
        <v>0</v>
      </c>
      <c r="C116" s="103">
        <v>0</v>
      </c>
      <c r="D116" s="103">
        <v>0</v>
      </c>
      <c r="E116" s="103">
        <v>0</v>
      </c>
      <c r="F116" s="103">
        <v>0</v>
      </c>
      <c r="G116" s="103">
        <v>0</v>
      </c>
      <c r="H116" s="103">
        <v>0</v>
      </c>
      <c r="I116" s="103">
        <v>0</v>
      </c>
      <c r="J116" s="103">
        <v>0</v>
      </c>
      <c r="K116" s="103">
        <f t="shared" si="2"/>
        <v>0</v>
      </c>
      <c r="L116" s="103">
        <v>0</v>
      </c>
      <c r="M116" s="103">
        <v>0</v>
      </c>
      <c r="N116" s="103">
        <v>0</v>
      </c>
      <c r="O116" s="103">
        <v>0</v>
      </c>
      <c r="P116" s="103">
        <v>0</v>
      </c>
      <c r="Q116" s="103">
        <v>0</v>
      </c>
      <c r="R116" s="103">
        <v>0</v>
      </c>
      <c r="S116" s="103">
        <f t="shared" si="3"/>
        <v>0</v>
      </c>
      <c r="T116" s="103">
        <v>0</v>
      </c>
      <c r="U116" s="103">
        <v>0</v>
      </c>
      <c r="V116" s="103">
        <v>0</v>
      </c>
      <c r="W116" s="103">
        <v>0</v>
      </c>
      <c r="X116" s="103">
        <v>0</v>
      </c>
      <c r="Y116" s="103">
        <v>0</v>
      </c>
      <c r="Z116" s="103">
        <v>0</v>
      </c>
      <c r="AA116" s="103">
        <v>0</v>
      </c>
      <c r="AB116" s="103">
        <v>0</v>
      </c>
      <c r="AC116" s="103">
        <v>0</v>
      </c>
      <c r="AD116" s="103">
        <v>0</v>
      </c>
      <c r="AE116" s="103">
        <v>0</v>
      </c>
      <c r="AF116" s="103">
        <v>0</v>
      </c>
      <c r="AG116" s="103">
        <v>0</v>
      </c>
      <c r="AH116" s="103">
        <v>0</v>
      </c>
      <c r="AI116" s="103">
        <v>0</v>
      </c>
      <c r="AJ116" s="103">
        <v>0</v>
      </c>
      <c r="AK116" s="103">
        <v>0</v>
      </c>
      <c r="AL116" s="103">
        <v>0</v>
      </c>
      <c r="AM116" s="103">
        <v>0</v>
      </c>
      <c r="AN116" s="103">
        <v>0</v>
      </c>
      <c r="AO116" s="103">
        <v>0</v>
      </c>
      <c r="AP116" s="103">
        <v>0</v>
      </c>
      <c r="AQ116" s="103">
        <v>0</v>
      </c>
      <c r="AR116" s="103">
        <v>0</v>
      </c>
      <c r="AS116" s="103">
        <v>0</v>
      </c>
      <c r="AT116" s="103">
        <v>0</v>
      </c>
      <c r="AU116" s="103">
        <v>0</v>
      </c>
      <c r="AV116" s="103">
        <v>0</v>
      </c>
      <c r="AW116" s="103">
        <v>0</v>
      </c>
      <c r="AX116" s="103">
        <v>0</v>
      </c>
      <c r="AY116" s="103">
        <v>0</v>
      </c>
    </row>
    <row r="117" spans="1:51" ht="12.75">
      <c r="A117" s="38" t="s">
        <v>121</v>
      </c>
      <c r="B117" s="104">
        <v>0</v>
      </c>
      <c r="C117" s="104">
        <v>0</v>
      </c>
      <c r="D117" s="104">
        <v>0</v>
      </c>
      <c r="E117" s="104">
        <v>0</v>
      </c>
      <c r="F117" s="104">
        <v>0</v>
      </c>
      <c r="G117" s="104">
        <v>0</v>
      </c>
      <c r="H117" s="104">
        <v>0</v>
      </c>
      <c r="I117" s="104">
        <v>0</v>
      </c>
      <c r="J117" s="104">
        <v>0</v>
      </c>
      <c r="K117" s="104">
        <f t="shared" si="2"/>
        <v>0</v>
      </c>
      <c r="L117" s="104">
        <v>0</v>
      </c>
      <c r="M117" s="104">
        <v>0</v>
      </c>
      <c r="N117" s="104">
        <v>0</v>
      </c>
      <c r="O117" s="104">
        <v>0</v>
      </c>
      <c r="P117" s="104">
        <v>0</v>
      </c>
      <c r="Q117" s="104">
        <v>0</v>
      </c>
      <c r="R117" s="104">
        <v>0</v>
      </c>
      <c r="S117" s="104">
        <f t="shared" si="3"/>
        <v>0</v>
      </c>
      <c r="T117" s="104">
        <v>0</v>
      </c>
      <c r="U117" s="104">
        <v>0</v>
      </c>
      <c r="V117" s="104">
        <v>0</v>
      </c>
      <c r="W117" s="104">
        <v>0</v>
      </c>
      <c r="X117" s="104">
        <v>0</v>
      </c>
      <c r="Y117" s="104">
        <v>0</v>
      </c>
      <c r="Z117" s="104">
        <v>0</v>
      </c>
      <c r="AA117" s="104">
        <v>0</v>
      </c>
      <c r="AB117" s="104">
        <v>0</v>
      </c>
      <c r="AC117" s="104">
        <v>0</v>
      </c>
      <c r="AD117" s="104">
        <v>0</v>
      </c>
      <c r="AE117" s="104">
        <v>0</v>
      </c>
      <c r="AF117" s="104">
        <v>0</v>
      </c>
      <c r="AG117" s="104">
        <v>0</v>
      </c>
      <c r="AH117" s="104">
        <v>0</v>
      </c>
      <c r="AI117" s="104">
        <v>0</v>
      </c>
      <c r="AJ117" s="104">
        <v>0</v>
      </c>
      <c r="AK117" s="104">
        <v>0</v>
      </c>
      <c r="AL117" s="104">
        <v>0</v>
      </c>
      <c r="AM117" s="104">
        <v>0</v>
      </c>
      <c r="AN117" s="104">
        <v>0</v>
      </c>
      <c r="AO117" s="104">
        <v>0</v>
      </c>
      <c r="AP117" s="104">
        <v>0</v>
      </c>
      <c r="AQ117" s="104">
        <v>0</v>
      </c>
      <c r="AR117" s="104">
        <v>0</v>
      </c>
      <c r="AS117" s="104">
        <v>0</v>
      </c>
      <c r="AT117" s="104">
        <v>0</v>
      </c>
      <c r="AU117" s="104">
        <v>0</v>
      </c>
      <c r="AV117" s="104">
        <v>6955020</v>
      </c>
      <c r="AW117" s="104">
        <v>99.49103081280576</v>
      </c>
      <c r="AX117" s="104">
        <v>6955020</v>
      </c>
      <c r="AY117" s="104">
        <v>99.49103081280576</v>
      </c>
    </row>
    <row r="118" spans="1:51" ht="12.75">
      <c r="A118" s="207" t="s">
        <v>122</v>
      </c>
      <c r="B118" s="208">
        <v>0</v>
      </c>
      <c r="C118" s="208">
        <v>0</v>
      </c>
      <c r="D118" s="208">
        <v>0</v>
      </c>
      <c r="E118" s="208">
        <v>0</v>
      </c>
      <c r="F118" s="208">
        <v>0</v>
      </c>
      <c r="G118" s="208">
        <v>0</v>
      </c>
      <c r="H118" s="208">
        <v>0</v>
      </c>
      <c r="I118" s="208">
        <v>0</v>
      </c>
      <c r="J118" s="208">
        <v>0</v>
      </c>
      <c r="K118" s="208">
        <f t="shared" si="2"/>
        <v>0</v>
      </c>
      <c r="L118" s="208">
        <v>0</v>
      </c>
      <c r="M118" s="208">
        <v>0</v>
      </c>
      <c r="N118" s="208">
        <v>0</v>
      </c>
      <c r="O118" s="208">
        <v>0</v>
      </c>
      <c r="P118" s="208">
        <v>0</v>
      </c>
      <c r="Q118" s="208">
        <v>0</v>
      </c>
      <c r="R118" s="208">
        <v>0</v>
      </c>
      <c r="S118" s="208">
        <f t="shared" si="3"/>
        <v>0</v>
      </c>
      <c r="T118" s="208">
        <v>0</v>
      </c>
      <c r="U118" s="208">
        <v>0</v>
      </c>
      <c r="V118" s="208">
        <v>0</v>
      </c>
      <c r="W118" s="208">
        <v>0</v>
      </c>
      <c r="X118" s="208">
        <v>0</v>
      </c>
      <c r="Y118" s="208">
        <v>0</v>
      </c>
      <c r="Z118" s="208">
        <v>0</v>
      </c>
      <c r="AA118" s="208">
        <v>0</v>
      </c>
      <c r="AB118" s="208">
        <v>0</v>
      </c>
      <c r="AC118" s="208">
        <v>0</v>
      </c>
      <c r="AD118" s="208">
        <v>0</v>
      </c>
      <c r="AE118" s="208">
        <v>0</v>
      </c>
      <c r="AF118" s="208">
        <v>0</v>
      </c>
      <c r="AG118" s="208">
        <v>0</v>
      </c>
      <c r="AH118" s="208">
        <v>0</v>
      </c>
      <c r="AI118" s="208">
        <v>0</v>
      </c>
      <c r="AJ118" s="208">
        <v>0</v>
      </c>
      <c r="AK118" s="208">
        <v>0</v>
      </c>
      <c r="AL118" s="208">
        <v>0</v>
      </c>
      <c r="AM118" s="208">
        <v>0</v>
      </c>
      <c r="AN118" s="208">
        <v>0</v>
      </c>
      <c r="AO118" s="208">
        <v>0</v>
      </c>
      <c r="AP118" s="208">
        <v>0</v>
      </c>
      <c r="AQ118" s="208">
        <v>0</v>
      </c>
      <c r="AR118" s="208">
        <v>0</v>
      </c>
      <c r="AS118" s="208">
        <v>0</v>
      </c>
      <c r="AT118" s="208">
        <v>0</v>
      </c>
      <c r="AU118" s="208">
        <v>0</v>
      </c>
      <c r="AV118" s="208">
        <v>27790381.62</v>
      </c>
      <c r="AW118" s="208">
        <v>397.5392901896833</v>
      </c>
      <c r="AX118" s="208">
        <v>27790381.62</v>
      </c>
      <c r="AY118" s="208">
        <v>397.5392901896833</v>
      </c>
    </row>
    <row r="119" spans="1:51" ht="12.75">
      <c r="A119" s="207" t="s">
        <v>123</v>
      </c>
      <c r="B119" s="208">
        <v>3584.0400000000004</v>
      </c>
      <c r="C119" s="208">
        <v>17.9202</v>
      </c>
      <c r="D119" s="208">
        <v>4480.080000000001</v>
      </c>
      <c r="E119" s="208">
        <v>24.48131147540984</v>
      </c>
      <c r="F119" s="208">
        <v>12544.08</v>
      </c>
      <c r="G119" s="208">
        <v>7.409379799173066</v>
      </c>
      <c r="H119" s="208">
        <v>25760.039999999994</v>
      </c>
      <c r="I119" s="208">
        <v>1.855910662824207</v>
      </c>
      <c r="J119" s="208">
        <v>25760.039999999994</v>
      </c>
      <c r="K119" s="208">
        <f t="shared" si="2"/>
        <v>56.74017621145373</v>
      </c>
      <c r="L119" s="208">
        <v>25760.039999999994</v>
      </c>
      <c r="M119" s="208">
        <v>52.78696721311474</v>
      </c>
      <c r="N119" s="208">
        <v>2016</v>
      </c>
      <c r="O119" s="208">
        <v>15.75</v>
      </c>
      <c r="P119" s="208">
        <v>18144</v>
      </c>
      <c r="Q119" s="208">
        <v>7.8477508650519034</v>
      </c>
      <c r="R119" s="208">
        <v>9408</v>
      </c>
      <c r="S119" s="208">
        <f t="shared" si="3"/>
        <v>59.92356687898089</v>
      </c>
      <c r="T119" s="208">
        <v>51296.039999999986</v>
      </c>
      <c r="U119" s="208">
        <v>77.95750759878418</v>
      </c>
      <c r="V119" s="208">
        <v>15680.04</v>
      </c>
      <c r="W119" s="208">
        <v>2.730762800417973</v>
      </c>
      <c r="X119" s="208">
        <v>45024</v>
      </c>
      <c r="Y119" s="208">
        <v>5.378568868713415</v>
      </c>
      <c r="Z119" s="208">
        <v>19488</v>
      </c>
      <c r="AA119" s="208">
        <v>13.752999294283699</v>
      </c>
      <c r="AB119" s="208">
        <v>14112</v>
      </c>
      <c r="AC119" s="208">
        <v>56.674698795180724</v>
      </c>
      <c r="AD119" s="208">
        <v>12320.04</v>
      </c>
      <c r="AE119" s="208">
        <v>12.927639034627493</v>
      </c>
      <c r="AF119" s="208">
        <v>25536</v>
      </c>
      <c r="AG119" s="208">
        <v>2.456802001154512</v>
      </c>
      <c r="AH119" s="208">
        <v>17696.04</v>
      </c>
      <c r="AI119" s="208">
        <v>13.868369905956113</v>
      </c>
      <c r="AJ119" s="208">
        <v>29568</v>
      </c>
      <c r="AK119" s="208">
        <v>20.155419222903884</v>
      </c>
      <c r="AL119" s="208">
        <v>13440</v>
      </c>
      <c r="AM119" s="208">
        <v>1.9893428063943162</v>
      </c>
      <c r="AN119" s="208">
        <v>20160</v>
      </c>
      <c r="AO119" s="208">
        <v>12.498450092994421</v>
      </c>
      <c r="AP119" s="208">
        <v>9408</v>
      </c>
      <c r="AQ119" s="208">
        <v>6.157068062827225</v>
      </c>
      <c r="AR119" s="208">
        <v>10080</v>
      </c>
      <c r="AS119" s="208">
        <v>38.91891891891892</v>
      </c>
      <c r="AT119" s="208">
        <v>17024.04</v>
      </c>
      <c r="AU119" s="208">
        <v>1.7500041118421052</v>
      </c>
      <c r="AV119" s="208">
        <v>27790381.62</v>
      </c>
      <c r="AW119" s="208">
        <v>397.5392901896833</v>
      </c>
      <c r="AX119" s="208">
        <v>28218670.14</v>
      </c>
      <c r="AY119" s="208">
        <v>403.66592481332077</v>
      </c>
    </row>
    <row r="120" spans="1:51" ht="12.75">
      <c r="A120" s="209" t="s">
        <v>124</v>
      </c>
      <c r="B120" s="211">
        <v>0</v>
      </c>
      <c r="C120" s="211">
        <v>0</v>
      </c>
      <c r="D120" s="211">
        <v>0</v>
      </c>
      <c r="E120" s="211">
        <v>0</v>
      </c>
      <c r="F120" s="211">
        <v>0</v>
      </c>
      <c r="G120" s="211">
        <v>0</v>
      </c>
      <c r="H120" s="211">
        <v>0</v>
      </c>
      <c r="I120" s="211">
        <v>0</v>
      </c>
      <c r="J120" s="211">
        <v>0</v>
      </c>
      <c r="K120" s="211">
        <f t="shared" si="2"/>
        <v>0</v>
      </c>
      <c r="L120" s="211">
        <v>0</v>
      </c>
      <c r="M120" s="211">
        <v>0</v>
      </c>
      <c r="N120" s="211">
        <v>0</v>
      </c>
      <c r="O120" s="211">
        <v>0</v>
      </c>
      <c r="P120" s="211">
        <v>0</v>
      </c>
      <c r="Q120" s="211">
        <v>0</v>
      </c>
      <c r="R120" s="211">
        <v>0</v>
      </c>
      <c r="S120" s="211">
        <f t="shared" si="3"/>
        <v>0</v>
      </c>
      <c r="T120" s="211">
        <v>0</v>
      </c>
      <c r="U120" s="211">
        <v>0</v>
      </c>
      <c r="V120" s="211">
        <v>0</v>
      </c>
      <c r="W120" s="211">
        <v>0</v>
      </c>
      <c r="X120" s="211">
        <v>0</v>
      </c>
      <c r="Y120" s="211">
        <v>0</v>
      </c>
      <c r="Z120" s="211">
        <v>0</v>
      </c>
      <c r="AA120" s="211">
        <v>0</v>
      </c>
      <c r="AB120" s="211">
        <v>0</v>
      </c>
      <c r="AC120" s="211">
        <v>0</v>
      </c>
      <c r="AD120" s="211">
        <v>0</v>
      </c>
      <c r="AE120" s="211">
        <v>0</v>
      </c>
      <c r="AF120" s="211">
        <v>0</v>
      </c>
      <c r="AG120" s="211">
        <v>0</v>
      </c>
      <c r="AH120" s="211">
        <v>0</v>
      </c>
      <c r="AI120" s="211">
        <v>0</v>
      </c>
      <c r="AJ120" s="211">
        <v>0</v>
      </c>
      <c r="AK120" s="211">
        <v>0</v>
      </c>
      <c r="AL120" s="211">
        <v>0</v>
      </c>
      <c r="AM120" s="211">
        <v>0</v>
      </c>
      <c r="AN120" s="211">
        <v>0</v>
      </c>
      <c r="AO120" s="211">
        <v>0</v>
      </c>
      <c r="AP120" s="211">
        <v>0</v>
      </c>
      <c r="AQ120" s="211">
        <v>0</v>
      </c>
      <c r="AR120" s="211">
        <v>0</v>
      </c>
      <c r="AS120" s="211">
        <v>0</v>
      </c>
      <c r="AT120" s="211">
        <v>0</v>
      </c>
      <c r="AU120" s="211">
        <v>0</v>
      </c>
      <c r="AV120" s="210">
        <v>0.7497328358026341</v>
      </c>
      <c r="AW120" s="211">
        <v>1.072487105259397E-05</v>
      </c>
      <c r="AX120" s="210">
        <v>0.7497328358026341</v>
      </c>
      <c r="AY120" s="211">
        <v>1.072487105259397E-05</v>
      </c>
    </row>
    <row r="121" spans="1:51" ht="12.75">
      <c r="A121" s="201" t="s">
        <v>125</v>
      </c>
      <c r="B121" s="202" t="s">
        <v>11</v>
      </c>
      <c r="C121" s="202" t="s">
        <v>11</v>
      </c>
      <c r="D121" s="202" t="s">
        <v>11</v>
      </c>
      <c r="E121" s="202" t="s">
        <v>11</v>
      </c>
      <c r="F121" s="202" t="s">
        <v>11</v>
      </c>
      <c r="G121" s="202" t="s">
        <v>11</v>
      </c>
      <c r="H121" s="202" t="s">
        <v>11</v>
      </c>
      <c r="I121" s="202" t="s">
        <v>11</v>
      </c>
      <c r="J121" s="202" t="s">
        <v>11</v>
      </c>
      <c r="K121" s="202"/>
      <c r="L121" s="202" t="s">
        <v>11</v>
      </c>
      <c r="M121" s="202" t="s">
        <v>11</v>
      </c>
      <c r="N121" s="202" t="s">
        <v>11</v>
      </c>
      <c r="O121" s="202" t="s">
        <v>11</v>
      </c>
      <c r="P121" s="202" t="s">
        <v>11</v>
      </c>
      <c r="Q121" s="202" t="s">
        <v>11</v>
      </c>
      <c r="R121" s="202" t="s">
        <v>11</v>
      </c>
      <c r="S121" s="202"/>
      <c r="T121" s="202" t="s">
        <v>11</v>
      </c>
      <c r="U121" s="202" t="s">
        <v>11</v>
      </c>
      <c r="V121" s="202" t="s">
        <v>11</v>
      </c>
      <c r="W121" s="202" t="s">
        <v>11</v>
      </c>
      <c r="X121" s="202" t="s">
        <v>11</v>
      </c>
      <c r="Y121" s="202" t="s">
        <v>11</v>
      </c>
      <c r="Z121" s="202" t="s">
        <v>11</v>
      </c>
      <c r="AA121" s="202" t="s">
        <v>11</v>
      </c>
      <c r="AB121" s="202" t="s">
        <v>11</v>
      </c>
      <c r="AC121" s="202" t="s">
        <v>11</v>
      </c>
      <c r="AD121" s="202" t="s">
        <v>11</v>
      </c>
      <c r="AE121" s="202" t="s">
        <v>11</v>
      </c>
      <c r="AF121" s="202" t="s">
        <v>11</v>
      </c>
      <c r="AG121" s="202" t="s">
        <v>11</v>
      </c>
      <c r="AH121" s="202" t="s">
        <v>11</v>
      </c>
      <c r="AI121" s="202" t="s">
        <v>11</v>
      </c>
      <c r="AJ121" s="202" t="s">
        <v>11</v>
      </c>
      <c r="AK121" s="202" t="s">
        <v>11</v>
      </c>
      <c r="AL121" s="202" t="s">
        <v>11</v>
      </c>
      <c r="AM121" s="202" t="s">
        <v>11</v>
      </c>
      <c r="AN121" s="202" t="s">
        <v>11</v>
      </c>
      <c r="AO121" s="202" t="s">
        <v>11</v>
      </c>
      <c r="AP121" s="202" t="s">
        <v>11</v>
      </c>
      <c r="AQ121" s="202" t="s">
        <v>11</v>
      </c>
      <c r="AR121" s="202" t="s">
        <v>11</v>
      </c>
      <c r="AS121" s="202" t="s">
        <v>11</v>
      </c>
      <c r="AT121" s="202" t="s">
        <v>11</v>
      </c>
      <c r="AU121" s="202" t="s">
        <v>11</v>
      </c>
      <c r="AV121" s="202" t="s">
        <v>11</v>
      </c>
      <c r="AW121" s="202" t="s">
        <v>11</v>
      </c>
      <c r="AX121" s="202" t="s">
        <v>11</v>
      </c>
      <c r="AY121" s="202" t="s">
        <v>11</v>
      </c>
    </row>
    <row r="122" spans="1:51" ht="12.75">
      <c r="A122" s="39" t="s">
        <v>126</v>
      </c>
      <c r="B122" s="105">
        <v>0</v>
      </c>
      <c r="C122" s="105">
        <v>0</v>
      </c>
      <c r="D122" s="105">
        <v>0</v>
      </c>
      <c r="E122" s="105">
        <v>0</v>
      </c>
      <c r="F122" s="105">
        <v>0</v>
      </c>
      <c r="G122" s="105">
        <v>0</v>
      </c>
      <c r="H122" s="105">
        <v>0</v>
      </c>
      <c r="I122" s="105">
        <v>0</v>
      </c>
      <c r="J122" s="105">
        <v>0</v>
      </c>
      <c r="K122" s="105">
        <f t="shared" si="2"/>
        <v>0</v>
      </c>
      <c r="L122" s="105">
        <v>0</v>
      </c>
      <c r="M122" s="105">
        <v>0</v>
      </c>
      <c r="N122" s="105">
        <v>0</v>
      </c>
      <c r="O122" s="105">
        <v>0</v>
      </c>
      <c r="P122" s="105">
        <v>0</v>
      </c>
      <c r="Q122" s="105">
        <v>0</v>
      </c>
      <c r="R122" s="105">
        <v>0</v>
      </c>
      <c r="S122" s="105">
        <f t="shared" si="3"/>
        <v>0</v>
      </c>
      <c r="T122" s="105">
        <v>0</v>
      </c>
      <c r="U122" s="105">
        <v>0</v>
      </c>
      <c r="V122" s="105">
        <v>0</v>
      </c>
      <c r="W122" s="105">
        <v>0</v>
      </c>
      <c r="X122" s="105">
        <v>0</v>
      </c>
      <c r="Y122" s="105">
        <v>0</v>
      </c>
      <c r="Z122" s="105">
        <v>0</v>
      </c>
      <c r="AA122" s="105">
        <v>0</v>
      </c>
      <c r="AB122" s="105">
        <v>0</v>
      </c>
      <c r="AC122" s="105">
        <v>0</v>
      </c>
      <c r="AD122" s="105">
        <v>0</v>
      </c>
      <c r="AE122" s="105">
        <v>0</v>
      </c>
      <c r="AF122" s="105">
        <v>0</v>
      </c>
      <c r="AG122" s="105">
        <v>0</v>
      </c>
      <c r="AH122" s="105">
        <v>0</v>
      </c>
      <c r="AI122" s="105">
        <v>0</v>
      </c>
      <c r="AJ122" s="105">
        <v>0</v>
      </c>
      <c r="AK122" s="105">
        <v>0</v>
      </c>
      <c r="AL122" s="105">
        <v>0</v>
      </c>
      <c r="AM122" s="105">
        <v>0</v>
      </c>
      <c r="AN122" s="105">
        <v>0</v>
      </c>
      <c r="AO122" s="105">
        <v>0</v>
      </c>
      <c r="AP122" s="105">
        <v>0</v>
      </c>
      <c r="AQ122" s="105">
        <v>0</v>
      </c>
      <c r="AR122" s="105">
        <v>0</v>
      </c>
      <c r="AS122" s="105">
        <v>0</v>
      </c>
      <c r="AT122" s="105">
        <v>0</v>
      </c>
      <c r="AU122" s="105">
        <v>0</v>
      </c>
      <c r="AV122" s="105">
        <v>2365440</v>
      </c>
      <c r="AW122" s="105">
        <v>33.83743884645095</v>
      </c>
      <c r="AX122" s="105">
        <v>2365440</v>
      </c>
      <c r="AY122" s="105">
        <v>33.83743884645095</v>
      </c>
    </row>
    <row r="123" spans="1:51" ht="12.75">
      <c r="A123" s="39" t="s">
        <v>127</v>
      </c>
      <c r="B123" s="105">
        <v>0</v>
      </c>
      <c r="C123" s="105">
        <v>0</v>
      </c>
      <c r="D123" s="105">
        <v>0</v>
      </c>
      <c r="E123" s="105">
        <v>0</v>
      </c>
      <c r="F123" s="105">
        <v>0</v>
      </c>
      <c r="G123" s="105">
        <v>0</v>
      </c>
      <c r="H123" s="105">
        <v>0</v>
      </c>
      <c r="I123" s="105">
        <v>0</v>
      </c>
      <c r="J123" s="105">
        <v>0</v>
      </c>
      <c r="K123" s="105">
        <f t="shared" si="2"/>
        <v>0</v>
      </c>
      <c r="L123" s="105">
        <v>0</v>
      </c>
      <c r="M123" s="105">
        <v>0</v>
      </c>
      <c r="N123" s="105">
        <v>0</v>
      </c>
      <c r="O123" s="105">
        <v>0</v>
      </c>
      <c r="P123" s="105">
        <v>0</v>
      </c>
      <c r="Q123" s="105">
        <v>0</v>
      </c>
      <c r="R123" s="105">
        <v>0</v>
      </c>
      <c r="S123" s="105">
        <f t="shared" si="3"/>
        <v>0</v>
      </c>
      <c r="T123" s="105">
        <v>0</v>
      </c>
      <c r="U123" s="105">
        <v>0</v>
      </c>
      <c r="V123" s="105">
        <v>0</v>
      </c>
      <c r="W123" s="105">
        <v>0</v>
      </c>
      <c r="X123" s="105">
        <v>0</v>
      </c>
      <c r="Y123" s="105">
        <v>0</v>
      </c>
      <c r="Z123" s="105">
        <v>0</v>
      </c>
      <c r="AA123" s="105">
        <v>0</v>
      </c>
      <c r="AB123" s="105">
        <v>0</v>
      </c>
      <c r="AC123" s="105">
        <v>0</v>
      </c>
      <c r="AD123" s="105">
        <v>0</v>
      </c>
      <c r="AE123" s="105">
        <v>0</v>
      </c>
      <c r="AF123" s="105">
        <v>0</v>
      </c>
      <c r="AG123" s="105">
        <v>0</v>
      </c>
      <c r="AH123" s="105">
        <v>0</v>
      </c>
      <c r="AI123" s="105">
        <v>0</v>
      </c>
      <c r="AJ123" s="105">
        <v>0</v>
      </c>
      <c r="AK123" s="105">
        <v>0</v>
      </c>
      <c r="AL123" s="105">
        <v>0</v>
      </c>
      <c r="AM123" s="105">
        <v>0</v>
      </c>
      <c r="AN123" s="105">
        <v>0</v>
      </c>
      <c r="AO123" s="105">
        <v>0</v>
      </c>
      <c r="AP123" s="105">
        <v>0</v>
      </c>
      <c r="AQ123" s="105">
        <v>0</v>
      </c>
      <c r="AR123" s="105">
        <v>0</v>
      </c>
      <c r="AS123" s="105">
        <v>0</v>
      </c>
      <c r="AT123" s="105">
        <v>0</v>
      </c>
      <c r="AU123" s="105">
        <v>0</v>
      </c>
      <c r="AV123" s="105">
        <v>0</v>
      </c>
      <c r="AW123" s="105">
        <v>0</v>
      </c>
      <c r="AX123" s="105">
        <v>0</v>
      </c>
      <c r="AY123" s="105">
        <v>0</v>
      </c>
    </row>
    <row r="124" spans="1:51" ht="12.75">
      <c r="A124" s="40" t="s">
        <v>128</v>
      </c>
      <c r="B124" s="106">
        <v>0</v>
      </c>
      <c r="C124" s="106">
        <v>0</v>
      </c>
      <c r="D124" s="106">
        <v>0</v>
      </c>
      <c r="E124" s="106">
        <v>0</v>
      </c>
      <c r="F124" s="106">
        <v>0</v>
      </c>
      <c r="G124" s="106">
        <v>0</v>
      </c>
      <c r="H124" s="106">
        <v>0</v>
      </c>
      <c r="I124" s="106">
        <v>0</v>
      </c>
      <c r="J124" s="106">
        <v>0</v>
      </c>
      <c r="K124" s="106">
        <f t="shared" si="2"/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0</v>
      </c>
      <c r="Q124" s="106">
        <v>0</v>
      </c>
      <c r="R124" s="106">
        <v>0</v>
      </c>
      <c r="S124" s="106">
        <f t="shared" si="3"/>
        <v>0</v>
      </c>
      <c r="T124" s="106">
        <v>0</v>
      </c>
      <c r="U124" s="106">
        <v>0</v>
      </c>
      <c r="V124" s="106">
        <v>0</v>
      </c>
      <c r="W124" s="106">
        <v>0</v>
      </c>
      <c r="X124" s="106">
        <v>0</v>
      </c>
      <c r="Y124" s="106">
        <v>0</v>
      </c>
      <c r="Z124" s="106">
        <v>0</v>
      </c>
      <c r="AA124" s="106">
        <v>0</v>
      </c>
      <c r="AB124" s="106">
        <v>0</v>
      </c>
      <c r="AC124" s="106">
        <v>0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0</v>
      </c>
      <c r="AJ124" s="106">
        <v>0</v>
      </c>
      <c r="AK124" s="106">
        <v>0</v>
      </c>
      <c r="AL124" s="106">
        <v>0</v>
      </c>
      <c r="AM124" s="106">
        <v>0</v>
      </c>
      <c r="AN124" s="106">
        <v>0</v>
      </c>
      <c r="AO124" s="106">
        <v>0</v>
      </c>
      <c r="AP124" s="106">
        <v>0</v>
      </c>
      <c r="AQ124" s="106">
        <v>0</v>
      </c>
      <c r="AR124" s="106">
        <v>0</v>
      </c>
      <c r="AS124" s="106">
        <v>0</v>
      </c>
      <c r="AT124" s="106">
        <v>0</v>
      </c>
      <c r="AU124" s="106">
        <v>0</v>
      </c>
      <c r="AV124" s="106">
        <v>2365440</v>
      </c>
      <c r="AW124" s="106">
        <v>33.83743884645095</v>
      </c>
      <c r="AX124" s="106">
        <v>2365440</v>
      </c>
      <c r="AY124" s="106">
        <v>33.83743884645095</v>
      </c>
    </row>
    <row r="125" spans="1:51" ht="12.75">
      <c r="A125" s="41" t="s">
        <v>129</v>
      </c>
      <c r="B125" s="107" t="s">
        <v>11</v>
      </c>
      <c r="C125" s="107" t="s">
        <v>11</v>
      </c>
      <c r="D125" s="107" t="s">
        <v>11</v>
      </c>
      <c r="E125" s="107" t="s">
        <v>11</v>
      </c>
      <c r="F125" s="107" t="s">
        <v>11</v>
      </c>
      <c r="G125" s="107" t="s">
        <v>11</v>
      </c>
      <c r="H125" s="107" t="s">
        <v>11</v>
      </c>
      <c r="I125" s="107" t="s">
        <v>11</v>
      </c>
      <c r="J125" s="107" t="s">
        <v>11</v>
      </c>
      <c r="K125" s="107"/>
      <c r="L125" s="107" t="s">
        <v>11</v>
      </c>
      <c r="M125" s="107" t="s">
        <v>11</v>
      </c>
      <c r="N125" s="107" t="s">
        <v>11</v>
      </c>
      <c r="O125" s="107" t="s">
        <v>11</v>
      </c>
      <c r="P125" s="107" t="s">
        <v>11</v>
      </c>
      <c r="Q125" s="107" t="s">
        <v>11</v>
      </c>
      <c r="R125" s="107" t="s">
        <v>11</v>
      </c>
      <c r="S125" s="107"/>
      <c r="T125" s="107" t="s">
        <v>11</v>
      </c>
      <c r="U125" s="107" t="s">
        <v>11</v>
      </c>
      <c r="V125" s="107" t="s">
        <v>11</v>
      </c>
      <c r="W125" s="107" t="s">
        <v>11</v>
      </c>
      <c r="X125" s="107" t="s">
        <v>11</v>
      </c>
      <c r="Y125" s="107" t="s">
        <v>11</v>
      </c>
      <c r="Z125" s="107" t="s">
        <v>11</v>
      </c>
      <c r="AA125" s="107" t="s">
        <v>11</v>
      </c>
      <c r="AB125" s="107" t="s">
        <v>11</v>
      </c>
      <c r="AC125" s="107" t="s">
        <v>11</v>
      </c>
      <c r="AD125" s="107" t="s">
        <v>11</v>
      </c>
      <c r="AE125" s="107" t="s">
        <v>11</v>
      </c>
      <c r="AF125" s="107" t="s">
        <v>11</v>
      </c>
      <c r="AG125" s="107" t="s">
        <v>11</v>
      </c>
      <c r="AH125" s="107" t="s">
        <v>11</v>
      </c>
      <c r="AI125" s="107" t="s">
        <v>11</v>
      </c>
      <c r="AJ125" s="107" t="s">
        <v>11</v>
      </c>
      <c r="AK125" s="107" t="s">
        <v>11</v>
      </c>
      <c r="AL125" s="107" t="s">
        <v>11</v>
      </c>
      <c r="AM125" s="107" t="s">
        <v>11</v>
      </c>
      <c r="AN125" s="107" t="s">
        <v>11</v>
      </c>
      <c r="AO125" s="107" t="s">
        <v>11</v>
      </c>
      <c r="AP125" s="107" t="s">
        <v>11</v>
      </c>
      <c r="AQ125" s="107" t="s">
        <v>11</v>
      </c>
      <c r="AR125" s="107" t="s">
        <v>11</v>
      </c>
      <c r="AS125" s="107" t="s">
        <v>11</v>
      </c>
      <c r="AT125" s="107" t="s">
        <v>11</v>
      </c>
      <c r="AU125" s="107" t="s">
        <v>11</v>
      </c>
      <c r="AV125" s="107" t="s">
        <v>11</v>
      </c>
      <c r="AW125" s="107" t="s">
        <v>11</v>
      </c>
      <c r="AX125" s="107" t="s">
        <v>11</v>
      </c>
      <c r="AY125" s="107" t="s">
        <v>11</v>
      </c>
    </row>
    <row r="126" spans="1:51" ht="12.75">
      <c r="A126" s="42" t="s">
        <v>130</v>
      </c>
      <c r="B126" s="107">
        <v>0</v>
      </c>
      <c r="C126" s="107">
        <v>0</v>
      </c>
      <c r="D126" s="107">
        <v>0</v>
      </c>
      <c r="E126" s="107">
        <v>0</v>
      </c>
      <c r="F126" s="107">
        <v>0</v>
      </c>
      <c r="G126" s="107">
        <v>0</v>
      </c>
      <c r="H126" s="107">
        <v>0</v>
      </c>
      <c r="I126" s="107">
        <v>0</v>
      </c>
      <c r="J126" s="107">
        <v>0</v>
      </c>
      <c r="K126" s="107">
        <f t="shared" si="2"/>
        <v>0</v>
      </c>
      <c r="L126" s="107">
        <v>0</v>
      </c>
      <c r="M126" s="107">
        <v>0</v>
      </c>
      <c r="N126" s="107">
        <v>0</v>
      </c>
      <c r="O126" s="107">
        <v>0</v>
      </c>
      <c r="P126" s="107">
        <v>0</v>
      </c>
      <c r="Q126" s="107">
        <v>0</v>
      </c>
      <c r="R126" s="107">
        <v>0</v>
      </c>
      <c r="S126" s="107">
        <f t="shared" si="3"/>
        <v>0</v>
      </c>
      <c r="T126" s="107">
        <v>0</v>
      </c>
      <c r="U126" s="107">
        <v>0</v>
      </c>
      <c r="V126" s="107">
        <v>0</v>
      </c>
      <c r="W126" s="107">
        <v>0</v>
      </c>
      <c r="X126" s="107">
        <v>0</v>
      </c>
      <c r="Y126" s="107">
        <v>0</v>
      </c>
      <c r="Z126" s="107">
        <v>0</v>
      </c>
      <c r="AA126" s="107">
        <v>0</v>
      </c>
      <c r="AB126" s="107">
        <v>0</v>
      </c>
      <c r="AC126" s="107">
        <v>0</v>
      </c>
      <c r="AD126" s="107">
        <v>0</v>
      </c>
      <c r="AE126" s="107">
        <v>0</v>
      </c>
      <c r="AF126" s="107">
        <v>0</v>
      </c>
      <c r="AG126" s="107">
        <v>0</v>
      </c>
      <c r="AH126" s="107">
        <v>0</v>
      </c>
      <c r="AI126" s="107">
        <v>0</v>
      </c>
      <c r="AJ126" s="107">
        <v>0</v>
      </c>
      <c r="AK126" s="107">
        <v>0</v>
      </c>
      <c r="AL126" s="107">
        <v>0</v>
      </c>
      <c r="AM126" s="107">
        <v>0</v>
      </c>
      <c r="AN126" s="107">
        <v>0</v>
      </c>
      <c r="AO126" s="107">
        <v>0</v>
      </c>
      <c r="AP126" s="107">
        <v>0</v>
      </c>
      <c r="AQ126" s="107">
        <v>0</v>
      </c>
      <c r="AR126" s="107">
        <v>0</v>
      </c>
      <c r="AS126" s="107">
        <v>0</v>
      </c>
      <c r="AT126" s="107">
        <v>0</v>
      </c>
      <c r="AU126" s="107">
        <v>0</v>
      </c>
      <c r="AV126" s="107">
        <v>0</v>
      </c>
      <c r="AW126" s="107">
        <v>0</v>
      </c>
      <c r="AX126" s="107">
        <v>0</v>
      </c>
      <c r="AY126" s="107">
        <v>0</v>
      </c>
    </row>
    <row r="127" spans="1:51" ht="12.75">
      <c r="A127" s="42" t="s">
        <v>131</v>
      </c>
      <c r="B127" s="107">
        <v>0</v>
      </c>
      <c r="C127" s="107">
        <v>0</v>
      </c>
      <c r="D127" s="107">
        <v>0</v>
      </c>
      <c r="E127" s="107">
        <v>0</v>
      </c>
      <c r="F127" s="107">
        <v>0</v>
      </c>
      <c r="G127" s="107">
        <v>0</v>
      </c>
      <c r="H127" s="107">
        <v>0</v>
      </c>
      <c r="I127" s="107">
        <v>0</v>
      </c>
      <c r="J127" s="107">
        <v>0</v>
      </c>
      <c r="K127" s="107">
        <f t="shared" si="2"/>
        <v>0</v>
      </c>
      <c r="L127" s="107">
        <v>0</v>
      </c>
      <c r="M127" s="107">
        <v>0</v>
      </c>
      <c r="N127" s="107">
        <v>0</v>
      </c>
      <c r="O127" s="107">
        <v>0</v>
      </c>
      <c r="P127" s="107">
        <v>0</v>
      </c>
      <c r="Q127" s="107">
        <v>0</v>
      </c>
      <c r="R127" s="107">
        <v>0</v>
      </c>
      <c r="S127" s="107">
        <f t="shared" si="3"/>
        <v>0</v>
      </c>
      <c r="T127" s="107">
        <v>0</v>
      </c>
      <c r="U127" s="107">
        <v>0</v>
      </c>
      <c r="V127" s="107">
        <v>0</v>
      </c>
      <c r="W127" s="107">
        <v>0</v>
      </c>
      <c r="X127" s="107">
        <v>0</v>
      </c>
      <c r="Y127" s="107">
        <v>0</v>
      </c>
      <c r="Z127" s="107">
        <v>0</v>
      </c>
      <c r="AA127" s="107">
        <v>0</v>
      </c>
      <c r="AB127" s="107">
        <v>0</v>
      </c>
      <c r="AC127" s="107">
        <v>0</v>
      </c>
      <c r="AD127" s="107">
        <v>0</v>
      </c>
      <c r="AE127" s="107">
        <v>0</v>
      </c>
      <c r="AF127" s="107">
        <v>0</v>
      </c>
      <c r="AG127" s="107">
        <v>0</v>
      </c>
      <c r="AH127" s="107">
        <v>0</v>
      </c>
      <c r="AI127" s="107">
        <v>0</v>
      </c>
      <c r="AJ127" s="107">
        <v>0</v>
      </c>
      <c r="AK127" s="107">
        <v>0</v>
      </c>
      <c r="AL127" s="107">
        <v>0</v>
      </c>
      <c r="AM127" s="107">
        <v>0</v>
      </c>
      <c r="AN127" s="107">
        <v>0</v>
      </c>
      <c r="AO127" s="107">
        <v>0</v>
      </c>
      <c r="AP127" s="107">
        <v>0</v>
      </c>
      <c r="AQ127" s="107">
        <v>0</v>
      </c>
      <c r="AR127" s="107">
        <v>0</v>
      </c>
      <c r="AS127" s="107">
        <v>0</v>
      </c>
      <c r="AT127" s="107">
        <v>0</v>
      </c>
      <c r="AU127" s="107">
        <v>0</v>
      </c>
      <c r="AV127" s="107">
        <v>0</v>
      </c>
      <c r="AW127" s="107">
        <v>0</v>
      </c>
      <c r="AX127" s="107">
        <v>0</v>
      </c>
      <c r="AY127" s="107">
        <v>0</v>
      </c>
    </row>
    <row r="128" spans="1:51" ht="12.75">
      <c r="A128" s="41" t="s">
        <v>132</v>
      </c>
      <c r="B128" s="108">
        <v>0</v>
      </c>
      <c r="C128" s="108">
        <v>0</v>
      </c>
      <c r="D128" s="108">
        <v>0</v>
      </c>
      <c r="E128" s="108">
        <v>0</v>
      </c>
      <c r="F128" s="108">
        <v>0</v>
      </c>
      <c r="G128" s="108">
        <v>0</v>
      </c>
      <c r="H128" s="108">
        <v>0</v>
      </c>
      <c r="I128" s="108">
        <v>0</v>
      </c>
      <c r="J128" s="108">
        <v>0</v>
      </c>
      <c r="K128" s="108">
        <f t="shared" si="2"/>
        <v>0</v>
      </c>
      <c r="L128" s="108">
        <v>0</v>
      </c>
      <c r="M128" s="108">
        <v>0</v>
      </c>
      <c r="N128" s="108">
        <v>0</v>
      </c>
      <c r="O128" s="108">
        <v>0</v>
      </c>
      <c r="P128" s="108">
        <v>0</v>
      </c>
      <c r="Q128" s="108">
        <v>0</v>
      </c>
      <c r="R128" s="108">
        <v>0</v>
      </c>
      <c r="S128" s="108">
        <f t="shared" si="3"/>
        <v>0</v>
      </c>
      <c r="T128" s="108">
        <v>0</v>
      </c>
      <c r="U128" s="108">
        <v>0</v>
      </c>
      <c r="V128" s="108">
        <v>0</v>
      </c>
      <c r="W128" s="108">
        <v>0</v>
      </c>
      <c r="X128" s="108">
        <v>0</v>
      </c>
      <c r="Y128" s="108">
        <v>0</v>
      </c>
      <c r="Z128" s="108">
        <v>0</v>
      </c>
      <c r="AA128" s="108">
        <v>0</v>
      </c>
      <c r="AB128" s="108">
        <v>0</v>
      </c>
      <c r="AC128" s="108">
        <v>0</v>
      </c>
      <c r="AD128" s="108">
        <v>0</v>
      </c>
      <c r="AE128" s="108">
        <v>0</v>
      </c>
      <c r="AF128" s="108">
        <v>0</v>
      </c>
      <c r="AG128" s="108">
        <v>0</v>
      </c>
      <c r="AH128" s="108">
        <v>0</v>
      </c>
      <c r="AI128" s="108">
        <v>0</v>
      </c>
      <c r="AJ128" s="108">
        <v>0</v>
      </c>
      <c r="AK128" s="108">
        <v>0</v>
      </c>
      <c r="AL128" s="108">
        <v>0</v>
      </c>
      <c r="AM128" s="108">
        <v>0</v>
      </c>
      <c r="AN128" s="108">
        <v>0</v>
      </c>
      <c r="AO128" s="108">
        <v>0</v>
      </c>
      <c r="AP128" s="108">
        <v>0</v>
      </c>
      <c r="AQ128" s="108">
        <v>0</v>
      </c>
      <c r="AR128" s="108">
        <v>0</v>
      </c>
      <c r="AS128" s="108">
        <v>0</v>
      </c>
      <c r="AT128" s="108">
        <v>0</v>
      </c>
      <c r="AU128" s="108">
        <v>0</v>
      </c>
      <c r="AV128" s="108">
        <v>0</v>
      </c>
      <c r="AW128" s="108">
        <v>0</v>
      </c>
      <c r="AX128" s="108">
        <v>0</v>
      </c>
      <c r="AY128" s="108">
        <v>0</v>
      </c>
    </row>
  </sheetData>
  <sheetProtection/>
  <mergeCells count="50">
    <mergeCell ref="AR3:AS3"/>
    <mergeCell ref="AT3:AU3"/>
    <mergeCell ref="AV3:AW3"/>
    <mergeCell ref="AX3:AY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AX1:AY1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printOptions/>
  <pageMargins left="0.7" right="0.7" top="0.75" bottom="0.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13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8.57421875" style="0" customWidth="1"/>
    <col min="2" max="2" width="13.7109375" style="0" customWidth="1"/>
    <col min="3" max="3" width="7.7109375" style="0" customWidth="1"/>
    <col min="4" max="4" width="13.7109375" style="0" customWidth="1"/>
    <col min="5" max="5" width="7.7109375" style="0" customWidth="1"/>
    <col min="6" max="6" width="13.7109375" style="0" customWidth="1"/>
    <col min="7" max="7" width="7.7109375" style="0" customWidth="1"/>
    <col min="8" max="8" width="13.7109375" style="0" customWidth="1"/>
    <col min="9" max="9" width="7.7109375" style="0" customWidth="1"/>
    <col min="10" max="10" width="13.7109375" style="0" customWidth="1"/>
    <col min="11" max="11" width="7.7109375" style="0" customWidth="1"/>
    <col min="12" max="12" width="13.7109375" style="0" customWidth="1"/>
    <col min="13" max="13" width="7.7109375" style="0" customWidth="1"/>
    <col min="14" max="14" width="13.7109375" style="0" customWidth="1"/>
    <col min="15" max="15" width="7.7109375" style="0" customWidth="1"/>
    <col min="16" max="16" width="13.7109375" style="0" customWidth="1"/>
    <col min="17" max="17" width="7.7109375" style="0" customWidth="1"/>
    <col min="18" max="18" width="13.7109375" style="0" customWidth="1"/>
    <col min="19" max="19" width="7.7109375" style="0" customWidth="1"/>
    <col min="20" max="20" width="13.7109375" style="0" customWidth="1"/>
    <col min="21" max="21" width="7.7109375" style="0" customWidth="1"/>
    <col min="22" max="22" width="13.7109375" style="0" customWidth="1"/>
    <col min="23" max="23" width="7.7109375" style="0" customWidth="1"/>
    <col min="24" max="24" width="13.7109375" style="0" customWidth="1"/>
    <col min="25" max="25" width="7.7109375" style="0" customWidth="1"/>
    <col min="26" max="26" width="13.7109375" style="0" customWidth="1"/>
    <col min="27" max="27" width="7.7109375" style="0" customWidth="1"/>
    <col min="28" max="28" width="13.7109375" style="0" customWidth="1"/>
    <col min="29" max="29" width="7.7109375" style="0" customWidth="1"/>
    <col min="30" max="30" width="13.7109375" style="0" customWidth="1"/>
    <col min="31" max="31" width="7.7109375" style="0" customWidth="1"/>
    <col min="32" max="32" width="13.7109375" style="0" customWidth="1"/>
    <col min="33" max="33" width="7.7109375" style="0" customWidth="1"/>
    <col min="34" max="34" width="13.7109375" style="0" customWidth="1"/>
    <col min="35" max="35" width="7.7109375" style="0" customWidth="1"/>
    <col min="36" max="36" width="13.7109375" style="0" customWidth="1"/>
    <col min="37" max="37" width="7.7109375" style="0" customWidth="1"/>
    <col min="38" max="38" width="13.7109375" style="0" customWidth="1"/>
    <col min="39" max="39" width="7.7109375" style="0" customWidth="1"/>
    <col min="40" max="40" width="13.7109375" style="0" customWidth="1"/>
    <col min="41" max="41" width="7.7109375" style="0" customWidth="1"/>
    <col min="42" max="42" width="13.7109375" style="0" customWidth="1"/>
    <col min="43" max="43" width="7.7109375" style="0" customWidth="1"/>
    <col min="44" max="44" width="13.7109375" style="0" customWidth="1"/>
    <col min="45" max="45" width="7.7109375" style="0" customWidth="1"/>
    <col min="46" max="46" width="13.7109375" style="0" customWidth="1"/>
    <col min="47" max="47" width="7.7109375" style="0" customWidth="1"/>
    <col min="48" max="48" width="13.7109375" style="0" customWidth="1"/>
    <col min="49" max="49" width="7.7109375" style="0" customWidth="1"/>
    <col min="50" max="50" width="13.7109375" style="0" customWidth="1"/>
    <col min="51" max="51" width="7.7109375" style="0" customWidth="1"/>
    <col min="52" max="52" width="13.7109375" style="0" customWidth="1"/>
    <col min="53" max="53" width="7.7109375" style="0" customWidth="1"/>
    <col min="54" max="54" width="13.7109375" style="0" customWidth="1"/>
    <col min="55" max="55" width="7.7109375" style="0" customWidth="1"/>
    <col min="56" max="56" width="13.7109375" style="0" customWidth="1"/>
    <col min="57" max="57" width="7.7109375" style="0" customWidth="1"/>
    <col min="58" max="58" width="13.7109375" style="0" customWidth="1"/>
    <col min="59" max="59" width="7.7109375" style="0" customWidth="1"/>
    <col min="60" max="60" width="13.7109375" style="0" customWidth="1"/>
    <col min="61" max="61" width="7.7109375" style="0" customWidth="1"/>
    <col min="62" max="62" width="8.8515625" style="0" customWidth="1"/>
    <col min="63" max="63" width="12.7109375" style="0" customWidth="1"/>
    <col min="64" max="65" width="8.8515625" style="0" customWidth="1"/>
    <col min="66" max="66" width="12.8515625" style="0" customWidth="1"/>
    <col min="67" max="68" width="8.8515625" style="0" customWidth="1"/>
    <col min="69" max="69" width="3.421875" style="0" customWidth="1"/>
    <col min="70" max="70" width="5.8515625" style="0" customWidth="1"/>
  </cols>
  <sheetData>
    <row r="1" spans="2:61" ht="12.75">
      <c r="B1" s="233" t="s">
        <v>187</v>
      </c>
      <c r="C1" s="233"/>
      <c r="D1" s="233" t="s">
        <v>188</v>
      </c>
      <c r="E1" s="233"/>
      <c r="F1" s="233" t="s">
        <v>189</v>
      </c>
      <c r="G1" s="233"/>
      <c r="H1" s="233" t="s">
        <v>190</v>
      </c>
      <c r="I1" s="233"/>
      <c r="J1" s="233" t="s">
        <v>191</v>
      </c>
      <c r="K1" s="233"/>
      <c r="L1" s="233" t="s">
        <v>192</v>
      </c>
      <c r="M1" s="233"/>
      <c r="N1" s="233" t="s">
        <v>193</v>
      </c>
      <c r="O1" s="233"/>
      <c r="P1" s="233" t="s">
        <v>194</v>
      </c>
      <c r="Q1" s="233"/>
      <c r="R1" s="233" t="s">
        <v>195</v>
      </c>
      <c r="S1" s="233"/>
      <c r="T1" s="233" t="s">
        <v>196</v>
      </c>
      <c r="U1" s="233"/>
      <c r="V1" s="233" t="s">
        <v>197</v>
      </c>
      <c r="W1" s="233"/>
      <c r="X1" s="233" t="s">
        <v>198</v>
      </c>
      <c r="Y1" s="233"/>
      <c r="Z1" s="233" t="s">
        <v>199</v>
      </c>
      <c r="AA1" s="233"/>
      <c r="AB1" s="233" t="s">
        <v>200</v>
      </c>
      <c r="AC1" s="233"/>
      <c r="AD1" s="233" t="s">
        <v>201</v>
      </c>
      <c r="AE1" s="233"/>
      <c r="AF1" s="233" t="s">
        <v>202</v>
      </c>
      <c r="AG1" s="233"/>
      <c r="AH1" s="233" t="s">
        <v>203</v>
      </c>
      <c r="AI1" s="233"/>
      <c r="AJ1" s="233" t="s">
        <v>204</v>
      </c>
      <c r="AK1" s="233"/>
      <c r="AL1" s="233" t="s">
        <v>205</v>
      </c>
      <c r="AM1" s="233"/>
      <c r="AN1" s="233" t="s">
        <v>206</v>
      </c>
      <c r="AO1" s="233"/>
      <c r="AP1" s="233" t="s">
        <v>207</v>
      </c>
      <c r="AQ1" s="233"/>
      <c r="AR1" s="233" t="s">
        <v>208</v>
      </c>
      <c r="AS1" s="233"/>
      <c r="AT1" s="233" t="s">
        <v>209</v>
      </c>
      <c r="AU1" s="233"/>
      <c r="AV1" s="233" t="s">
        <v>210</v>
      </c>
      <c r="AW1" s="233"/>
      <c r="AX1" s="233" t="s">
        <v>211</v>
      </c>
      <c r="AY1" s="233"/>
      <c r="AZ1" s="233" t="s">
        <v>212</v>
      </c>
      <c r="BA1" s="233"/>
      <c r="BB1" s="233" t="s">
        <v>213</v>
      </c>
      <c r="BC1" s="233"/>
      <c r="BD1" s="233" t="s">
        <v>214</v>
      </c>
      <c r="BE1" s="233"/>
      <c r="BF1" s="233" t="s">
        <v>141</v>
      </c>
      <c r="BG1" s="233"/>
      <c r="BH1" s="233" t="s">
        <v>3</v>
      </c>
      <c r="BI1" s="233"/>
    </row>
    <row r="2" spans="1:61" ht="57">
      <c r="A2" s="6" t="s">
        <v>215</v>
      </c>
      <c r="B2" s="6" t="s">
        <v>8</v>
      </c>
      <c r="C2" s="7" t="s">
        <v>9</v>
      </c>
      <c r="D2" s="6" t="s">
        <v>8</v>
      </c>
      <c r="E2" s="7" t="s">
        <v>9</v>
      </c>
      <c r="F2" s="6" t="s">
        <v>8</v>
      </c>
      <c r="G2" s="7" t="s">
        <v>9</v>
      </c>
      <c r="H2" s="6" t="s">
        <v>8</v>
      </c>
      <c r="I2" s="7" t="s">
        <v>9</v>
      </c>
      <c r="J2" s="6" t="s">
        <v>8</v>
      </c>
      <c r="K2" s="7" t="s">
        <v>9</v>
      </c>
      <c r="L2" s="6" t="s">
        <v>8</v>
      </c>
      <c r="M2" s="7" t="s">
        <v>9</v>
      </c>
      <c r="N2" s="6" t="s">
        <v>8</v>
      </c>
      <c r="O2" s="7" t="s">
        <v>9</v>
      </c>
      <c r="P2" s="6" t="s">
        <v>8</v>
      </c>
      <c r="Q2" s="7" t="s">
        <v>9</v>
      </c>
      <c r="R2" s="6" t="s">
        <v>8</v>
      </c>
      <c r="S2" s="7" t="s">
        <v>9</v>
      </c>
      <c r="T2" s="6" t="s">
        <v>8</v>
      </c>
      <c r="U2" s="7" t="s">
        <v>9</v>
      </c>
      <c r="V2" s="6" t="s">
        <v>8</v>
      </c>
      <c r="W2" s="7" t="s">
        <v>9</v>
      </c>
      <c r="X2" s="6" t="s">
        <v>8</v>
      </c>
      <c r="Y2" s="7" t="s">
        <v>9</v>
      </c>
      <c r="Z2" s="6" t="s">
        <v>8</v>
      </c>
      <c r="AA2" s="7" t="s">
        <v>9</v>
      </c>
      <c r="AB2" s="6" t="s">
        <v>8</v>
      </c>
      <c r="AC2" s="7" t="s">
        <v>9</v>
      </c>
      <c r="AD2" s="6" t="s">
        <v>8</v>
      </c>
      <c r="AE2" s="7" t="s">
        <v>9</v>
      </c>
      <c r="AF2" s="6" t="s">
        <v>8</v>
      </c>
      <c r="AG2" s="7" t="s">
        <v>9</v>
      </c>
      <c r="AH2" s="6" t="s">
        <v>8</v>
      </c>
      <c r="AI2" s="7" t="s">
        <v>9</v>
      </c>
      <c r="AJ2" s="6" t="s">
        <v>8</v>
      </c>
      <c r="AK2" s="7" t="s">
        <v>9</v>
      </c>
      <c r="AL2" s="6" t="s">
        <v>8</v>
      </c>
      <c r="AM2" s="7" t="s">
        <v>9</v>
      </c>
      <c r="AN2" s="6" t="s">
        <v>8</v>
      </c>
      <c r="AO2" s="7" t="s">
        <v>9</v>
      </c>
      <c r="AP2" s="6" t="s">
        <v>8</v>
      </c>
      <c r="AQ2" s="7" t="s">
        <v>9</v>
      </c>
      <c r="AR2" s="6" t="s">
        <v>8</v>
      </c>
      <c r="AS2" s="7" t="s">
        <v>9</v>
      </c>
      <c r="AT2" s="6" t="s">
        <v>8</v>
      </c>
      <c r="AU2" s="7" t="s">
        <v>9</v>
      </c>
      <c r="AV2" s="6" t="s">
        <v>8</v>
      </c>
      <c r="AW2" s="7" t="s">
        <v>9</v>
      </c>
      <c r="AX2" s="6" t="s">
        <v>8</v>
      </c>
      <c r="AY2" s="7" t="s">
        <v>9</v>
      </c>
      <c r="AZ2" s="6" t="s">
        <v>8</v>
      </c>
      <c r="BA2" s="7" t="s">
        <v>9</v>
      </c>
      <c r="BB2" s="6" t="s">
        <v>8</v>
      </c>
      <c r="BC2" s="7" t="s">
        <v>9</v>
      </c>
      <c r="BD2" s="6" t="s">
        <v>8</v>
      </c>
      <c r="BE2" s="7" t="s">
        <v>9</v>
      </c>
      <c r="BF2" s="6" t="s">
        <v>8</v>
      </c>
      <c r="BG2" s="7" t="s">
        <v>9</v>
      </c>
      <c r="BH2" s="6" t="s">
        <v>8</v>
      </c>
      <c r="BI2" s="7" t="s">
        <v>9</v>
      </c>
    </row>
    <row r="3" spans="1:65" ht="12.75">
      <c r="A3" s="8" t="s">
        <v>10</v>
      </c>
      <c r="B3" s="232">
        <v>333</v>
      </c>
      <c r="C3" s="232" t="s">
        <v>11</v>
      </c>
      <c r="D3" s="232">
        <v>469</v>
      </c>
      <c r="E3" s="232" t="s">
        <v>11</v>
      </c>
      <c r="F3" s="232">
        <v>304</v>
      </c>
      <c r="G3" s="232" t="s">
        <v>11</v>
      </c>
      <c r="H3" s="232">
        <v>1722</v>
      </c>
      <c r="I3" s="232" t="s">
        <v>11</v>
      </c>
      <c r="J3" s="232">
        <v>367</v>
      </c>
      <c r="K3" s="232" t="s">
        <v>11</v>
      </c>
      <c r="L3" s="232">
        <v>435</v>
      </c>
      <c r="M3" s="232" t="s">
        <v>11</v>
      </c>
      <c r="N3" s="232">
        <v>921</v>
      </c>
      <c r="O3" s="232" t="s">
        <v>11</v>
      </c>
      <c r="P3" s="232">
        <v>14637</v>
      </c>
      <c r="Q3" s="232" t="s">
        <v>11</v>
      </c>
      <c r="R3" s="232">
        <v>2090</v>
      </c>
      <c r="S3" s="232" t="s">
        <v>11</v>
      </c>
      <c r="T3" s="232">
        <v>1551</v>
      </c>
      <c r="U3" s="232" t="s">
        <v>11</v>
      </c>
      <c r="V3" s="232">
        <v>138</v>
      </c>
      <c r="W3" s="232" t="s">
        <v>11</v>
      </c>
      <c r="X3" s="232">
        <v>241</v>
      </c>
      <c r="Y3" s="232" t="s">
        <v>11</v>
      </c>
      <c r="Z3" s="232">
        <v>1076</v>
      </c>
      <c r="AA3" s="232" t="s">
        <v>11</v>
      </c>
      <c r="AB3" s="232">
        <v>603</v>
      </c>
      <c r="AC3" s="232" t="s">
        <v>11</v>
      </c>
      <c r="AD3" s="232">
        <v>250</v>
      </c>
      <c r="AE3" s="232" t="s">
        <v>11</v>
      </c>
      <c r="AF3" s="232">
        <v>152</v>
      </c>
      <c r="AG3" s="232" t="s">
        <v>11</v>
      </c>
      <c r="AH3" s="232">
        <v>303</v>
      </c>
      <c r="AI3" s="232" t="s">
        <v>11</v>
      </c>
      <c r="AJ3" s="232">
        <v>4199</v>
      </c>
      <c r="AK3" s="232" t="s">
        <v>11</v>
      </c>
      <c r="AL3" s="232">
        <v>498</v>
      </c>
      <c r="AM3" s="232" t="s">
        <v>11</v>
      </c>
      <c r="AN3" s="232">
        <v>1852</v>
      </c>
      <c r="AO3" s="232" t="s">
        <v>11</v>
      </c>
      <c r="AP3" s="232">
        <v>251</v>
      </c>
      <c r="AQ3" s="232" t="s">
        <v>11</v>
      </c>
      <c r="AR3" s="232">
        <v>372</v>
      </c>
      <c r="AS3" s="232" t="s">
        <v>11</v>
      </c>
      <c r="AT3" s="232">
        <v>603</v>
      </c>
      <c r="AU3" s="232" t="s">
        <v>11</v>
      </c>
      <c r="AV3" s="232">
        <v>218</v>
      </c>
      <c r="AW3" s="232" t="s">
        <v>11</v>
      </c>
      <c r="AX3" s="232">
        <v>121</v>
      </c>
      <c r="AY3" s="232" t="s">
        <v>11</v>
      </c>
      <c r="AZ3" s="232">
        <v>19667</v>
      </c>
      <c r="BA3" s="232" t="s">
        <v>11</v>
      </c>
      <c r="BB3" s="232">
        <v>5867</v>
      </c>
      <c r="BC3" s="232" t="s">
        <v>11</v>
      </c>
      <c r="BD3" s="232">
        <v>3002</v>
      </c>
      <c r="BE3" s="232" t="s">
        <v>11</v>
      </c>
      <c r="BF3" s="232">
        <v>62242</v>
      </c>
      <c r="BG3" s="232" t="s">
        <v>11</v>
      </c>
      <c r="BH3" s="232">
        <v>62242</v>
      </c>
      <c r="BI3" s="232" t="s">
        <v>11</v>
      </c>
      <c r="BK3" s="44"/>
      <c r="BL3" s="44"/>
      <c r="BM3" s="45"/>
    </row>
    <row r="4" spans="1:61" ht="12.75">
      <c r="A4" s="9" t="s">
        <v>12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51"/>
      <c r="BI4" s="51"/>
    </row>
    <row r="5" spans="1:66" ht="14.25">
      <c r="A5" s="201" t="s">
        <v>13</v>
      </c>
      <c r="B5" s="202" t="s">
        <v>11</v>
      </c>
      <c r="C5" s="202" t="s">
        <v>11</v>
      </c>
      <c r="D5" s="202" t="s">
        <v>11</v>
      </c>
      <c r="E5" s="202" t="s">
        <v>11</v>
      </c>
      <c r="F5" s="202" t="s">
        <v>11</v>
      </c>
      <c r="G5" s="202" t="s">
        <v>11</v>
      </c>
      <c r="H5" s="202" t="s">
        <v>11</v>
      </c>
      <c r="I5" s="202" t="s">
        <v>11</v>
      </c>
      <c r="J5" s="202" t="s">
        <v>11</v>
      </c>
      <c r="K5" s="202" t="s">
        <v>11</v>
      </c>
      <c r="L5" s="202" t="s">
        <v>11</v>
      </c>
      <c r="M5" s="202" t="s">
        <v>11</v>
      </c>
      <c r="N5" s="202" t="s">
        <v>11</v>
      </c>
      <c r="O5" s="202" t="s">
        <v>11</v>
      </c>
      <c r="P5" s="202" t="s">
        <v>11</v>
      </c>
      <c r="Q5" s="202" t="s">
        <v>11</v>
      </c>
      <c r="R5" s="202" t="s">
        <v>11</v>
      </c>
      <c r="S5" s="202" t="s">
        <v>11</v>
      </c>
      <c r="T5" s="202" t="s">
        <v>11</v>
      </c>
      <c r="U5" s="202" t="s">
        <v>11</v>
      </c>
      <c r="V5" s="202" t="s">
        <v>11</v>
      </c>
      <c r="W5" s="202" t="s">
        <v>11</v>
      </c>
      <c r="X5" s="202" t="s">
        <v>11</v>
      </c>
      <c r="Y5" s="202" t="s">
        <v>11</v>
      </c>
      <c r="Z5" s="202" t="s">
        <v>11</v>
      </c>
      <c r="AA5" s="202" t="s">
        <v>11</v>
      </c>
      <c r="AB5" s="202" t="s">
        <v>11</v>
      </c>
      <c r="AC5" s="202" t="s">
        <v>11</v>
      </c>
      <c r="AD5" s="202" t="s">
        <v>11</v>
      </c>
      <c r="AE5" s="202" t="s">
        <v>11</v>
      </c>
      <c r="AF5" s="202" t="s">
        <v>11</v>
      </c>
      <c r="AG5" s="202" t="s">
        <v>11</v>
      </c>
      <c r="AH5" s="202" t="s">
        <v>11</v>
      </c>
      <c r="AI5" s="202" t="s">
        <v>11</v>
      </c>
      <c r="AJ5" s="202" t="s">
        <v>11</v>
      </c>
      <c r="AK5" s="202" t="s">
        <v>11</v>
      </c>
      <c r="AL5" s="202" t="s">
        <v>11</v>
      </c>
      <c r="AM5" s="202" t="s">
        <v>11</v>
      </c>
      <c r="AN5" s="202" t="s">
        <v>11</v>
      </c>
      <c r="AO5" s="202" t="s">
        <v>11</v>
      </c>
      <c r="AP5" s="202" t="s">
        <v>11</v>
      </c>
      <c r="AQ5" s="202" t="s">
        <v>11</v>
      </c>
      <c r="AR5" s="202" t="s">
        <v>11</v>
      </c>
      <c r="AS5" s="202" t="s">
        <v>11</v>
      </c>
      <c r="AT5" s="202" t="s">
        <v>11</v>
      </c>
      <c r="AU5" s="202" t="s">
        <v>11</v>
      </c>
      <c r="AV5" s="202" t="s">
        <v>11</v>
      </c>
      <c r="AW5" s="202" t="s">
        <v>11</v>
      </c>
      <c r="AX5" s="202" t="s">
        <v>11</v>
      </c>
      <c r="AY5" s="202" t="s">
        <v>11</v>
      </c>
      <c r="AZ5" s="202" t="s">
        <v>11</v>
      </c>
      <c r="BA5" s="202" t="s">
        <v>11</v>
      </c>
      <c r="BB5" s="202" t="s">
        <v>11</v>
      </c>
      <c r="BC5" s="202" t="s">
        <v>11</v>
      </c>
      <c r="BD5" s="202" t="s">
        <v>11</v>
      </c>
      <c r="BE5" s="202" t="s">
        <v>11</v>
      </c>
      <c r="BF5" s="202" t="s">
        <v>11</v>
      </c>
      <c r="BG5" s="202" t="s">
        <v>11</v>
      </c>
      <c r="BH5" s="202" t="s">
        <v>11</v>
      </c>
      <c r="BI5" s="202" t="s">
        <v>11</v>
      </c>
      <c r="BK5" s="53"/>
      <c r="BN5" s="53"/>
    </row>
    <row r="6" spans="1:70" ht="12.75">
      <c r="A6" s="10" t="s">
        <v>14</v>
      </c>
      <c r="B6" s="52">
        <v>8288.039999999999</v>
      </c>
      <c r="C6" s="52">
        <v>24.889009009009005</v>
      </c>
      <c r="D6" s="52">
        <v>27776.039999999994</v>
      </c>
      <c r="E6" s="52">
        <v>59.22396588486139</v>
      </c>
      <c r="F6" s="52">
        <v>2240.0400000000004</v>
      </c>
      <c r="G6" s="52">
        <v>7.3685526315789485</v>
      </c>
      <c r="H6" s="52">
        <v>13440</v>
      </c>
      <c r="I6" s="52">
        <v>7.804878048780488</v>
      </c>
      <c r="J6" s="52">
        <v>24640.08</v>
      </c>
      <c r="K6" s="52">
        <v>67.1391825613079</v>
      </c>
      <c r="L6" s="52">
        <v>29568</v>
      </c>
      <c r="M6" s="52">
        <v>67.97241379310344</v>
      </c>
      <c r="N6" s="52">
        <v>55328.039999999986</v>
      </c>
      <c r="O6" s="52">
        <v>60.07387622149836</v>
      </c>
      <c r="P6" s="52">
        <v>50848.07999999999</v>
      </c>
      <c r="Q6" s="52">
        <v>3.4739413814306204</v>
      </c>
      <c r="R6" s="52">
        <v>56448</v>
      </c>
      <c r="S6" s="52">
        <v>27.00861244019139</v>
      </c>
      <c r="T6" s="52">
        <v>53088</v>
      </c>
      <c r="U6" s="52">
        <v>34.22823984526112</v>
      </c>
      <c r="V6" s="52">
        <v>4704</v>
      </c>
      <c r="W6" s="52">
        <v>34.08695652173913</v>
      </c>
      <c r="X6" s="52">
        <v>17696.04</v>
      </c>
      <c r="Y6" s="52">
        <v>73.42755186721992</v>
      </c>
      <c r="Z6" s="52">
        <v>0</v>
      </c>
      <c r="AA6" s="52">
        <v>0</v>
      </c>
      <c r="AB6" s="52">
        <v>4256.04</v>
      </c>
      <c r="AC6" s="52">
        <v>7.058109452736319</v>
      </c>
      <c r="AD6" s="52">
        <v>21056.04</v>
      </c>
      <c r="AE6" s="52">
        <v>84.22416</v>
      </c>
      <c r="AF6" s="52">
        <v>10752</v>
      </c>
      <c r="AG6" s="52">
        <v>70.73684210526316</v>
      </c>
      <c r="AH6" s="52">
        <v>21280.079999999998</v>
      </c>
      <c r="AI6" s="52">
        <v>70.23128712871286</v>
      </c>
      <c r="AJ6" s="52">
        <v>25760.039999999994</v>
      </c>
      <c r="AK6" s="52">
        <v>6.134803524648724</v>
      </c>
      <c r="AL6" s="52">
        <v>9856.08</v>
      </c>
      <c r="AM6" s="52">
        <v>19.791325301204818</v>
      </c>
      <c r="AN6" s="52">
        <v>8512.08</v>
      </c>
      <c r="AO6" s="52">
        <v>4.596155507559395</v>
      </c>
      <c r="AP6" s="52">
        <v>17472</v>
      </c>
      <c r="AQ6" s="52">
        <v>69.60956175298804</v>
      </c>
      <c r="AR6" s="52">
        <v>19488</v>
      </c>
      <c r="AS6" s="52">
        <v>52.38709677419355</v>
      </c>
      <c r="AT6" s="52">
        <v>35392.08</v>
      </c>
      <c r="AU6" s="52">
        <v>58.693333333333335</v>
      </c>
      <c r="AV6" s="52">
        <v>15680.04</v>
      </c>
      <c r="AW6" s="52">
        <v>71.9267889908257</v>
      </c>
      <c r="AX6" s="52">
        <v>9632.039999999999</v>
      </c>
      <c r="AY6" s="52">
        <v>79.60363636363635</v>
      </c>
      <c r="AZ6" s="52">
        <v>43680</v>
      </c>
      <c r="BA6" s="52">
        <v>2.220979305435501</v>
      </c>
      <c r="BB6" s="52">
        <v>28448.039999999994</v>
      </c>
      <c r="BC6" s="52">
        <v>4.848822226009885</v>
      </c>
      <c r="BD6" s="52">
        <v>38080.08</v>
      </c>
      <c r="BE6" s="52">
        <v>12.684903397734844</v>
      </c>
      <c r="BF6" s="52">
        <v>0</v>
      </c>
      <c r="BG6" s="52">
        <v>0</v>
      </c>
      <c r="BH6" s="52">
        <v>653409</v>
      </c>
      <c r="BI6" s="52">
        <v>10.49787924552553</v>
      </c>
      <c r="BK6" s="44"/>
      <c r="BL6" s="44"/>
      <c r="BN6" s="76"/>
      <c r="BO6" s="44"/>
      <c r="BP6" s="43"/>
      <c r="BR6" s="44"/>
    </row>
    <row r="7" spans="1:68" ht="12.75">
      <c r="A7" s="10" t="s">
        <v>15</v>
      </c>
      <c r="B7" s="52">
        <v>444</v>
      </c>
      <c r="C7" s="52"/>
      <c r="D7" s="52">
        <v>1488</v>
      </c>
      <c r="E7" s="52"/>
      <c r="F7" s="52">
        <v>120</v>
      </c>
      <c r="G7" s="52"/>
      <c r="H7" s="52">
        <v>720</v>
      </c>
      <c r="I7" s="52"/>
      <c r="J7" s="52">
        <v>1320</v>
      </c>
      <c r="K7" s="52"/>
      <c r="L7" s="52">
        <v>1584</v>
      </c>
      <c r="M7" s="52"/>
      <c r="N7" s="52">
        <v>2964</v>
      </c>
      <c r="O7" s="52"/>
      <c r="P7" s="52">
        <v>2724</v>
      </c>
      <c r="Q7" s="52"/>
      <c r="R7" s="52">
        <v>3024</v>
      </c>
      <c r="S7" s="52"/>
      <c r="T7" s="52">
        <v>2844</v>
      </c>
      <c r="U7" s="52"/>
      <c r="V7" s="52">
        <v>252</v>
      </c>
      <c r="W7" s="52"/>
      <c r="X7" s="52">
        <v>948</v>
      </c>
      <c r="Y7" s="52"/>
      <c r="Z7" s="52">
        <v>0</v>
      </c>
      <c r="AA7" s="52"/>
      <c r="AB7" s="52">
        <v>228</v>
      </c>
      <c r="AC7" s="52"/>
      <c r="AD7" s="52">
        <v>1128</v>
      </c>
      <c r="AE7" s="52"/>
      <c r="AF7" s="52">
        <v>576</v>
      </c>
      <c r="AG7" s="52"/>
      <c r="AH7" s="52">
        <v>1140</v>
      </c>
      <c r="AI7" s="52"/>
      <c r="AJ7" s="52">
        <v>1380</v>
      </c>
      <c r="AK7" s="52"/>
      <c r="AL7" s="52">
        <v>528</v>
      </c>
      <c r="AM7" s="52"/>
      <c r="AN7" s="52">
        <v>456</v>
      </c>
      <c r="AO7" s="52"/>
      <c r="AP7" s="52">
        <v>936</v>
      </c>
      <c r="AQ7" s="52"/>
      <c r="AR7" s="52">
        <v>1044</v>
      </c>
      <c r="AS7" s="52"/>
      <c r="AT7" s="52">
        <v>1896</v>
      </c>
      <c r="AU7" s="52"/>
      <c r="AV7" s="52">
        <v>840</v>
      </c>
      <c r="AW7" s="52"/>
      <c r="AX7" s="52">
        <v>516</v>
      </c>
      <c r="AY7" s="52"/>
      <c r="AZ7" s="52">
        <v>2340</v>
      </c>
      <c r="BA7" s="52"/>
      <c r="BB7" s="52">
        <v>1524</v>
      </c>
      <c r="BC7" s="52"/>
      <c r="BD7" s="52">
        <v>2040</v>
      </c>
      <c r="BE7" s="52"/>
      <c r="BF7" s="52">
        <v>0</v>
      </c>
      <c r="BG7" s="52"/>
      <c r="BH7" s="52">
        <v>35004</v>
      </c>
      <c r="BI7" s="52"/>
      <c r="BK7" s="44"/>
      <c r="BL7" s="44"/>
      <c r="BN7" s="76"/>
      <c r="BO7" s="44"/>
      <c r="BP7" s="43"/>
    </row>
    <row r="8" spans="1:68" ht="12.75">
      <c r="A8" s="10" t="s">
        <v>16</v>
      </c>
      <c r="B8" s="52">
        <v>80</v>
      </c>
      <c r="C8" s="52"/>
      <c r="D8" s="52">
        <v>80</v>
      </c>
      <c r="E8" s="52"/>
      <c r="F8" s="52">
        <v>80</v>
      </c>
      <c r="G8" s="52"/>
      <c r="H8" s="52">
        <v>80</v>
      </c>
      <c r="I8" s="52"/>
      <c r="J8" s="52">
        <v>80</v>
      </c>
      <c r="K8" s="52"/>
      <c r="L8" s="52">
        <v>80</v>
      </c>
      <c r="M8" s="52"/>
      <c r="N8" s="52">
        <v>80</v>
      </c>
      <c r="O8" s="52"/>
      <c r="P8" s="52">
        <v>80</v>
      </c>
      <c r="Q8" s="52"/>
      <c r="R8" s="52">
        <v>80</v>
      </c>
      <c r="S8" s="52"/>
      <c r="T8" s="52">
        <v>80</v>
      </c>
      <c r="U8" s="52"/>
      <c r="V8" s="52">
        <v>80</v>
      </c>
      <c r="W8" s="52"/>
      <c r="X8" s="52">
        <v>80</v>
      </c>
      <c r="Y8" s="52"/>
      <c r="Z8" s="52">
        <v>80</v>
      </c>
      <c r="AA8" s="52"/>
      <c r="AB8" s="52">
        <v>80</v>
      </c>
      <c r="AC8" s="52"/>
      <c r="AD8" s="52">
        <v>80</v>
      </c>
      <c r="AE8" s="52"/>
      <c r="AF8" s="52">
        <v>80</v>
      </c>
      <c r="AG8" s="52"/>
      <c r="AH8" s="52">
        <v>80</v>
      </c>
      <c r="AI8" s="52"/>
      <c r="AJ8" s="52">
        <v>80</v>
      </c>
      <c r="AK8" s="52"/>
      <c r="AL8" s="52">
        <v>80</v>
      </c>
      <c r="AM8" s="52"/>
      <c r="AN8" s="52">
        <v>80</v>
      </c>
      <c r="AO8" s="52"/>
      <c r="AP8" s="52">
        <v>80</v>
      </c>
      <c r="AQ8" s="52"/>
      <c r="AR8" s="52">
        <v>80</v>
      </c>
      <c r="AS8" s="52"/>
      <c r="AT8" s="52">
        <v>80</v>
      </c>
      <c r="AU8" s="52"/>
      <c r="AV8" s="52">
        <v>80</v>
      </c>
      <c r="AW8" s="52"/>
      <c r="AX8" s="52">
        <v>80</v>
      </c>
      <c r="AY8" s="52"/>
      <c r="AZ8" s="52">
        <v>80</v>
      </c>
      <c r="BA8" s="52"/>
      <c r="BB8" s="52">
        <v>80</v>
      </c>
      <c r="BC8" s="52"/>
      <c r="BD8" s="52">
        <v>80</v>
      </c>
      <c r="BE8" s="52"/>
      <c r="BF8" s="52">
        <v>80</v>
      </c>
      <c r="BG8" s="52"/>
      <c r="BH8" s="52">
        <v>80</v>
      </c>
      <c r="BI8" s="52"/>
      <c r="BK8" s="44"/>
      <c r="BL8" s="44"/>
      <c r="BN8" s="76"/>
      <c r="BO8" s="44"/>
      <c r="BP8" s="43"/>
    </row>
    <row r="9" spans="1:68" ht="12.75">
      <c r="A9" s="10" t="s">
        <v>17</v>
      </c>
      <c r="B9" s="52">
        <v>2.8</v>
      </c>
      <c r="C9" s="52"/>
      <c r="D9" s="52">
        <v>2.8</v>
      </c>
      <c r="E9" s="52"/>
      <c r="F9" s="52">
        <v>2.8</v>
      </c>
      <c r="G9" s="52"/>
      <c r="H9" s="52">
        <v>2.8</v>
      </c>
      <c r="I9" s="52"/>
      <c r="J9" s="52">
        <v>2.8</v>
      </c>
      <c r="K9" s="52"/>
      <c r="L9" s="52">
        <v>2.8</v>
      </c>
      <c r="M9" s="52"/>
      <c r="N9" s="52">
        <v>2.8</v>
      </c>
      <c r="O9" s="52"/>
      <c r="P9" s="52">
        <v>2.8</v>
      </c>
      <c r="Q9" s="52"/>
      <c r="R9" s="52">
        <v>2.8</v>
      </c>
      <c r="S9" s="52"/>
      <c r="T9" s="52">
        <v>2.8</v>
      </c>
      <c r="U9" s="52"/>
      <c r="V9" s="52">
        <v>2.8</v>
      </c>
      <c r="W9" s="52"/>
      <c r="X9" s="52">
        <v>2.8</v>
      </c>
      <c r="Y9" s="52"/>
      <c r="Z9" s="52">
        <v>2.8</v>
      </c>
      <c r="AA9" s="52"/>
      <c r="AB9" s="52">
        <v>2.8</v>
      </c>
      <c r="AC9" s="52"/>
      <c r="AD9" s="52">
        <v>2.8</v>
      </c>
      <c r="AE9" s="52"/>
      <c r="AF9" s="52">
        <v>2.8</v>
      </c>
      <c r="AG9" s="52"/>
      <c r="AH9" s="52">
        <v>2.8</v>
      </c>
      <c r="AI9" s="52"/>
      <c r="AJ9" s="52">
        <v>2.8</v>
      </c>
      <c r="AK9" s="52"/>
      <c r="AL9" s="52">
        <v>2.8</v>
      </c>
      <c r="AM9" s="52"/>
      <c r="AN9" s="52">
        <v>2.8</v>
      </c>
      <c r="AO9" s="52"/>
      <c r="AP9" s="52">
        <v>2.8</v>
      </c>
      <c r="AQ9" s="52"/>
      <c r="AR9" s="52">
        <v>2.8</v>
      </c>
      <c r="AS9" s="52"/>
      <c r="AT9" s="52">
        <v>2.8</v>
      </c>
      <c r="AU9" s="52"/>
      <c r="AV9" s="52">
        <v>2.8</v>
      </c>
      <c r="AW9" s="52"/>
      <c r="AX9" s="52">
        <v>2.8</v>
      </c>
      <c r="AY9" s="52"/>
      <c r="AZ9" s="52">
        <v>2.8</v>
      </c>
      <c r="BA9" s="52"/>
      <c r="BB9" s="52">
        <v>2.8</v>
      </c>
      <c r="BC9" s="52"/>
      <c r="BD9" s="52">
        <v>2.8</v>
      </c>
      <c r="BE9" s="52"/>
      <c r="BF9" s="52">
        <v>2.8</v>
      </c>
      <c r="BG9" s="52"/>
      <c r="BH9" s="52">
        <v>2.8</v>
      </c>
      <c r="BI9" s="52"/>
      <c r="BK9" s="44"/>
      <c r="BL9" s="44"/>
      <c r="BN9" s="76"/>
      <c r="BO9" s="44"/>
      <c r="BP9" s="43"/>
    </row>
    <row r="10" spans="1:68" ht="12.75">
      <c r="A10" s="201" t="s">
        <v>18</v>
      </c>
      <c r="B10" s="202" t="s">
        <v>11</v>
      </c>
      <c r="C10" s="202" t="s">
        <v>11</v>
      </c>
      <c r="D10" s="202" t="s">
        <v>11</v>
      </c>
      <c r="E10" s="202" t="s">
        <v>11</v>
      </c>
      <c r="F10" s="202" t="s">
        <v>11</v>
      </c>
      <c r="G10" s="202" t="s">
        <v>11</v>
      </c>
      <c r="H10" s="202" t="s">
        <v>11</v>
      </c>
      <c r="I10" s="202" t="s">
        <v>11</v>
      </c>
      <c r="J10" s="202" t="s">
        <v>11</v>
      </c>
      <c r="K10" s="202" t="s">
        <v>11</v>
      </c>
      <c r="L10" s="202" t="s">
        <v>11</v>
      </c>
      <c r="M10" s="202" t="s">
        <v>11</v>
      </c>
      <c r="N10" s="202" t="s">
        <v>11</v>
      </c>
      <c r="O10" s="202" t="s">
        <v>11</v>
      </c>
      <c r="P10" s="202" t="s">
        <v>11</v>
      </c>
      <c r="Q10" s="202" t="s">
        <v>11</v>
      </c>
      <c r="R10" s="202" t="s">
        <v>11</v>
      </c>
      <c r="S10" s="202" t="s">
        <v>11</v>
      </c>
      <c r="T10" s="202" t="s">
        <v>11</v>
      </c>
      <c r="U10" s="202" t="s">
        <v>11</v>
      </c>
      <c r="V10" s="202" t="s">
        <v>11</v>
      </c>
      <c r="W10" s="202" t="s">
        <v>11</v>
      </c>
      <c r="X10" s="202" t="s">
        <v>11</v>
      </c>
      <c r="Y10" s="202" t="s">
        <v>11</v>
      </c>
      <c r="Z10" s="202" t="s">
        <v>11</v>
      </c>
      <c r="AA10" s="202" t="s">
        <v>11</v>
      </c>
      <c r="AB10" s="202" t="s">
        <v>11</v>
      </c>
      <c r="AC10" s="202" t="s">
        <v>11</v>
      </c>
      <c r="AD10" s="202" t="s">
        <v>11</v>
      </c>
      <c r="AE10" s="202" t="s">
        <v>11</v>
      </c>
      <c r="AF10" s="202" t="s">
        <v>11</v>
      </c>
      <c r="AG10" s="202" t="s">
        <v>11</v>
      </c>
      <c r="AH10" s="202" t="s">
        <v>11</v>
      </c>
      <c r="AI10" s="202" t="s">
        <v>11</v>
      </c>
      <c r="AJ10" s="202" t="s">
        <v>11</v>
      </c>
      <c r="AK10" s="202" t="s">
        <v>11</v>
      </c>
      <c r="AL10" s="202" t="s">
        <v>11</v>
      </c>
      <c r="AM10" s="202" t="s">
        <v>11</v>
      </c>
      <c r="AN10" s="202" t="s">
        <v>11</v>
      </c>
      <c r="AO10" s="202" t="s">
        <v>11</v>
      </c>
      <c r="AP10" s="202" t="s">
        <v>11</v>
      </c>
      <c r="AQ10" s="202" t="s">
        <v>11</v>
      </c>
      <c r="AR10" s="202" t="s">
        <v>11</v>
      </c>
      <c r="AS10" s="202" t="s">
        <v>11</v>
      </c>
      <c r="AT10" s="202" t="s">
        <v>11</v>
      </c>
      <c r="AU10" s="202" t="s">
        <v>11</v>
      </c>
      <c r="AV10" s="202" t="s">
        <v>11</v>
      </c>
      <c r="AW10" s="202" t="s">
        <v>11</v>
      </c>
      <c r="AX10" s="202" t="s">
        <v>11</v>
      </c>
      <c r="AY10" s="202" t="s">
        <v>11</v>
      </c>
      <c r="AZ10" s="202" t="s">
        <v>11</v>
      </c>
      <c r="BA10" s="202" t="s">
        <v>11</v>
      </c>
      <c r="BB10" s="202" t="s">
        <v>11</v>
      </c>
      <c r="BC10" s="202" t="s">
        <v>11</v>
      </c>
      <c r="BD10" s="202" t="s">
        <v>11</v>
      </c>
      <c r="BE10" s="202" t="s">
        <v>11</v>
      </c>
      <c r="BF10" s="202" t="s">
        <v>11</v>
      </c>
      <c r="BG10" s="202" t="s">
        <v>11</v>
      </c>
      <c r="BH10" s="202" t="s">
        <v>11</v>
      </c>
      <c r="BI10" s="202" t="s">
        <v>11</v>
      </c>
      <c r="BK10" s="44"/>
      <c r="BL10" s="44"/>
      <c r="BN10" s="76"/>
      <c r="BO10" s="44"/>
      <c r="BP10" s="43"/>
    </row>
    <row r="11" spans="1:68" ht="12.75">
      <c r="A11" s="11" t="s">
        <v>19</v>
      </c>
      <c r="B11" s="54" t="s">
        <v>11</v>
      </c>
      <c r="C11" s="54" t="s">
        <v>11</v>
      </c>
      <c r="D11" s="54" t="s">
        <v>11</v>
      </c>
      <c r="E11" s="54" t="s">
        <v>11</v>
      </c>
      <c r="F11" s="54" t="s">
        <v>11</v>
      </c>
      <c r="G11" s="54" t="s">
        <v>11</v>
      </c>
      <c r="H11" s="54" t="s">
        <v>11</v>
      </c>
      <c r="I11" s="54" t="s">
        <v>11</v>
      </c>
      <c r="J11" s="54" t="s">
        <v>11</v>
      </c>
      <c r="K11" s="54" t="s">
        <v>11</v>
      </c>
      <c r="L11" s="54" t="s">
        <v>11</v>
      </c>
      <c r="M11" s="54" t="s">
        <v>11</v>
      </c>
      <c r="N11" s="54" t="s">
        <v>11</v>
      </c>
      <c r="O11" s="54" t="s">
        <v>11</v>
      </c>
      <c r="P11" s="54" t="s">
        <v>11</v>
      </c>
      <c r="Q11" s="54" t="s">
        <v>11</v>
      </c>
      <c r="R11" s="54" t="s">
        <v>11</v>
      </c>
      <c r="S11" s="54" t="s">
        <v>11</v>
      </c>
      <c r="T11" s="54" t="s">
        <v>11</v>
      </c>
      <c r="U11" s="54" t="s">
        <v>11</v>
      </c>
      <c r="V11" s="54" t="s">
        <v>11</v>
      </c>
      <c r="W11" s="54" t="s">
        <v>11</v>
      </c>
      <c r="X11" s="54" t="s">
        <v>11</v>
      </c>
      <c r="Y11" s="54" t="s">
        <v>11</v>
      </c>
      <c r="Z11" s="54" t="s">
        <v>11</v>
      </c>
      <c r="AA11" s="54" t="s">
        <v>11</v>
      </c>
      <c r="AB11" s="54" t="s">
        <v>11</v>
      </c>
      <c r="AC11" s="54" t="s">
        <v>11</v>
      </c>
      <c r="AD11" s="54" t="s">
        <v>11</v>
      </c>
      <c r="AE11" s="54" t="s">
        <v>11</v>
      </c>
      <c r="AF11" s="54" t="s">
        <v>11</v>
      </c>
      <c r="AG11" s="54" t="s">
        <v>11</v>
      </c>
      <c r="AH11" s="54" t="s">
        <v>11</v>
      </c>
      <c r="AI11" s="54" t="s">
        <v>11</v>
      </c>
      <c r="AJ11" s="54" t="s">
        <v>11</v>
      </c>
      <c r="AK11" s="54" t="s">
        <v>11</v>
      </c>
      <c r="AL11" s="54" t="s">
        <v>11</v>
      </c>
      <c r="AM11" s="54" t="s">
        <v>11</v>
      </c>
      <c r="AN11" s="54" t="s">
        <v>11</v>
      </c>
      <c r="AO11" s="54" t="s">
        <v>11</v>
      </c>
      <c r="AP11" s="54" t="s">
        <v>11</v>
      </c>
      <c r="AQ11" s="54" t="s">
        <v>11</v>
      </c>
      <c r="AR11" s="54" t="s">
        <v>11</v>
      </c>
      <c r="AS11" s="54" t="s">
        <v>11</v>
      </c>
      <c r="AT11" s="54" t="s">
        <v>11</v>
      </c>
      <c r="AU11" s="54" t="s">
        <v>11</v>
      </c>
      <c r="AV11" s="54" t="s">
        <v>11</v>
      </c>
      <c r="AW11" s="54" t="s">
        <v>11</v>
      </c>
      <c r="AX11" s="54" t="s">
        <v>11</v>
      </c>
      <c r="AY11" s="54" t="s">
        <v>11</v>
      </c>
      <c r="AZ11" s="54" t="s">
        <v>11</v>
      </c>
      <c r="BA11" s="54" t="s">
        <v>11</v>
      </c>
      <c r="BB11" s="54" t="s">
        <v>11</v>
      </c>
      <c r="BC11" s="54" t="s">
        <v>11</v>
      </c>
      <c r="BD11" s="54" t="s">
        <v>11</v>
      </c>
      <c r="BE11" s="54" t="s">
        <v>11</v>
      </c>
      <c r="BF11" s="54" t="s">
        <v>11</v>
      </c>
      <c r="BG11" s="54" t="s">
        <v>11</v>
      </c>
      <c r="BH11" s="54" t="s">
        <v>11</v>
      </c>
      <c r="BI11" s="54" t="s">
        <v>11</v>
      </c>
      <c r="BK11" s="44"/>
      <c r="BL11" s="44"/>
      <c r="BN11" s="76"/>
      <c r="BO11" s="44"/>
      <c r="BP11" s="43"/>
    </row>
    <row r="12" spans="1:68" ht="12.75">
      <c r="A12" s="12" t="s">
        <v>20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173600</v>
      </c>
      <c r="I12" s="54">
        <v>100.8130081300813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43005</v>
      </c>
      <c r="AM12" s="54">
        <v>86.355421686747</v>
      </c>
      <c r="AN12" s="54">
        <v>0</v>
      </c>
      <c r="AO12" s="54">
        <v>0</v>
      </c>
      <c r="AP12" s="54">
        <v>0</v>
      </c>
      <c r="AQ12" s="54">
        <v>0</v>
      </c>
      <c r="AR12" s="54">
        <v>0</v>
      </c>
      <c r="AS12" s="54">
        <v>0</v>
      </c>
      <c r="AT12" s="54">
        <v>0</v>
      </c>
      <c r="AU12" s="54">
        <v>0</v>
      </c>
      <c r="AV12" s="54">
        <v>0</v>
      </c>
      <c r="AW12" s="54">
        <v>0</v>
      </c>
      <c r="AX12" s="54">
        <v>0</v>
      </c>
      <c r="AY12" s="54">
        <v>0</v>
      </c>
      <c r="AZ12" s="54">
        <v>0</v>
      </c>
      <c r="BA12" s="54">
        <v>0</v>
      </c>
      <c r="BB12" s="54">
        <v>0</v>
      </c>
      <c r="BC12" s="54">
        <v>0</v>
      </c>
      <c r="BD12" s="54">
        <v>0</v>
      </c>
      <c r="BE12" s="54">
        <v>0</v>
      </c>
      <c r="BF12" s="54">
        <v>0</v>
      </c>
      <c r="BG12" s="54">
        <v>0</v>
      </c>
      <c r="BH12" s="54">
        <v>216605</v>
      </c>
      <c r="BI12" s="54">
        <v>3.4800456283538446</v>
      </c>
      <c r="BK12" s="44"/>
      <c r="BL12" s="44"/>
      <c r="BN12" s="76"/>
      <c r="BO12" s="44"/>
      <c r="BP12" s="43"/>
    </row>
    <row r="13" spans="1:68" ht="12.75">
      <c r="A13" s="12" t="s">
        <v>21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898507</v>
      </c>
      <c r="Q13" s="54">
        <v>61.38600806176129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261720</v>
      </c>
      <c r="AK13" s="54">
        <v>62.32912598237676</v>
      </c>
      <c r="AL13" s="54">
        <v>0</v>
      </c>
      <c r="AM13" s="54">
        <v>0</v>
      </c>
      <c r="AN13" s="54">
        <v>165564</v>
      </c>
      <c r="AO13" s="54">
        <v>89.39740820734342</v>
      </c>
      <c r="AP13" s="54">
        <v>0</v>
      </c>
      <c r="AQ13" s="54">
        <v>0</v>
      </c>
      <c r="AR13" s="54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54">
        <v>0</v>
      </c>
      <c r="AY13" s="54">
        <v>0</v>
      </c>
      <c r="AZ13" s="54">
        <v>2074155</v>
      </c>
      <c r="BA13" s="54">
        <v>105.46372095388213</v>
      </c>
      <c r="BB13" s="54">
        <v>532589</v>
      </c>
      <c r="BC13" s="54">
        <v>90.77705812169764</v>
      </c>
      <c r="BD13" s="54">
        <v>0</v>
      </c>
      <c r="BE13" s="54">
        <v>0</v>
      </c>
      <c r="BF13" s="54">
        <v>0</v>
      </c>
      <c r="BG13" s="54">
        <v>0</v>
      </c>
      <c r="BH13" s="54">
        <v>3932535</v>
      </c>
      <c r="BI13" s="54">
        <v>63.181372706532564</v>
      </c>
      <c r="BK13" s="44"/>
      <c r="BL13" s="44"/>
      <c r="BN13" s="76"/>
      <c r="BO13" s="44"/>
      <c r="BP13" s="43"/>
    </row>
    <row r="14" spans="1:68" ht="12.75">
      <c r="A14" s="12" t="s">
        <v>22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151888</v>
      </c>
      <c r="S14" s="54">
        <v>72.67368421052632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54">
        <v>0</v>
      </c>
      <c r="AN14" s="54">
        <v>0</v>
      </c>
      <c r="AO14" s="54">
        <v>0</v>
      </c>
      <c r="AP14" s="54">
        <v>0</v>
      </c>
      <c r="AQ14" s="54">
        <v>0</v>
      </c>
      <c r="AR14" s="54">
        <v>0</v>
      </c>
      <c r="AS14" s="54">
        <v>0</v>
      </c>
      <c r="AT14" s="54">
        <v>0</v>
      </c>
      <c r="AU14" s="54">
        <v>0</v>
      </c>
      <c r="AV14" s="54">
        <v>0</v>
      </c>
      <c r="AW14" s="54">
        <v>0</v>
      </c>
      <c r="AX14" s="54">
        <v>0</v>
      </c>
      <c r="AY14" s="54">
        <v>0</v>
      </c>
      <c r="AZ14" s="54">
        <v>0</v>
      </c>
      <c r="BA14" s="54">
        <v>0</v>
      </c>
      <c r="BB14" s="54">
        <v>0</v>
      </c>
      <c r="BC14" s="54">
        <v>0</v>
      </c>
      <c r="BD14" s="54">
        <v>218082</v>
      </c>
      <c r="BE14" s="54">
        <v>72.64556962025317</v>
      </c>
      <c r="BF14" s="54">
        <v>0</v>
      </c>
      <c r="BG14" s="54">
        <v>0</v>
      </c>
      <c r="BH14" s="54">
        <v>369970</v>
      </c>
      <c r="BI14" s="54">
        <v>5.944057067574949</v>
      </c>
      <c r="BK14" s="44"/>
      <c r="BL14" s="44"/>
      <c r="BN14" s="76"/>
      <c r="BO14" s="44"/>
      <c r="BP14" s="43"/>
    </row>
    <row r="15" spans="1:68" ht="12.75">
      <c r="A15" s="12" t="s">
        <v>23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212615</v>
      </c>
      <c r="Q15" s="54">
        <v>14.52585912413746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100095</v>
      </c>
      <c r="AK15" s="54">
        <v>23.837818528221003</v>
      </c>
      <c r="AL15" s="54">
        <v>0</v>
      </c>
      <c r="AM15" s="54">
        <v>0</v>
      </c>
      <c r="AN15" s="54">
        <v>0</v>
      </c>
      <c r="AO15" s="54">
        <v>0</v>
      </c>
      <c r="AP15" s="54">
        <v>0</v>
      </c>
      <c r="AQ15" s="54">
        <v>0</v>
      </c>
      <c r="AR15" s="54">
        <v>0</v>
      </c>
      <c r="AS15" s="54">
        <v>0</v>
      </c>
      <c r="AT15" s="54">
        <v>0</v>
      </c>
      <c r="AU15" s="54">
        <v>0</v>
      </c>
      <c r="AV15" s="54">
        <v>0</v>
      </c>
      <c r="AW15" s="54">
        <v>0</v>
      </c>
      <c r="AX15" s="54">
        <v>0</v>
      </c>
      <c r="AY15" s="54">
        <v>0</v>
      </c>
      <c r="AZ15" s="54">
        <v>0</v>
      </c>
      <c r="BA15" s="54">
        <v>0</v>
      </c>
      <c r="BB15" s="54">
        <v>0</v>
      </c>
      <c r="BC15" s="54">
        <v>0</v>
      </c>
      <c r="BD15" s="54">
        <v>0</v>
      </c>
      <c r="BE15" s="54">
        <v>0</v>
      </c>
      <c r="BF15" s="54">
        <v>0</v>
      </c>
      <c r="BG15" s="54">
        <v>0</v>
      </c>
      <c r="BH15" s="54">
        <v>312710</v>
      </c>
      <c r="BI15" s="54">
        <v>5.024099482664439</v>
      </c>
      <c r="BK15" s="44"/>
      <c r="BL15" s="44"/>
      <c r="BN15" s="76"/>
      <c r="BO15" s="44"/>
      <c r="BP15" s="43"/>
    </row>
    <row r="16" spans="1:68" ht="12.75">
      <c r="A16" s="12" t="s">
        <v>24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54">
        <v>0</v>
      </c>
      <c r="AN16" s="54">
        <v>0</v>
      </c>
      <c r="AO16" s="54">
        <v>0</v>
      </c>
      <c r="AP16" s="54">
        <v>0</v>
      </c>
      <c r="AQ16" s="54">
        <v>0</v>
      </c>
      <c r="AR16" s="54">
        <v>0</v>
      </c>
      <c r="AS16" s="54">
        <v>0</v>
      </c>
      <c r="AT16" s="54">
        <v>0</v>
      </c>
      <c r="AU16" s="54">
        <v>0</v>
      </c>
      <c r="AV16" s="54">
        <v>0</v>
      </c>
      <c r="AW16" s="54">
        <v>0</v>
      </c>
      <c r="AX16" s="54">
        <v>0</v>
      </c>
      <c r="AY16" s="54">
        <v>0</v>
      </c>
      <c r="AZ16" s="54">
        <v>0</v>
      </c>
      <c r="BA16" s="54">
        <v>0</v>
      </c>
      <c r="BB16" s="54">
        <v>0</v>
      </c>
      <c r="BC16" s="54">
        <v>0</v>
      </c>
      <c r="BD16" s="54">
        <v>0</v>
      </c>
      <c r="BE16" s="54">
        <v>0</v>
      </c>
      <c r="BF16" s="54">
        <v>0</v>
      </c>
      <c r="BG16" s="54">
        <v>0</v>
      </c>
      <c r="BH16" s="54">
        <v>0</v>
      </c>
      <c r="BI16" s="54">
        <v>0</v>
      </c>
      <c r="BK16" s="44"/>
      <c r="BL16" s="44"/>
      <c r="BN16" s="76"/>
      <c r="BO16" s="44"/>
      <c r="BP16" s="43"/>
    </row>
    <row r="17" spans="1:68" ht="12.75">
      <c r="A17" s="12" t="s">
        <v>25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0</v>
      </c>
      <c r="AN17" s="54">
        <v>0</v>
      </c>
      <c r="AO17" s="54">
        <v>0</v>
      </c>
      <c r="AP17" s="54">
        <v>0</v>
      </c>
      <c r="AQ17" s="54">
        <v>0</v>
      </c>
      <c r="AR17" s="54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54">
        <v>0</v>
      </c>
      <c r="AY17" s="54">
        <v>0</v>
      </c>
      <c r="AZ17" s="54">
        <v>0</v>
      </c>
      <c r="BA17" s="54">
        <v>0</v>
      </c>
      <c r="BB17" s="54">
        <v>0</v>
      </c>
      <c r="BC17" s="54">
        <v>0</v>
      </c>
      <c r="BD17" s="54">
        <v>0</v>
      </c>
      <c r="BE17" s="54">
        <v>0</v>
      </c>
      <c r="BF17" s="54">
        <v>0</v>
      </c>
      <c r="BG17" s="54">
        <v>0</v>
      </c>
      <c r="BH17" s="54">
        <v>0</v>
      </c>
      <c r="BI17" s="54">
        <v>0</v>
      </c>
      <c r="BK17" s="44"/>
      <c r="BL17" s="44"/>
      <c r="BN17" s="76"/>
      <c r="BO17" s="44"/>
      <c r="BP17" s="43"/>
    </row>
    <row r="18" spans="1:69" ht="12.75">
      <c r="A18" s="12" t="s">
        <v>26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4">
        <v>0</v>
      </c>
      <c r="AP18" s="54">
        <v>0</v>
      </c>
      <c r="AQ18" s="54">
        <v>0</v>
      </c>
      <c r="AR18" s="54">
        <v>0</v>
      </c>
      <c r="AS18" s="54">
        <v>0</v>
      </c>
      <c r="AT18" s="54">
        <v>0</v>
      </c>
      <c r="AU18" s="54">
        <v>0</v>
      </c>
      <c r="AV18" s="54">
        <v>0</v>
      </c>
      <c r="AW18" s="54">
        <v>0</v>
      </c>
      <c r="AX18" s="54">
        <v>0</v>
      </c>
      <c r="AY18" s="54">
        <v>0</v>
      </c>
      <c r="AZ18" s="54">
        <v>0</v>
      </c>
      <c r="BA18" s="54">
        <v>0</v>
      </c>
      <c r="BB18" s="54">
        <v>0</v>
      </c>
      <c r="BC18" s="54">
        <v>0</v>
      </c>
      <c r="BD18" s="54">
        <v>0</v>
      </c>
      <c r="BE18" s="54">
        <v>0</v>
      </c>
      <c r="BF18" s="54">
        <v>0</v>
      </c>
      <c r="BG18" s="54">
        <v>0</v>
      </c>
      <c r="BH18" s="54">
        <v>0</v>
      </c>
      <c r="BI18" s="54">
        <v>0</v>
      </c>
      <c r="BK18" s="44"/>
      <c r="BL18" s="44"/>
      <c r="BN18" s="76"/>
      <c r="BO18" s="44"/>
      <c r="BP18" s="43"/>
      <c r="BQ18" s="50"/>
    </row>
    <row r="19" spans="1:69" ht="12.75">
      <c r="A19" s="13" t="s">
        <v>27</v>
      </c>
      <c r="B19" s="55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173600</v>
      </c>
      <c r="I19" s="55">
        <v>100.8130081300813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1111122</v>
      </c>
      <c r="Q19" s="55">
        <v>75.91186718589876</v>
      </c>
      <c r="R19" s="55">
        <v>151888</v>
      </c>
      <c r="S19" s="55">
        <v>72.67368421052632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55">
        <v>0</v>
      </c>
      <c r="AH19" s="55">
        <v>0</v>
      </c>
      <c r="AI19" s="55">
        <v>0</v>
      </c>
      <c r="AJ19" s="55">
        <v>361815</v>
      </c>
      <c r="AK19" s="55">
        <v>86.16694451059776</v>
      </c>
      <c r="AL19" s="55">
        <v>43005</v>
      </c>
      <c r="AM19" s="55">
        <v>86.355421686747</v>
      </c>
      <c r="AN19" s="55">
        <v>165564</v>
      </c>
      <c r="AO19" s="55">
        <v>89.39740820734342</v>
      </c>
      <c r="AP19" s="55">
        <v>0</v>
      </c>
      <c r="AQ19" s="55">
        <v>0</v>
      </c>
      <c r="AR19" s="55">
        <v>0</v>
      </c>
      <c r="AS19" s="55">
        <v>0</v>
      </c>
      <c r="AT19" s="55">
        <v>0</v>
      </c>
      <c r="AU19" s="55">
        <v>0</v>
      </c>
      <c r="AV19" s="55">
        <v>0</v>
      </c>
      <c r="AW19" s="55">
        <v>0</v>
      </c>
      <c r="AX19" s="55">
        <v>0</v>
      </c>
      <c r="AY19" s="55">
        <v>0</v>
      </c>
      <c r="AZ19" s="55">
        <v>2074155</v>
      </c>
      <c r="BA19" s="55">
        <v>105.46372095388213</v>
      </c>
      <c r="BB19" s="55">
        <v>532589</v>
      </c>
      <c r="BC19" s="55">
        <v>90.77705812169764</v>
      </c>
      <c r="BD19" s="55">
        <v>218082</v>
      </c>
      <c r="BE19" s="55">
        <v>72.64556962025317</v>
      </c>
      <c r="BF19" s="55">
        <v>0</v>
      </c>
      <c r="BG19" s="55">
        <v>0</v>
      </c>
      <c r="BH19" s="55">
        <v>4831820</v>
      </c>
      <c r="BI19" s="55">
        <v>77.6295748851258</v>
      </c>
      <c r="BK19" s="44"/>
      <c r="BL19" s="44"/>
      <c r="BN19" s="76"/>
      <c r="BO19" s="44"/>
      <c r="BP19" s="43"/>
      <c r="BQ19" s="50"/>
    </row>
    <row r="20" spans="1:69" ht="12.75">
      <c r="A20" s="14" t="s">
        <v>28</v>
      </c>
      <c r="B20" s="56" t="s">
        <v>11</v>
      </c>
      <c r="C20" s="56" t="s">
        <v>11</v>
      </c>
      <c r="D20" s="56" t="s">
        <v>11</v>
      </c>
      <c r="E20" s="56" t="s">
        <v>11</v>
      </c>
      <c r="F20" s="56" t="s">
        <v>11</v>
      </c>
      <c r="G20" s="56" t="s">
        <v>11</v>
      </c>
      <c r="H20" s="56" t="s">
        <v>11</v>
      </c>
      <c r="I20" s="56" t="s">
        <v>11</v>
      </c>
      <c r="J20" s="56" t="s">
        <v>11</v>
      </c>
      <c r="K20" s="56" t="s">
        <v>11</v>
      </c>
      <c r="L20" s="56" t="s">
        <v>11</v>
      </c>
      <c r="M20" s="56" t="s">
        <v>11</v>
      </c>
      <c r="N20" s="56" t="s">
        <v>11</v>
      </c>
      <c r="O20" s="56" t="s">
        <v>11</v>
      </c>
      <c r="P20" s="56" t="s">
        <v>11</v>
      </c>
      <c r="Q20" s="56" t="s">
        <v>11</v>
      </c>
      <c r="R20" s="56" t="s">
        <v>11</v>
      </c>
      <c r="S20" s="56" t="s">
        <v>11</v>
      </c>
      <c r="T20" s="56" t="s">
        <v>11</v>
      </c>
      <c r="U20" s="56" t="s">
        <v>11</v>
      </c>
      <c r="V20" s="56" t="s">
        <v>11</v>
      </c>
      <c r="W20" s="56" t="s">
        <v>11</v>
      </c>
      <c r="X20" s="56" t="s">
        <v>11</v>
      </c>
      <c r="Y20" s="56" t="s">
        <v>11</v>
      </c>
      <c r="Z20" s="56" t="s">
        <v>11</v>
      </c>
      <c r="AA20" s="56" t="s">
        <v>11</v>
      </c>
      <c r="AB20" s="56" t="s">
        <v>11</v>
      </c>
      <c r="AC20" s="56" t="s">
        <v>11</v>
      </c>
      <c r="AD20" s="56" t="s">
        <v>11</v>
      </c>
      <c r="AE20" s="56" t="s">
        <v>11</v>
      </c>
      <c r="AF20" s="56" t="s">
        <v>11</v>
      </c>
      <c r="AG20" s="56" t="s">
        <v>11</v>
      </c>
      <c r="AH20" s="56" t="s">
        <v>11</v>
      </c>
      <c r="AI20" s="56" t="s">
        <v>11</v>
      </c>
      <c r="AJ20" s="56" t="s">
        <v>11</v>
      </c>
      <c r="AK20" s="56" t="s">
        <v>11</v>
      </c>
      <c r="AL20" s="56" t="s">
        <v>11</v>
      </c>
      <c r="AM20" s="56" t="s">
        <v>11</v>
      </c>
      <c r="AN20" s="56" t="s">
        <v>11</v>
      </c>
      <c r="AO20" s="56" t="s">
        <v>11</v>
      </c>
      <c r="AP20" s="56" t="s">
        <v>11</v>
      </c>
      <c r="AQ20" s="56" t="s">
        <v>11</v>
      </c>
      <c r="AR20" s="56" t="s">
        <v>11</v>
      </c>
      <c r="AS20" s="56" t="s">
        <v>11</v>
      </c>
      <c r="AT20" s="56" t="s">
        <v>11</v>
      </c>
      <c r="AU20" s="56" t="s">
        <v>11</v>
      </c>
      <c r="AV20" s="56" t="s">
        <v>11</v>
      </c>
      <c r="AW20" s="56" t="s">
        <v>11</v>
      </c>
      <c r="AX20" s="56" t="s">
        <v>11</v>
      </c>
      <c r="AY20" s="56" t="s">
        <v>11</v>
      </c>
      <c r="AZ20" s="56" t="s">
        <v>11</v>
      </c>
      <c r="BA20" s="56" t="s">
        <v>11</v>
      </c>
      <c r="BB20" s="56" t="s">
        <v>11</v>
      </c>
      <c r="BC20" s="56" t="s">
        <v>11</v>
      </c>
      <c r="BD20" s="56" t="s">
        <v>11</v>
      </c>
      <c r="BE20" s="56" t="s">
        <v>11</v>
      </c>
      <c r="BF20" s="56" t="s">
        <v>11</v>
      </c>
      <c r="BG20" s="56" t="s">
        <v>11</v>
      </c>
      <c r="BH20" s="56" t="s">
        <v>11</v>
      </c>
      <c r="BI20" s="56" t="s">
        <v>11</v>
      </c>
      <c r="BK20" s="44"/>
      <c r="BL20" s="44"/>
      <c r="BN20" s="76"/>
      <c r="BO20" s="44"/>
      <c r="BP20" s="43"/>
      <c r="BQ20" s="118"/>
    </row>
    <row r="21" spans="1:69" ht="12.75">
      <c r="A21" s="15" t="s">
        <v>29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6">
        <v>0</v>
      </c>
      <c r="AE21" s="56">
        <v>0</v>
      </c>
      <c r="AF21" s="56">
        <v>0</v>
      </c>
      <c r="AG21" s="56">
        <v>0</v>
      </c>
      <c r="AH21" s="56">
        <v>0</v>
      </c>
      <c r="AI21" s="56">
        <v>0</v>
      </c>
      <c r="AJ21" s="56">
        <v>0</v>
      </c>
      <c r="AK21" s="56">
        <v>0</v>
      </c>
      <c r="AL21" s="56">
        <v>0</v>
      </c>
      <c r="AM21" s="56">
        <v>0</v>
      </c>
      <c r="AN21" s="56">
        <v>0</v>
      </c>
      <c r="AO21" s="56">
        <v>0</v>
      </c>
      <c r="AP21" s="56">
        <v>0</v>
      </c>
      <c r="AQ21" s="56">
        <v>0</v>
      </c>
      <c r="AR21" s="56">
        <v>0</v>
      </c>
      <c r="AS21" s="56">
        <v>0</v>
      </c>
      <c r="AT21" s="56">
        <v>0</v>
      </c>
      <c r="AU21" s="56">
        <v>0</v>
      </c>
      <c r="AV21" s="56">
        <v>0</v>
      </c>
      <c r="AW21" s="56">
        <v>0</v>
      </c>
      <c r="AX21" s="56">
        <v>0</v>
      </c>
      <c r="AY21" s="56">
        <v>0</v>
      </c>
      <c r="AZ21" s="56">
        <v>0</v>
      </c>
      <c r="BA21" s="56">
        <v>0</v>
      </c>
      <c r="BB21" s="56">
        <v>0</v>
      </c>
      <c r="BC21" s="56">
        <v>0</v>
      </c>
      <c r="BD21" s="56">
        <v>0</v>
      </c>
      <c r="BE21" s="56">
        <v>0</v>
      </c>
      <c r="BF21" s="56">
        <v>0</v>
      </c>
      <c r="BG21" s="56">
        <v>0</v>
      </c>
      <c r="BH21" s="56">
        <v>0</v>
      </c>
      <c r="BI21" s="56">
        <v>0</v>
      </c>
      <c r="BK21" s="44"/>
      <c r="BL21" s="44"/>
      <c r="BN21" s="76"/>
      <c r="BO21" s="44"/>
      <c r="BP21" s="43"/>
      <c r="BQ21" s="118"/>
    </row>
    <row r="22" spans="1:69" ht="12.75">
      <c r="A22" s="15" t="s">
        <v>30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  <c r="AE22" s="56">
        <v>0</v>
      </c>
      <c r="AF22" s="56">
        <v>0</v>
      </c>
      <c r="AG22" s="56">
        <v>0</v>
      </c>
      <c r="AH22" s="56">
        <v>0</v>
      </c>
      <c r="AI22" s="56">
        <v>0</v>
      </c>
      <c r="AJ22" s="56">
        <v>0</v>
      </c>
      <c r="AK22" s="56">
        <v>0</v>
      </c>
      <c r="AL22" s="56">
        <v>0</v>
      </c>
      <c r="AM22" s="56">
        <v>0</v>
      </c>
      <c r="AN22" s="56">
        <v>0</v>
      </c>
      <c r="AO22" s="56">
        <v>0</v>
      </c>
      <c r="AP22" s="56">
        <v>0</v>
      </c>
      <c r="AQ22" s="56">
        <v>0</v>
      </c>
      <c r="AR22" s="56">
        <v>0</v>
      </c>
      <c r="AS22" s="56">
        <v>0</v>
      </c>
      <c r="AT22" s="56">
        <v>0</v>
      </c>
      <c r="AU22" s="56">
        <v>0</v>
      </c>
      <c r="AV22" s="56">
        <v>0</v>
      </c>
      <c r="AW22" s="56">
        <v>0</v>
      </c>
      <c r="AX22" s="56">
        <v>0</v>
      </c>
      <c r="AY22" s="56">
        <v>0</v>
      </c>
      <c r="AZ22" s="56">
        <v>0</v>
      </c>
      <c r="BA22" s="56">
        <v>0</v>
      </c>
      <c r="BB22" s="56">
        <v>0</v>
      </c>
      <c r="BC22" s="56">
        <v>0</v>
      </c>
      <c r="BD22" s="56">
        <v>0</v>
      </c>
      <c r="BE22" s="56">
        <v>0</v>
      </c>
      <c r="BF22" s="56">
        <v>659920</v>
      </c>
      <c r="BG22" s="56">
        <v>10.602487066610971</v>
      </c>
      <c r="BH22" s="56">
        <v>659920</v>
      </c>
      <c r="BI22" s="56">
        <v>10.602487066610971</v>
      </c>
      <c r="BK22" s="44"/>
      <c r="BL22" s="44"/>
      <c r="BN22" s="76"/>
      <c r="BO22" s="44"/>
      <c r="BP22" s="43"/>
      <c r="BQ22" s="118"/>
    </row>
    <row r="23" spans="1:69" ht="12.75">
      <c r="A23" s="16" t="s">
        <v>31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v>0</v>
      </c>
      <c r="AO23" s="57">
        <v>0</v>
      </c>
      <c r="AP23" s="57">
        <v>0</v>
      </c>
      <c r="AQ23" s="57">
        <v>0</v>
      </c>
      <c r="AR23" s="57">
        <v>0</v>
      </c>
      <c r="AS23" s="57">
        <v>0</v>
      </c>
      <c r="AT23" s="57">
        <v>0</v>
      </c>
      <c r="AU23" s="57">
        <v>0</v>
      </c>
      <c r="AV23" s="57">
        <v>0</v>
      </c>
      <c r="AW23" s="57">
        <v>0</v>
      </c>
      <c r="AX23" s="57">
        <v>0</v>
      </c>
      <c r="AY23" s="57">
        <v>0</v>
      </c>
      <c r="AZ23" s="57">
        <v>0</v>
      </c>
      <c r="BA23" s="57">
        <v>0</v>
      </c>
      <c r="BB23" s="57">
        <v>0</v>
      </c>
      <c r="BC23" s="57">
        <v>0</v>
      </c>
      <c r="BD23" s="57">
        <v>0</v>
      </c>
      <c r="BE23" s="57">
        <v>0</v>
      </c>
      <c r="BF23" s="57">
        <v>659920</v>
      </c>
      <c r="BG23" s="57">
        <v>10.602487066610971</v>
      </c>
      <c r="BH23" s="57">
        <v>659920</v>
      </c>
      <c r="BI23" s="57">
        <v>10.602487066610971</v>
      </c>
      <c r="BK23" s="44"/>
      <c r="BL23" s="44"/>
      <c r="BN23" s="76"/>
      <c r="BO23" s="44"/>
      <c r="BP23" s="43"/>
      <c r="BQ23" s="118"/>
    </row>
    <row r="24" spans="1:70" ht="12.75">
      <c r="A24" s="17" t="s">
        <v>32</v>
      </c>
      <c r="B24" s="58"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173600</v>
      </c>
      <c r="I24" s="58">
        <v>100.8130081300813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1111122</v>
      </c>
      <c r="Q24" s="58">
        <v>75.91186718589876</v>
      </c>
      <c r="R24" s="58">
        <v>151888</v>
      </c>
      <c r="S24" s="58">
        <v>72.67368421052632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0</v>
      </c>
      <c r="AH24" s="58">
        <v>0</v>
      </c>
      <c r="AI24" s="58">
        <v>0</v>
      </c>
      <c r="AJ24" s="58">
        <v>361815</v>
      </c>
      <c r="AK24" s="58">
        <v>86.16694451059776</v>
      </c>
      <c r="AL24" s="58">
        <v>43005</v>
      </c>
      <c r="AM24" s="58">
        <v>86.355421686747</v>
      </c>
      <c r="AN24" s="58">
        <v>165564</v>
      </c>
      <c r="AO24" s="58">
        <v>89.39740820734342</v>
      </c>
      <c r="AP24" s="58">
        <v>0</v>
      </c>
      <c r="AQ24" s="58">
        <v>0</v>
      </c>
      <c r="AR24" s="58">
        <v>0</v>
      </c>
      <c r="AS24" s="58">
        <v>0</v>
      </c>
      <c r="AT24" s="58">
        <v>0</v>
      </c>
      <c r="AU24" s="58">
        <v>0</v>
      </c>
      <c r="AV24" s="58">
        <v>0</v>
      </c>
      <c r="AW24" s="58">
        <v>0</v>
      </c>
      <c r="AX24" s="58">
        <v>0</v>
      </c>
      <c r="AY24" s="58">
        <v>0</v>
      </c>
      <c r="AZ24" s="58">
        <v>2074155</v>
      </c>
      <c r="BA24" s="58">
        <v>105.46372095388213</v>
      </c>
      <c r="BB24" s="58">
        <v>532589</v>
      </c>
      <c r="BC24" s="58">
        <v>90.77705812169764</v>
      </c>
      <c r="BD24" s="58">
        <v>218082</v>
      </c>
      <c r="BE24" s="58">
        <v>72.64556962025317</v>
      </c>
      <c r="BF24" s="58">
        <v>659920</v>
      </c>
      <c r="BG24" s="58">
        <v>10.602487066610971</v>
      </c>
      <c r="BH24" s="58">
        <v>5491740</v>
      </c>
      <c r="BI24" s="58">
        <v>88.23206195173677</v>
      </c>
      <c r="BK24" s="44"/>
      <c r="BL24" s="44"/>
      <c r="BM24" s="49"/>
      <c r="BN24" s="76"/>
      <c r="BO24" s="44"/>
      <c r="BP24" s="43"/>
      <c r="BQ24" s="118"/>
      <c r="BR24" s="49"/>
    </row>
    <row r="25" spans="1:69" ht="12.75">
      <c r="A25" s="17" t="s">
        <v>33</v>
      </c>
      <c r="B25" s="58">
        <v>8288.039999999999</v>
      </c>
      <c r="C25" s="58">
        <v>24.889009009009005</v>
      </c>
      <c r="D25" s="58">
        <v>27776.039999999994</v>
      </c>
      <c r="E25" s="58">
        <v>59.22396588486139</v>
      </c>
      <c r="F25" s="58">
        <v>2240.0400000000004</v>
      </c>
      <c r="G25" s="58">
        <v>7.3685526315789485</v>
      </c>
      <c r="H25" s="58">
        <v>187040</v>
      </c>
      <c r="I25" s="58">
        <v>108.6178861788618</v>
      </c>
      <c r="J25" s="58">
        <v>24640.08</v>
      </c>
      <c r="K25" s="58">
        <v>67.1391825613079</v>
      </c>
      <c r="L25" s="58">
        <v>29568</v>
      </c>
      <c r="M25" s="58">
        <v>67.97241379310344</v>
      </c>
      <c r="N25" s="58">
        <v>55328.039999999986</v>
      </c>
      <c r="O25" s="58">
        <v>60.07387622149836</v>
      </c>
      <c r="P25" s="58">
        <v>1161970.08</v>
      </c>
      <c r="Q25" s="58">
        <v>79.38580856732938</v>
      </c>
      <c r="R25" s="58">
        <v>208336</v>
      </c>
      <c r="S25" s="58">
        <v>99.6822966507177</v>
      </c>
      <c r="T25" s="58">
        <v>53088</v>
      </c>
      <c r="U25" s="58">
        <v>34.22823984526112</v>
      </c>
      <c r="V25" s="58">
        <v>4704</v>
      </c>
      <c r="W25" s="58">
        <v>34.08695652173913</v>
      </c>
      <c r="X25" s="58">
        <v>17696.04</v>
      </c>
      <c r="Y25" s="58">
        <v>73.42755186721992</v>
      </c>
      <c r="Z25" s="58">
        <v>0</v>
      </c>
      <c r="AA25" s="58">
        <v>0</v>
      </c>
      <c r="AB25" s="58">
        <v>4256.04</v>
      </c>
      <c r="AC25" s="58">
        <v>7.058109452736319</v>
      </c>
      <c r="AD25" s="58">
        <v>21056.04</v>
      </c>
      <c r="AE25" s="58">
        <v>84.22416</v>
      </c>
      <c r="AF25" s="58">
        <v>10752</v>
      </c>
      <c r="AG25" s="58">
        <v>70.73684210526316</v>
      </c>
      <c r="AH25" s="58">
        <v>21280.079999999998</v>
      </c>
      <c r="AI25" s="58">
        <v>70.23128712871286</v>
      </c>
      <c r="AJ25" s="58">
        <v>387575.04</v>
      </c>
      <c r="AK25" s="58">
        <v>92.30174803524648</v>
      </c>
      <c r="AL25" s="58">
        <v>52861.08</v>
      </c>
      <c r="AM25" s="58">
        <v>106.14674698795181</v>
      </c>
      <c r="AN25" s="58">
        <v>174076.08</v>
      </c>
      <c r="AO25" s="58">
        <v>93.9935637149028</v>
      </c>
      <c r="AP25" s="58">
        <v>17472</v>
      </c>
      <c r="AQ25" s="58">
        <v>69.60956175298804</v>
      </c>
      <c r="AR25" s="58">
        <v>19488</v>
      </c>
      <c r="AS25" s="58">
        <v>52.38709677419355</v>
      </c>
      <c r="AT25" s="58">
        <v>35392.08</v>
      </c>
      <c r="AU25" s="58">
        <v>58.693333333333335</v>
      </c>
      <c r="AV25" s="58">
        <v>15680.04</v>
      </c>
      <c r="AW25" s="58">
        <v>71.9267889908257</v>
      </c>
      <c r="AX25" s="58">
        <v>9632.039999999999</v>
      </c>
      <c r="AY25" s="58">
        <v>79.60363636363635</v>
      </c>
      <c r="AZ25" s="58">
        <v>2117835</v>
      </c>
      <c r="BA25" s="58">
        <v>107.68470025931764</v>
      </c>
      <c r="BB25" s="58">
        <v>561037.04</v>
      </c>
      <c r="BC25" s="58">
        <v>95.62588034770752</v>
      </c>
      <c r="BD25" s="58">
        <v>256162.08000000002</v>
      </c>
      <c r="BE25" s="58">
        <v>85.33047301798801</v>
      </c>
      <c r="BF25" s="58">
        <v>659920</v>
      </c>
      <c r="BG25" s="58">
        <v>10.602487066610971</v>
      </c>
      <c r="BH25" s="58">
        <v>6145149.000000001</v>
      </c>
      <c r="BI25" s="58">
        <v>98.72994119726232</v>
      </c>
      <c r="BK25" s="44"/>
      <c r="BL25" s="44"/>
      <c r="BN25" s="76"/>
      <c r="BO25" s="44"/>
      <c r="BP25" s="43"/>
      <c r="BQ25" s="118"/>
    </row>
    <row r="26" spans="1:69" ht="12.75">
      <c r="A26" s="201" t="s">
        <v>34</v>
      </c>
      <c r="B26" s="202" t="s">
        <v>11</v>
      </c>
      <c r="C26" s="202" t="s">
        <v>11</v>
      </c>
      <c r="D26" s="202" t="s">
        <v>11</v>
      </c>
      <c r="E26" s="202" t="s">
        <v>11</v>
      </c>
      <c r="F26" s="202" t="s">
        <v>11</v>
      </c>
      <c r="G26" s="202" t="s">
        <v>11</v>
      </c>
      <c r="H26" s="202" t="s">
        <v>11</v>
      </c>
      <c r="I26" s="202" t="s">
        <v>11</v>
      </c>
      <c r="J26" s="202" t="s">
        <v>11</v>
      </c>
      <c r="K26" s="202" t="s">
        <v>11</v>
      </c>
      <c r="L26" s="202" t="s">
        <v>11</v>
      </c>
      <c r="M26" s="202" t="s">
        <v>11</v>
      </c>
      <c r="N26" s="202" t="s">
        <v>11</v>
      </c>
      <c r="O26" s="202" t="s">
        <v>11</v>
      </c>
      <c r="P26" s="202" t="s">
        <v>11</v>
      </c>
      <c r="Q26" s="202" t="s">
        <v>11</v>
      </c>
      <c r="R26" s="202" t="s">
        <v>11</v>
      </c>
      <c r="S26" s="202" t="s">
        <v>11</v>
      </c>
      <c r="T26" s="202" t="s">
        <v>11</v>
      </c>
      <c r="U26" s="202" t="s">
        <v>11</v>
      </c>
      <c r="V26" s="202" t="s">
        <v>11</v>
      </c>
      <c r="W26" s="202" t="s">
        <v>11</v>
      </c>
      <c r="X26" s="202" t="s">
        <v>11</v>
      </c>
      <c r="Y26" s="202" t="s">
        <v>11</v>
      </c>
      <c r="Z26" s="202" t="s">
        <v>11</v>
      </c>
      <c r="AA26" s="202" t="s">
        <v>11</v>
      </c>
      <c r="AB26" s="202" t="s">
        <v>11</v>
      </c>
      <c r="AC26" s="202" t="s">
        <v>11</v>
      </c>
      <c r="AD26" s="202" t="s">
        <v>11</v>
      </c>
      <c r="AE26" s="202" t="s">
        <v>11</v>
      </c>
      <c r="AF26" s="202" t="s">
        <v>11</v>
      </c>
      <c r="AG26" s="202" t="s">
        <v>11</v>
      </c>
      <c r="AH26" s="202" t="s">
        <v>11</v>
      </c>
      <c r="AI26" s="202" t="s">
        <v>11</v>
      </c>
      <c r="AJ26" s="202" t="s">
        <v>11</v>
      </c>
      <c r="AK26" s="202" t="s">
        <v>11</v>
      </c>
      <c r="AL26" s="202" t="s">
        <v>11</v>
      </c>
      <c r="AM26" s="202" t="s">
        <v>11</v>
      </c>
      <c r="AN26" s="202" t="s">
        <v>11</v>
      </c>
      <c r="AO26" s="202" t="s">
        <v>11</v>
      </c>
      <c r="AP26" s="202" t="s">
        <v>11</v>
      </c>
      <c r="AQ26" s="202" t="s">
        <v>11</v>
      </c>
      <c r="AR26" s="202" t="s">
        <v>11</v>
      </c>
      <c r="AS26" s="202" t="s">
        <v>11</v>
      </c>
      <c r="AT26" s="202" t="s">
        <v>11</v>
      </c>
      <c r="AU26" s="202" t="s">
        <v>11</v>
      </c>
      <c r="AV26" s="202" t="s">
        <v>11</v>
      </c>
      <c r="AW26" s="202" t="s">
        <v>11</v>
      </c>
      <c r="AX26" s="202" t="s">
        <v>11</v>
      </c>
      <c r="AY26" s="202" t="s">
        <v>11</v>
      </c>
      <c r="AZ26" s="202" t="s">
        <v>11</v>
      </c>
      <c r="BA26" s="202" t="s">
        <v>11</v>
      </c>
      <c r="BB26" s="202" t="s">
        <v>11</v>
      </c>
      <c r="BC26" s="202" t="s">
        <v>11</v>
      </c>
      <c r="BD26" s="202" t="s">
        <v>11</v>
      </c>
      <c r="BE26" s="202" t="s">
        <v>11</v>
      </c>
      <c r="BF26" s="202" t="s">
        <v>11</v>
      </c>
      <c r="BG26" s="202" t="s">
        <v>11</v>
      </c>
      <c r="BH26" s="202" t="s">
        <v>11</v>
      </c>
      <c r="BI26" s="202" t="s">
        <v>11</v>
      </c>
      <c r="BK26" s="44"/>
      <c r="BL26" s="44"/>
      <c r="BN26" s="76"/>
      <c r="BO26" s="44"/>
      <c r="BP26" s="43"/>
      <c r="BQ26" s="50"/>
    </row>
    <row r="27" spans="1:69" ht="12.75">
      <c r="A27" s="18" t="s">
        <v>35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52272</v>
      </c>
      <c r="I27" s="59">
        <v>30.355400696864113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v>0</v>
      </c>
      <c r="AJ27" s="59">
        <v>0</v>
      </c>
      <c r="AK27" s="59">
        <v>0</v>
      </c>
      <c r="AL27" s="59">
        <v>20108</v>
      </c>
      <c r="AM27" s="59">
        <v>40.377510040160644</v>
      </c>
      <c r="AN27" s="59">
        <v>0</v>
      </c>
      <c r="AO27" s="59">
        <v>0</v>
      </c>
      <c r="AP27" s="59">
        <v>0</v>
      </c>
      <c r="AQ27" s="59">
        <v>0</v>
      </c>
      <c r="AR27" s="59">
        <v>0</v>
      </c>
      <c r="AS27" s="59">
        <v>0</v>
      </c>
      <c r="AT27" s="59">
        <v>0</v>
      </c>
      <c r="AU27" s="59">
        <v>0</v>
      </c>
      <c r="AV27" s="59">
        <v>0</v>
      </c>
      <c r="AW27" s="59">
        <v>0</v>
      </c>
      <c r="AX27" s="59">
        <v>0</v>
      </c>
      <c r="AY27" s="59">
        <v>0</v>
      </c>
      <c r="AZ27" s="59">
        <v>0</v>
      </c>
      <c r="BA27" s="59">
        <v>0</v>
      </c>
      <c r="BB27" s="59">
        <v>0</v>
      </c>
      <c r="BC27" s="59">
        <v>0</v>
      </c>
      <c r="BD27" s="59">
        <v>0</v>
      </c>
      <c r="BE27" s="59">
        <v>0</v>
      </c>
      <c r="BF27" s="59">
        <v>0</v>
      </c>
      <c r="BG27" s="59">
        <v>0</v>
      </c>
      <c r="BH27" s="59">
        <v>72380</v>
      </c>
      <c r="BI27" s="59">
        <v>1.1628803701680537</v>
      </c>
      <c r="BK27" s="44"/>
      <c r="BL27" s="44"/>
      <c r="BN27" s="76"/>
      <c r="BO27" s="44"/>
      <c r="BP27" s="43"/>
      <c r="BQ27" s="50"/>
    </row>
    <row r="28" spans="1:69" ht="12.75">
      <c r="A28" s="18" t="s">
        <v>36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485036</v>
      </c>
      <c r="Q28" s="59">
        <v>33.13766482202637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137806</v>
      </c>
      <c r="AK28" s="59">
        <v>32.81876637294594</v>
      </c>
      <c r="AL28" s="59">
        <v>0</v>
      </c>
      <c r="AM28" s="59">
        <v>0</v>
      </c>
      <c r="AN28" s="59">
        <v>66004</v>
      </c>
      <c r="AO28" s="59">
        <v>35.639308855291574</v>
      </c>
      <c r="AP28" s="59">
        <v>0</v>
      </c>
      <c r="AQ28" s="59">
        <v>0</v>
      </c>
      <c r="AR28" s="59">
        <v>0</v>
      </c>
      <c r="AS28" s="59">
        <v>0</v>
      </c>
      <c r="AT28" s="59">
        <v>0</v>
      </c>
      <c r="AU28" s="59">
        <v>0</v>
      </c>
      <c r="AV28" s="59">
        <v>0</v>
      </c>
      <c r="AW28" s="59">
        <v>0</v>
      </c>
      <c r="AX28" s="59">
        <v>0</v>
      </c>
      <c r="AY28" s="59">
        <v>0</v>
      </c>
      <c r="AZ28" s="59">
        <v>868807</v>
      </c>
      <c r="BA28" s="59">
        <v>44.1758783749428</v>
      </c>
      <c r="BB28" s="59">
        <v>191015</v>
      </c>
      <c r="BC28" s="59">
        <v>32.55752514061701</v>
      </c>
      <c r="BD28" s="59">
        <v>0</v>
      </c>
      <c r="BE28" s="59">
        <v>0</v>
      </c>
      <c r="BF28" s="59">
        <v>290079</v>
      </c>
      <c r="BG28" s="59">
        <v>4.660502554545163</v>
      </c>
      <c r="BH28" s="59">
        <v>2038747</v>
      </c>
      <c r="BI28" s="59">
        <v>32.75516532245108</v>
      </c>
      <c r="BK28" s="44"/>
      <c r="BL28" s="44"/>
      <c r="BN28" s="76"/>
      <c r="BO28" s="44"/>
      <c r="BP28" s="43"/>
      <c r="BQ28" s="50"/>
    </row>
    <row r="29" spans="1:69" ht="12.75">
      <c r="A29" s="18" t="s">
        <v>37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70418</v>
      </c>
      <c r="S29" s="59">
        <v>33.69282296650718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  <c r="AL29" s="59">
        <v>0</v>
      </c>
      <c r="AM29" s="59">
        <v>0</v>
      </c>
      <c r="AN29" s="59">
        <v>0</v>
      </c>
      <c r="AO29" s="59">
        <v>0</v>
      </c>
      <c r="AP29" s="59">
        <v>0</v>
      </c>
      <c r="AQ29" s="59">
        <v>0</v>
      </c>
      <c r="AR29" s="59">
        <v>0</v>
      </c>
      <c r="AS29" s="59">
        <v>0</v>
      </c>
      <c r="AT29" s="59">
        <v>0</v>
      </c>
      <c r="AU29" s="59">
        <v>0</v>
      </c>
      <c r="AV29" s="59">
        <v>0</v>
      </c>
      <c r="AW29" s="59">
        <v>0</v>
      </c>
      <c r="AX29" s="59">
        <v>0</v>
      </c>
      <c r="AY29" s="59">
        <v>0</v>
      </c>
      <c r="AZ29" s="59">
        <v>0</v>
      </c>
      <c r="BA29" s="59">
        <v>0</v>
      </c>
      <c r="BB29" s="59">
        <v>0</v>
      </c>
      <c r="BC29" s="59">
        <v>0</v>
      </c>
      <c r="BD29" s="59">
        <v>101656</v>
      </c>
      <c r="BE29" s="59">
        <v>33.86275816122585</v>
      </c>
      <c r="BF29" s="59">
        <v>0</v>
      </c>
      <c r="BG29" s="59">
        <v>0</v>
      </c>
      <c r="BH29" s="59">
        <v>172074</v>
      </c>
      <c r="BI29" s="59">
        <v>2.7645962533337616</v>
      </c>
      <c r="BK29" s="44"/>
      <c r="BL29" s="44"/>
      <c r="BN29" s="76"/>
      <c r="BO29" s="44"/>
      <c r="BP29" s="43"/>
      <c r="BQ29" s="50"/>
    </row>
    <row r="30" spans="1:69" ht="12.75">
      <c r="A30" s="18" t="s">
        <v>38</v>
      </c>
      <c r="B30" s="59">
        <v>0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101200</v>
      </c>
      <c r="Q30" s="59">
        <v>6.913985106237617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v>0</v>
      </c>
      <c r="AJ30" s="59">
        <v>0</v>
      </c>
      <c r="AK30" s="59">
        <v>0</v>
      </c>
      <c r="AL30" s="59">
        <v>0</v>
      </c>
      <c r="AM30" s="59">
        <v>0</v>
      </c>
      <c r="AN30" s="59">
        <v>0</v>
      </c>
      <c r="AO30" s="59">
        <v>0</v>
      </c>
      <c r="AP30" s="59">
        <v>0</v>
      </c>
      <c r="AQ30" s="59">
        <v>0</v>
      </c>
      <c r="AR30" s="59">
        <v>0</v>
      </c>
      <c r="AS30" s="59">
        <v>0</v>
      </c>
      <c r="AT30" s="59">
        <v>0</v>
      </c>
      <c r="AU30" s="59">
        <v>0</v>
      </c>
      <c r="AV30" s="59">
        <v>0</v>
      </c>
      <c r="AW30" s="59">
        <v>0</v>
      </c>
      <c r="AX30" s="59">
        <v>0</v>
      </c>
      <c r="AY30" s="59">
        <v>0</v>
      </c>
      <c r="AZ30" s="59">
        <v>181030</v>
      </c>
      <c r="BA30" s="59">
        <v>9.20475924136879</v>
      </c>
      <c r="BB30" s="59">
        <v>0</v>
      </c>
      <c r="BC30" s="59">
        <v>0</v>
      </c>
      <c r="BD30" s="59">
        <v>0</v>
      </c>
      <c r="BE30" s="59">
        <v>0</v>
      </c>
      <c r="BF30" s="59">
        <v>0</v>
      </c>
      <c r="BG30" s="59">
        <v>0</v>
      </c>
      <c r="BH30" s="59">
        <v>282230</v>
      </c>
      <c r="BI30" s="59">
        <v>4.534397994923042</v>
      </c>
      <c r="BK30" s="44"/>
      <c r="BL30" s="44"/>
      <c r="BN30" s="76"/>
      <c r="BO30" s="44"/>
      <c r="BP30" s="43"/>
      <c r="BQ30" s="50"/>
    </row>
    <row r="31" spans="1:69" ht="12.75">
      <c r="A31" s="18" t="s">
        <v>39</v>
      </c>
      <c r="B31" s="59">
        <v>0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  <c r="H31" s="59">
        <v>24621</v>
      </c>
      <c r="I31" s="59">
        <v>14.297909407665506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26135</v>
      </c>
      <c r="S31" s="59">
        <v>12.504784688995215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</v>
      </c>
      <c r="AE31" s="59">
        <v>0</v>
      </c>
      <c r="AF31" s="59">
        <v>0</v>
      </c>
      <c r="AG31" s="59">
        <v>0</v>
      </c>
      <c r="AH31" s="59">
        <v>0</v>
      </c>
      <c r="AI31" s="59">
        <v>0</v>
      </c>
      <c r="AJ31" s="59">
        <v>45270</v>
      </c>
      <c r="AK31" s="59">
        <v>10.781138366277686</v>
      </c>
      <c r="AL31" s="59">
        <v>3331</v>
      </c>
      <c r="AM31" s="59">
        <v>6.688755020080321</v>
      </c>
      <c r="AN31" s="59">
        <v>0</v>
      </c>
      <c r="AO31" s="59">
        <v>0</v>
      </c>
      <c r="AP31" s="59">
        <v>0</v>
      </c>
      <c r="AQ31" s="59">
        <v>0</v>
      </c>
      <c r="AR31" s="59">
        <v>0</v>
      </c>
      <c r="AS31" s="59">
        <v>0</v>
      </c>
      <c r="AT31" s="59">
        <v>0</v>
      </c>
      <c r="AU31" s="59">
        <v>0</v>
      </c>
      <c r="AV31" s="59">
        <v>0</v>
      </c>
      <c r="AW31" s="59">
        <v>0</v>
      </c>
      <c r="AX31" s="59">
        <v>0</v>
      </c>
      <c r="AY31" s="59">
        <v>0</v>
      </c>
      <c r="AZ31" s="59">
        <v>0</v>
      </c>
      <c r="BA31" s="59">
        <v>0</v>
      </c>
      <c r="BB31" s="59">
        <v>60899</v>
      </c>
      <c r="BC31" s="59">
        <v>10.3799215953639</v>
      </c>
      <c r="BD31" s="59">
        <v>9914</v>
      </c>
      <c r="BE31" s="59">
        <v>3.3024650233177884</v>
      </c>
      <c r="BF31" s="59">
        <v>0</v>
      </c>
      <c r="BG31" s="59">
        <v>0</v>
      </c>
      <c r="BH31" s="59">
        <v>170170</v>
      </c>
      <c r="BI31" s="59">
        <v>2.7340059766717006</v>
      </c>
      <c r="BK31" s="44"/>
      <c r="BL31" s="44"/>
      <c r="BN31" s="76"/>
      <c r="BO31" s="44"/>
      <c r="BP31" s="43"/>
      <c r="BQ31" s="119"/>
    </row>
    <row r="32" spans="1:69" ht="12.75">
      <c r="A32" s="18" t="s">
        <v>40</v>
      </c>
      <c r="B32" s="59">
        <v>0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G32" s="59">
        <v>0</v>
      </c>
      <c r="AH32" s="59">
        <v>0</v>
      </c>
      <c r="AI32" s="59">
        <v>0</v>
      </c>
      <c r="AJ32" s="59">
        <v>0</v>
      </c>
      <c r="AK32" s="59">
        <v>0</v>
      </c>
      <c r="AL32" s="59">
        <v>0</v>
      </c>
      <c r="AM32" s="59">
        <v>0</v>
      </c>
      <c r="AN32" s="59">
        <v>0</v>
      </c>
      <c r="AO32" s="59">
        <v>0</v>
      </c>
      <c r="AP32" s="59">
        <v>0</v>
      </c>
      <c r="AQ32" s="59">
        <v>0</v>
      </c>
      <c r="AR32" s="59">
        <v>0</v>
      </c>
      <c r="AS32" s="59">
        <v>0</v>
      </c>
      <c r="AT32" s="59">
        <v>0</v>
      </c>
      <c r="AU32" s="59">
        <v>0</v>
      </c>
      <c r="AV32" s="59">
        <v>0</v>
      </c>
      <c r="AW32" s="59">
        <v>0</v>
      </c>
      <c r="AX32" s="59">
        <v>0</v>
      </c>
      <c r="AY32" s="59">
        <v>0</v>
      </c>
      <c r="AZ32" s="59">
        <v>0</v>
      </c>
      <c r="BA32" s="59">
        <v>0</v>
      </c>
      <c r="BB32" s="59">
        <v>0</v>
      </c>
      <c r="BC32" s="59">
        <v>0</v>
      </c>
      <c r="BD32" s="59">
        <v>0</v>
      </c>
      <c r="BE32" s="59">
        <v>0</v>
      </c>
      <c r="BF32" s="59">
        <v>0</v>
      </c>
      <c r="BG32" s="59">
        <v>0</v>
      </c>
      <c r="BH32" s="59">
        <v>0</v>
      </c>
      <c r="BI32" s="59">
        <v>0</v>
      </c>
      <c r="BK32" s="44"/>
      <c r="BL32" s="44"/>
      <c r="BN32" s="76"/>
      <c r="BO32" s="44"/>
      <c r="BP32" s="43"/>
      <c r="BQ32" s="50"/>
    </row>
    <row r="33" spans="1:69" ht="12.75">
      <c r="A33" s="18" t="s">
        <v>41</v>
      </c>
      <c r="B33" s="59">
        <v>0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0</v>
      </c>
      <c r="AE33" s="59">
        <v>0</v>
      </c>
      <c r="AF33" s="59">
        <v>0</v>
      </c>
      <c r="AG33" s="59">
        <v>0</v>
      </c>
      <c r="AH33" s="59">
        <v>0</v>
      </c>
      <c r="AI33" s="59">
        <v>0</v>
      </c>
      <c r="AJ33" s="59">
        <v>0</v>
      </c>
      <c r="AK33" s="59">
        <v>0</v>
      </c>
      <c r="AL33" s="59">
        <v>0</v>
      </c>
      <c r="AM33" s="59">
        <v>0</v>
      </c>
      <c r="AN33" s="59">
        <v>0</v>
      </c>
      <c r="AO33" s="59">
        <v>0</v>
      </c>
      <c r="AP33" s="59">
        <v>0</v>
      </c>
      <c r="AQ33" s="59">
        <v>0</v>
      </c>
      <c r="AR33" s="59">
        <v>0</v>
      </c>
      <c r="AS33" s="59">
        <v>0</v>
      </c>
      <c r="AT33" s="59">
        <v>0</v>
      </c>
      <c r="AU33" s="59">
        <v>0</v>
      </c>
      <c r="AV33" s="59">
        <v>0</v>
      </c>
      <c r="AW33" s="59">
        <v>0</v>
      </c>
      <c r="AX33" s="59">
        <v>0</v>
      </c>
      <c r="AY33" s="59">
        <v>0</v>
      </c>
      <c r="AZ33" s="59">
        <v>0</v>
      </c>
      <c r="BA33" s="59">
        <v>0</v>
      </c>
      <c r="BB33" s="59">
        <v>0</v>
      </c>
      <c r="BC33" s="59">
        <v>0</v>
      </c>
      <c r="BD33" s="59">
        <v>0</v>
      </c>
      <c r="BE33" s="59">
        <v>0</v>
      </c>
      <c r="BF33" s="59">
        <v>0</v>
      </c>
      <c r="BG33" s="59">
        <v>0</v>
      </c>
      <c r="BH33" s="59">
        <v>0</v>
      </c>
      <c r="BI33" s="59">
        <v>0</v>
      </c>
      <c r="BK33" s="44"/>
      <c r="BL33" s="44"/>
      <c r="BN33" s="76"/>
      <c r="BO33" s="44"/>
      <c r="BP33" s="43"/>
      <c r="BQ33" s="50"/>
    </row>
    <row r="34" spans="1:69" ht="12.75">
      <c r="A34" s="18" t="s">
        <v>42</v>
      </c>
      <c r="B34" s="59">
        <v>0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  <c r="AG34" s="59">
        <v>0</v>
      </c>
      <c r="AH34" s="59">
        <v>0</v>
      </c>
      <c r="AI34" s="59">
        <v>0</v>
      </c>
      <c r="AJ34" s="59">
        <v>0</v>
      </c>
      <c r="AK34" s="59">
        <v>0</v>
      </c>
      <c r="AL34" s="59">
        <v>0</v>
      </c>
      <c r="AM34" s="59">
        <v>0</v>
      </c>
      <c r="AN34" s="59">
        <v>0</v>
      </c>
      <c r="AO34" s="59">
        <v>0</v>
      </c>
      <c r="AP34" s="59">
        <v>0</v>
      </c>
      <c r="AQ34" s="59">
        <v>0</v>
      </c>
      <c r="AR34" s="59">
        <v>0</v>
      </c>
      <c r="AS34" s="59">
        <v>0</v>
      </c>
      <c r="AT34" s="59">
        <v>0</v>
      </c>
      <c r="AU34" s="59">
        <v>0</v>
      </c>
      <c r="AV34" s="59">
        <v>0</v>
      </c>
      <c r="AW34" s="59">
        <v>0</v>
      </c>
      <c r="AX34" s="59">
        <v>0</v>
      </c>
      <c r="AY34" s="59">
        <v>0</v>
      </c>
      <c r="AZ34" s="59">
        <v>0</v>
      </c>
      <c r="BA34" s="59">
        <v>0</v>
      </c>
      <c r="BB34" s="59">
        <v>0</v>
      </c>
      <c r="BC34" s="59">
        <v>0</v>
      </c>
      <c r="BD34" s="59">
        <v>0</v>
      </c>
      <c r="BE34" s="59">
        <v>0</v>
      </c>
      <c r="BF34" s="59">
        <v>142105</v>
      </c>
      <c r="BG34" s="59">
        <v>2.283104656020051</v>
      </c>
      <c r="BH34" s="59">
        <v>142105</v>
      </c>
      <c r="BI34" s="59">
        <v>2.283104656020051</v>
      </c>
      <c r="BK34" s="44"/>
      <c r="BL34" s="44"/>
      <c r="BN34" s="76"/>
      <c r="BO34" s="44"/>
      <c r="BP34" s="43"/>
      <c r="BQ34" s="50"/>
    </row>
    <row r="35" spans="1:68" ht="12.75">
      <c r="A35" s="18" t="s">
        <v>43</v>
      </c>
      <c r="B35" s="59">
        <v>0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59">
        <v>0</v>
      </c>
      <c r="AF35" s="59">
        <v>0</v>
      </c>
      <c r="AG35" s="59">
        <v>0</v>
      </c>
      <c r="AH35" s="59">
        <v>0</v>
      </c>
      <c r="AI35" s="59">
        <v>0</v>
      </c>
      <c r="AJ35" s="59">
        <v>0</v>
      </c>
      <c r="AK35" s="59">
        <v>0</v>
      </c>
      <c r="AL35" s="59">
        <v>0</v>
      </c>
      <c r="AM35" s="59">
        <v>0</v>
      </c>
      <c r="AN35" s="59">
        <v>0</v>
      </c>
      <c r="AO35" s="59">
        <v>0</v>
      </c>
      <c r="AP35" s="59">
        <v>0</v>
      </c>
      <c r="AQ35" s="59">
        <v>0</v>
      </c>
      <c r="AR35" s="59">
        <v>0</v>
      </c>
      <c r="AS35" s="59">
        <v>0</v>
      </c>
      <c r="AT35" s="59">
        <v>0</v>
      </c>
      <c r="AU35" s="59">
        <v>0</v>
      </c>
      <c r="AV35" s="59">
        <v>0</v>
      </c>
      <c r="AW35" s="59">
        <v>0</v>
      </c>
      <c r="AX35" s="59">
        <v>0</v>
      </c>
      <c r="AY35" s="59">
        <v>0</v>
      </c>
      <c r="AZ35" s="59">
        <v>0</v>
      </c>
      <c r="BA35" s="59">
        <v>0</v>
      </c>
      <c r="BB35" s="59">
        <v>0</v>
      </c>
      <c r="BC35" s="59">
        <v>0</v>
      </c>
      <c r="BD35" s="59">
        <v>0</v>
      </c>
      <c r="BE35" s="59">
        <v>0</v>
      </c>
      <c r="BF35" s="59">
        <v>815340</v>
      </c>
      <c r="BG35" s="59">
        <v>13.099514797082357</v>
      </c>
      <c r="BH35" s="59">
        <v>815340</v>
      </c>
      <c r="BI35" s="59">
        <v>13.099514797082357</v>
      </c>
      <c r="BK35" s="44"/>
      <c r="BL35" s="44"/>
      <c r="BN35" s="76"/>
      <c r="BO35" s="44"/>
      <c r="BP35" s="43"/>
    </row>
    <row r="36" spans="1:69" ht="12.75">
      <c r="A36" s="60" t="s">
        <v>44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76893</v>
      </c>
      <c r="I36" s="61">
        <v>44.653310104529616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586236</v>
      </c>
      <c r="Q36" s="61">
        <v>40.05164992826399</v>
      </c>
      <c r="R36" s="61">
        <v>96553</v>
      </c>
      <c r="S36" s="61">
        <v>46.197607655502395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61">
        <v>0</v>
      </c>
      <c r="AF36" s="61">
        <v>0</v>
      </c>
      <c r="AG36" s="61">
        <v>0</v>
      </c>
      <c r="AH36" s="61">
        <v>0</v>
      </c>
      <c r="AI36" s="61">
        <v>0</v>
      </c>
      <c r="AJ36" s="61">
        <v>183076</v>
      </c>
      <c r="AK36" s="61">
        <v>43.599904739223625</v>
      </c>
      <c r="AL36" s="61">
        <v>23439</v>
      </c>
      <c r="AM36" s="61">
        <v>47.066265060240966</v>
      </c>
      <c r="AN36" s="61">
        <v>66004</v>
      </c>
      <c r="AO36" s="61">
        <v>35.639308855291574</v>
      </c>
      <c r="AP36" s="61">
        <v>0</v>
      </c>
      <c r="AQ36" s="61">
        <v>0</v>
      </c>
      <c r="AR36" s="61">
        <v>0</v>
      </c>
      <c r="AS36" s="61">
        <v>0</v>
      </c>
      <c r="AT36" s="61">
        <v>0</v>
      </c>
      <c r="AU36" s="61">
        <v>0</v>
      </c>
      <c r="AV36" s="61">
        <v>0</v>
      </c>
      <c r="AW36" s="61">
        <v>0</v>
      </c>
      <c r="AX36" s="61">
        <v>0</v>
      </c>
      <c r="AY36" s="61">
        <v>0</v>
      </c>
      <c r="AZ36" s="61">
        <v>1049837</v>
      </c>
      <c r="BA36" s="61">
        <v>53.38063761631159</v>
      </c>
      <c r="BB36" s="61">
        <v>251914</v>
      </c>
      <c r="BC36" s="61">
        <v>42.93744673598091</v>
      </c>
      <c r="BD36" s="61">
        <v>111570</v>
      </c>
      <c r="BE36" s="61">
        <v>37.165223184543635</v>
      </c>
      <c r="BF36" s="61">
        <v>1247524</v>
      </c>
      <c r="BG36" s="61">
        <v>20.04312200764757</v>
      </c>
      <c r="BH36" s="61">
        <v>3693046</v>
      </c>
      <c r="BI36" s="61">
        <v>59.333665370650046</v>
      </c>
      <c r="BK36" s="44"/>
      <c r="BL36" s="44"/>
      <c r="BM36" s="49"/>
      <c r="BN36" s="76"/>
      <c r="BO36" s="44"/>
      <c r="BP36" s="43"/>
      <c r="BQ36" s="49"/>
    </row>
    <row r="37" spans="1:68" ht="12.75">
      <c r="A37" s="201" t="s">
        <v>45</v>
      </c>
      <c r="B37" s="201" t="s">
        <v>11</v>
      </c>
      <c r="C37" s="202" t="s">
        <v>11</v>
      </c>
      <c r="D37" s="202" t="s">
        <v>11</v>
      </c>
      <c r="E37" s="202" t="s">
        <v>11</v>
      </c>
      <c r="F37" s="202" t="s">
        <v>11</v>
      </c>
      <c r="G37" s="202" t="s">
        <v>11</v>
      </c>
      <c r="H37" s="202" t="s">
        <v>11</v>
      </c>
      <c r="I37" s="202" t="s">
        <v>11</v>
      </c>
      <c r="J37" s="202" t="s">
        <v>11</v>
      </c>
      <c r="K37" s="202" t="s">
        <v>11</v>
      </c>
      <c r="L37" s="202" t="s">
        <v>11</v>
      </c>
      <c r="M37" s="202" t="s">
        <v>11</v>
      </c>
      <c r="N37" s="202" t="s">
        <v>11</v>
      </c>
      <c r="O37" s="202" t="s">
        <v>11</v>
      </c>
      <c r="P37" s="202" t="s">
        <v>11</v>
      </c>
      <c r="Q37" s="202" t="s">
        <v>11</v>
      </c>
      <c r="R37" s="202" t="s">
        <v>11</v>
      </c>
      <c r="S37" s="202" t="s">
        <v>11</v>
      </c>
      <c r="T37" s="202" t="s">
        <v>11</v>
      </c>
      <c r="U37" s="202" t="s">
        <v>11</v>
      </c>
      <c r="V37" s="202" t="s">
        <v>11</v>
      </c>
      <c r="W37" s="202" t="s">
        <v>11</v>
      </c>
      <c r="X37" s="202" t="s">
        <v>11</v>
      </c>
      <c r="Y37" s="202" t="s">
        <v>11</v>
      </c>
      <c r="Z37" s="202" t="s">
        <v>11</v>
      </c>
      <c r="AA37" s="202" t="s">
        <v>11</v>
      </c>
      <c r="AB37" s="202" t="s">
        <v>11</v>
      </c>
      <c r="AC37" s="202" t="s">
        <v>11</v>
      </c>
      <c r="AD37" s="202" t="s">
        <v>11</v>
      </c>
      <c r="AE37" s="202" t="s">
        <v>11</v>
      </c>
      <c r="AF37" s="202" t="s">
        <v>11</v>
      </c>
      <c r="AG37" s="202" t="s">
        <v>11</v>
      </c>
      <c r="AH37" s="202" t="s">
        <v>11</v>
      </c>
      <c r="AI37" s="202" t="s">
        <v>11</v>
      </c>
      <c r="AJ37" s="202" t="s">
        <v>11</v>
      </c>
      <c r="AK37" s="202" t="s">
        <v>11</v>
      </c>
      <c r="AL37" s="202" t="s">
        <v>11</v>
      </c>
      <c r="AM37" s="202" t="s">
        <v>11</v>
      </c>
      <c r="AN37" s="202" t="s">
        <v>11</v>
      </c>
      <c r="AO37" s="202" t="s">
        <v>11</v>
      </c>
      <c r="AP37" s="202" t="s">
        <v>11</v>
      </c>
      <c r="AQ37" s="202" t="s">
        <v>11</v>
      </c>
      <c r="AR37" s="202" t="s">
        <v>11</v>
      </c>
      <c r="AS37" s="202" t="s">
        <v>11</v>
      </c>
      <c r="AT37" s="202" t="s">
        <v>11</v>
      </c>
      <c r="AU37" s="202" t="s">
        <v>11</v>
      </c>
      <c r="AV37" s="202" t="s">
        <v>11</v>
      </c>
      <c r="AW37" s="202" t="s">
        <v>11</v>
      </c>
      <c r="AX37" s="202" t="s">
        <v>11</v>
      </c>
      <c r="AY37" s="202" t="s">
        <v>11</v>
      </c>
      <c r="AZ37" s="202" t="s">
        <v>11</v>
      </c>
      <c r="BA37" s="202" t="s">
        <v>11</v>
      </c>
      <c r="BB37" s="202" t="s">
        <v>11</v>
      </c>
      <c r="BC37" s="202" t="s">
        <v>11</v>
      </c>
      <c r="BD37" s="202" t="s">
        <v>11</v>
      </c>
      <c r="BE37" s="202" t="s">
        <v>11</v>
      </c>
      <c r="BF37" s="202" t="s">
        <v>11</v>
      </c>
      <c r="BG37" s="202" t="s">
        <v>11</v>
      </c>
      <c r="BH37" s="202" t="s">
        <v>11</v>
      </c>
      <c r="BI37" s="202" t="s">
        <v>11</v>
      </c>
      <c r="BK37" s="44"/>
      <c r="BL37" s="44"/>
      <c r="BN37" s="76"/>
      <c r="BO37" s="44"/>
      <c r="BP37" s="43"/>
    </row>
    <row r="38" spans="1:68" ht="12.75">
      <c r="A38" s="19" t="s">
        <v>46</v>
      </c>
      <c r="B38" s="62">
        <v>0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57084</v>
      </c>
      <c r="I38" s="62">
        <v>33.149825783972126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62">
        <v>0</v>
      </c>
      <c r="AH38" s="62">
        <v>0</v>
      </c>
      <c r="AI38" s="62">
        <v>0</v>
      </c>
      <c r="AJ38" s="62">
        <v>0</v>
      </c>
      <c r="AK38" s="62">
        <v>0</v>
      </c>
      <c r="AL38" s="62">
        <v>27096</v>
      </c>
      <c r="AM38" s="62">
        <v>54.40963855421687</v>
      </c>
      <c r="AN38" s="62">
        <v>0</v>
      </c>
      <c r="AO38" s="62">
        <v>0</v>
      </c>
      <c r="AP38" s="62">
        <v>0</v>
      </c>
      <c r="AQ38" s="62">
        <v>0</v>
      </c>
      <c r="AR38" s="62">
        <v>0</v>
      </c>
      <c r="AS38" s="62">
        <v>0</v>
      </c>
      <c r="AT38" s="62">
        <v>0</v>
      </c>
      <c r="AU38" s="62">
        <v>0</v>
      </c>
      <c r="AV38" s="62">
        <v>0</v>
      </c>
      <c r="AW38" s="62">
        <v>0</v>
      </c>
      <c r="AX38" s="62">
        <v>0</v>
      </c>
      <c r="AY38" s="62">
        <v>0</v>
      </c>
      <c r="AZ38" s="62">
        <v>0</v>
      </c>
      <c r="BA38" s="62">
        <v>0</v>
      </c>
      <c r="BB38" s="62">
        <v>0</v>
      </c>
      <c r="BC38" s="62">
        <v>0</v>
      </c>
      <c r="BD38" s="62">
        <v>0</v>
      </c>
      <c r="BE38" s="62">
        <v>0</v>
      </c>
      <c r="BF38" s="62">
        <v>0</v>
      </c>
      <c r="BG38" s="62">
        <v>0</v>
      </c>
      <c r="BH38" s="62">
        <v>84180</v>
      </c>
      <c r="BI38" s="62">
        <v>1.3524629671283057</v>
      </c>
      <c r="BK38" s="44"/>
      <c r="BL38" s="44"/>
      <c r="BN38" s="76"/>
      <c r="BO38" s="44"/>
      <c r="BP38" s="43"/>
    </row>
    <row r="39" spans="1:68" ht="12.75">
      <c r="A39" s="19" t="s">
        <v>47</v>
      </c>
      <c r="B39" s="62">
        <v>0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v>0</v>
      </c>
      <c r="AK39" s="62">
        <v>0</v>
      </c>
      <c r="AL39" s="62">
        <v>0</v>
      </c>
      <c r="AM39" s="62">
        <v>0</v>
      </c>
      <c r="AN39" s="62">
        <v>0</v>
      </c>
      <c r="AO39" s="62">
        <v>0</v>
      </c>
      <c r="AP39" s="62">
        <v>0</v>
      </c>
      <c r="AQ39" s="62">
        <v>0</v>
      </c>
      <c r="AR39" s="62">
        <v>0</v>
      </c>
      <c r="AS39" s="62">
        <v>0</v>
      </c>
      <c r="AT39" s="62">
        <v>0</v>
      </c>
      <c r="AU39" s="62">
        <v>0</v>
      </c>
      <c r="AV39" s="62">
        <v>0</v>
      </c>
      <c r="AW39" s="62">
        <v>0</v>
      </c>
      <c r="AX39" s="62">
        <v>0</v>
      </c>
      <c r="AY39" s="62">
        <v>0</v>
      </c>
      <c r="AZ39" s="62">
        <v>0</v>
      </c>
      <c r="BA39" s="62">
        <v>0</v>
      </c>
      <c r="BB39" s="62">
        <v>0</v>
      </c>
      <c r="BC39" s="62">
        <v>0</v>
      </c>
      <c r="BD39" s="62">
        <v>0</v>
      </c>
      <c r="BE39" s="62">
        <v>0</v>
      </c>
      <c r="BF39" s="62">
        <v>0</v>
      </c>
      <c r="BG39" s="62">
        <v>0</v>
      </c>
      <c r="BH39" s="62">
        <v>0</v>
      </c>
      <c r="BI39" s="62">
        <v>0</v>
      </c>
      <c r="BK39" s="44"/>
      <c r="BL39" s="44"/>
      <c r="BN39" s="76"/>
      <c r="BO39" s="44"/>
      <c r="BP39" s="43"/>
    </row>
    <row r="40" spans="1:68" ht="12.75">
      <c r="A40" s="19" t="s">
        <v>48</v>
      </c>
      <c r="B40" s="62">
        <v>0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514746</v>
      </c>
      <c r="Q40" s="62">
        <v>35.16745234679237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2">
        <v>0</v>
      </c>
      <c r="AI40" s="62">
        <v>0</v>
      </c>
      <c r="AJ40" s="62">
        <v>184474</v>
      </c>
      <c r="AK40" s="62">
        <v>43.93284115265539</v>
      </c>
      <c r="AL40" s="62">
        <v>0</v>
      </c>
      <c r="AM40" s="62">
        <v>0</v>
      </c>
      <c r="AN40" s="62">
        <v>66681</v>
      </c>
      <c r="AO40" s="62">
        <v>36.004859611231105</v>
      </c>
      <c r="AP40" s="62">
        <v>0</v>
      </c>
      <c r="AQ40" s="62">
        <v>0</v>
      </c>
      <c r="AR40" s="62">
        <v>0</v>
      </c>
      <c r="AS40" s="62">
        <v>0</v>
      </c>
      <c r="AT40" s="62">
        <v>0</v>
      </c>
      <c r="AU40" s="62">
        <v>0</v>
      </c>
      <c r="AV40" s="62">
        <v>0</v>
      </c>
      <c r="AW40" s="62">
        <v>0</v>
      </c>
      <c r="AX40" s="62">
        <v>0</v>
      </c>
      <c r="AY40" s="62">
        <v>0</v>
      </c>
      <c r="AZ40" s="62">
        <v>862260</v>
      </c>
      <c r="BA40" s="62">
        <v>43.842985712106575</v>
      </c>
      <c r="BB40" s="62">
        <v>268719</v>
      </c>
      <c r="BC40" s="62">
        <v>45.80177262655531</v>
      </c>
      <c r="BD40" s="62">
        <v>0</v>
      </c>
      <c r="BE40" s="62">
        <v>0</v>
      </c>
      <c r="BF40" s="62">
        <v>381650</v>
      </c>
      <c r="BG40" s="62">
        <v>6.131711705922046</v>
      </c>
      <c r="BH40" s="62">
        <v>2278530</v>
      </c>
      <c r="BI40" s="62">
        <v>36.607596156935834</v>
      </c>
      <c r="BK40" s="44"/>
      <c r="BL40" s="44"/>
      <c r="BN40" s="76"/>
      <c r="BO40" s="44"/>
      <c r="BP40" s="43"/>
    </row>
    <row r="41" spans="1:68" ht="12.75">
      <c r="A41" s="19" t="s">
        <v>37</v>
      </c>
      <c r="B41" s="62">
        <v>0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78356</v>
      </c>
      <c r="S41" s="62">
        <v>37.49090909090909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>
        <v>0</v>
      </c>
      <c r="AM41" s="62">
        <v>0</v>
      </c>
      <c r="AN41" s="62">
        <v>0</v>
      </c>
      <c r="AO41" s="62">
        <v>0</v>
      </c>
      <c r="AP41" s="62">
        <v>0</v>
      </c>
      <c r="AQ41" s="62">
        <v>0</v>
      </c>
      <c r="AR41" s="62">
        <v>0</v>
      </c>
      <c r="AS41" s="62">
        <v>0</v>
      </c>
      <c r="AT41" s="62">
        <v>0</v>
      </c>
      <c r="AU41" s="62">
        <v>0</v>
      </c>
      <c r="AV41" s="62">
        <v>0</v>
      </c>
      <c r="AW41" s="62">
        <v>0</v>
      </c>
      <c r="AX41" s="62">
        <v>0</v>
      </c>
      <c r="AY41" s="62">
        <v>0</v>
      </c>
      <c r="AZ41" s="62">
        <v>0</v>
      </c>
      <c r="BA41" s="62">
        <v>0</v>
      </c>
      <c r="BB41" s="62">
        <v>0</v>
      </c>
      <c r="BC41" s="62">
        <v>0</v>
      </c>
      <c r="BD41" s="62">
        <v>117702</v>
      </c>
      <c r="BE41" s="62">
        <v>39.20786142571619</v>
      </c>
      <c r="BF41" s="62">
        <v>0</v>
      </c>
      <c r="BG41" s="62">
        <v>0</v>
      </c>
      <c r="BH41" s="62">
        <v>196058</v>
      </c>
      <c r="BI41" s="62">
        <v>3.149930914816362</v>
      </c>
      <c r="BK41" s="44"/>
      <c r="BL41" s="44"/>
      <c r="BN41" s="76"/>
      <c r="BO41" s="44"/>
      <c r="BP41" s="43"/>
    </row>
    <row r="42" spans="1:68" ht="12.75">
      <c r="A42" s="19" t="s">
        <v>49</v>
      </c>
      <c r="B42" s="62">
        <v>0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K42" s="62">
        <v>0</v>
      </c>
      <c r="AL42" s="62">
        <v>0</v>
      </c>
      <c r="AM42" s="62">
        <v>0</v>
      </c>
      <c r="AN42" s="62">
        <v>0</v>
      </c>
      <c r="AO42" s="62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0</v>
      </c>
      <c r="AU42" s="62">
        <v>0</v>
      </c>
      <c r="AV42" s="62">
        <v>0</v>
      </c>
      <c r="AW42" s="62">
        <v>0</v>
      </c>
      <c r="AX42" s="62">
        <v>0</v>
      </c>
      <c r="AY42" s="62">
        <v>0</v>
      </c>
      <c r="AZ42" s="62">
        <v>0</v>
      </c>
      <c r="BA42" s="62">
        <v>0</v>
      </c>
      <c r="BB42" s="62">
        <v>0</v>
      </c>
      <c r="BC42" s="62">
        <v>0</v>
      </c>
      <c r="BD42" s="62">
        <v>0</v>
      </c>
      <c r="BE42" s="62">
        <v>0</v>
      </c>
      <c r="BF42" s="62">
        <v>0</v>
      </c>
      <c r="BG42" s="62">
        <v>0</v>
      </c>
      <c r="BH42" s="62">
        <v>0</v>
      </c>
      <c r="BI42" s="62">
        <v>0</v>
      </c>
      <c r="BK42" s="44"/>
      <c r="BL42" s="44"/>
      <c r="BN42" s="76"/>
      <c r="BO42" s="44"/>
      <c r="BP42" s="43"/>
    </row>
    <row r="43" spans="1:68" ht="12.75">
      <c r="A43" s="19" t="s">
        <v>43</v>
      </c>
      <c r="B43" s="62">
        <v>0</v>
      </c>
      <c r="C43" s="62">
        <v>0</v>
      </c>
      <c r="D43" s="62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K43" s="62">
        <v>0</v>
      </c>
      <c r="AL43" s="62">
        <v>0</v>
      </c>
      <c r="AM43" s="62">
        <v>0</v>
      </c>
      <c r="AN43" s="62">
        <v>0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>
        <v>0</v>
      </c>
      <c r="AX43" s="62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0</v>
      </c>
      <c r="BD43" s="62">
        <v>0</v>
      </c>
      <c r="BE43" s="62">
        <v>0</v>
      </c>
      <c r="BF43" s="62">
        <v>0</v>
      </c>
      <c r="BG43" s="62">
        <v>0</v>
      </c>
      <c r="BH43" s="62">
        <v>0</v>
      </c>
      <c r="BI43" s="62">
        <v>0</v>
      </c>
      <c r="BK43" s="44"/>
      <c r="BL43" s="44"/>
      <c r="BN43" s="76"/>
      <c r="BO43" s="44"/>
      <c r="BP43" s="43"/>
    </row>
    <row r="44" spans="1:69" ht="12.75">
      <c r="A44" s="63" t="s">
        <v>50</v>
      </c>
      <c r="B44" s="64">
        <v>0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>
        <v>57084</v>
      </c>
      <c r="I44" s="64">
        <v>33.149825783972126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514746</v>
      </c>
      <c r="Q44" s="64">
        <v>35.16745234679237</v>
      </c>
      <c r="R44" s="64">
        <v>78356</v>
      </c>
      <c r="S44" s="64">
        <v>37.49090909090909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4">
        <v>0</v>
      </c>
      <c r="Z44" s="64">
        <v>0</v>
      </c>
      <c r="AA44" s="64">
        <v>0</v>
      </c>
      <c r="AB44" s="64">
        <v>0</v>
      </c>
      <c r="AC44" s="64">
        <v>0</v>
      </c>
      <c r="AD44" s="64">
        <v>0</v>
      </c>
      <c r="AE44" s="64">
        <v>0</v>
      </c>
      <c r="AF44" s="64">
        <v>0</v>
      </c>
      <c r="AG44" s="64">
        <v>0</v>
      </c>
      <c r="AH44" s="64">
        <v>0</v>
      </c>
      <c r="AI44" s="64">
        <v>0</v>
      </c>
      <c r="AJ44" s="64">
        <v>184474</v>
      </c>
      <c r="AK44" s="64">
        <v>43.93284115265539</v>
      </c>
      <c r="AL44" s="64">
        <v>27096</v>
      </c>
      <c r="AM44" s="64">
        <v>54.40963855421687</v>
      </c>
      <c r="AN44" s="64">
        <v>66681</v>
      </c>
      <c r="AO44" s="64">
        <v>36.004859611231105</v>
      </c>
      <c r="AP44" s="64">
        <v>0</v>
      </c>
      <c r="AQ44" s="64">
        <v>0</v>
      </c>
      <c r="AR44" s="64">
        <v>0</v>
      </c>
      <c r="AS44" s="64">
        <v>0</v>
      </c>
      <c r="AT44" s="64">
        <v>0</v>
      </c>
      <c r="AU44" s="64">
        <v>0</v>
      </c>
      <c r="AV44" s="64">
        <v>0</v>
      </c>
      <c r="AW44" s="64">
        <v>0</v>
      </c>
      <c r="AX44" s="64">
        <v>0</v>
      </c>
      <c r="AY44" s="64">
        <v>0</v>
      </c>
      <c r="AZ44" s="64">
        <v>862260</v>
      </c>
      <c r="BA44" s="64">
        <v>43.842985712106575</v>
      </c>
      <c r="BB44" s="64">
        <v>268719</v>
      </c>
      <c r="BC44" s="64">
        <v>45.80177262655531</v>
      </c>
      <c r="BD44" s="64">
        <v>117702</v>
      </c>
      <c r="BE44" s="64">
        <v>39.20786142571619</v>
      </c>
      <c r="BF44" s="64">
        <v>381650</v>
      </c>
      <c r="BG44" s="64">
        <v>6.131711705922046</v>
      </c>
      <c r="BH44" s="64">
        <v>2558768</v>
      </c>
      <c r="BI44" s="64">
        <v>41.1099900388805</v>
      </c>
      <c r="BK44" s="44"/>
      <c r="BL44" s="44"/>
      <c r="BM44" s="49"/>
      <c r="BN44" s="76"/>
      <c r="BO44" s="44"/>
      <c r="BP44" s="43"/>
      <c r="BQ44" s="49"/>
    </row>
    <row r="45" spans="1:68" ht="12.75">
      <c r="A45" s="201" t="s">
        <v>51</v>
      </c>
      <c r="B45" s="201" t="s">
        <v>11</v>
      </c>
      <c r="C45" s="202" t="s">
        <v>11</v>
      </c>
      <c r="D45" s="202" t="s">
        <v>11</v>
      </c>
      <c r="E45" s="202" t="s">
        <v>11</v>
      </c>
      <c r="F45" s="202" t="s">
        <v>11</v>
      </c>
      <c r="G45" s="202" t="s">
        <v>11</v>
      </c>
      <c r="H45" s="202" t="s">
        <v>11</v>
      </c>
      <c r="I45" s="202" t="s">
        <v>11</v>
      </c>
      <c r="J45" s="202" t="s">
        <v>11</v>
      </c>
      <c r="K45" s="202" t="s">
        <v>11</v>
      </c>
      <c r="L45" s="202" t="s">
        <v>11</v>
      </c>
      <c r="M45" s="202" t="s">
        <v>11</v>
      </c>
      <c r="N45" s="202" t="s">
        <v>11</v>
      </c>
      <c r="O45" s="202" t="s">
        <v>11</v>
      </c>
      <c r="P45" s="202" t="s">
        <v>11</v>
      </c>
      <c r="Q45" s="202" t="s">
        <v>11</v>
      </c>
      <c r="R45" s="202" t="s">
        <v>11</v>
      </c>
      <c r="S45" s="202" t="s">
        <v>11</v>
      </c>
      <c r="T45" s="202" t="s">
        <v>11</v>
      </c>
      <c r="U45" s="202" t="s">
        <v>11</v>
      </c>
      <c r="V45" s="202" t="s">
        <v>11</v>
      </c>
      <c r="W45" s="202" t="s">
        <v>11</v>
      </c>
      <c r="X45" s="202" t="s">
        <v>11</v>
      </c>
      <c r="Y45" s="202" t="s">
        <v>11</v>
      </c>
      <c r="Z45" s="202" t="s">
        <v>11</v>
      </c>
      <c r="AA45" s="202" t="s">
        <v>11</v>
      </c>
      <c r="AB45" s="202" t="s">
        <v>11</v>
      </c>
      <c r="AC45" s="202" t="s">
        <v>11</v>
      </c>
      <c r="AD45" s="202" t="s">
        <v>11</v>
      </c>
      <c r="AE45" s="202" t="s">
        <v>11</v>
      </c>
      <c r="AF45" s="202" t="s">
        <v>11</v>
      </c>
      <c r="AG45" s="202" t="s">
        <v>11</v>
      </c>
      <c r="AH45" s="202" t="s">
        <v>11</v>
      </c>
      <c r="AI45" s="202" t="s">
        <v>11</v>
      </c>
      <c r="AJ45" s="202" t="s">
        <v>11</v>
      </c>
      <c r="AK45" s="202" t="s">
        <v>11</v>
      </c>
      <c r="AL45" s="202" t="s">
        <v>11</v>
      </c>
      <c r="AM45" s="202" t="s">
        <v>11</v>
      </c>
      <c r="AN45" s="202" t="s">
        <v>11</v>
      </c>
      <c r="AO45" s="202" t="s">
        <v>11</v>
      </c>
      <c r="AP45" s="202" t="s">
        <v>11</v>
      </c>
      <c r="AQ45" s="202" t="s">
        <v>11</v>
      </c>
      <c r="AR45" s="202" t="s">
        <v>11</v>
      </c>
      <c r="AS45" s="202" t="s">
        <v>11</v>
      </c>
      <c r="AT45" s="202" t="s">
        <v>11</v>
      </c>
      <c r="AU45" s="202" t="s">
        <v>11</v>
      </c>
      <c r="AV45" s="202" t="s">
        <v>11</v>
      </c>
      <c r="AW45" s="202" t="s">
        <v>11</v>
      </c>
      <c r="AX45" s="202" t="s">
        <v>11</v>
      </c>
      <c r="AY45" s="202" t="s">
        <v>11</v>
      </c>
      <c r="AZ45" s="202" t="s">
        <v>11</v>
      </c>
      <c r="BA45" s="202" t="s">
        <v>11</v>
      </c>
      <c r="BB45" s="202" t="s">
        <v>11</v>
      </c>
      <c r="BC45" s="202" t="s">
        <v>11</v>
      </c>
      <c r="BD45" s="202" t="s">
        <v>11</v>
      </c>
      <c r="BE45" s="202" t="s">
        <v>11</v>
      </c>
      <c r="BF45" s="202" t="s">
        <v>11</v>
      </c>
      <c r="BG45" s="202" t="s">
        <v>11</v>
      </c>
      <c r="BH45" s="202" t="s">
        <v>11</v>
      </c>
      <c r="BI45" s="202" t="s">
        <v>11</v>
      </c>
      <c r="BK45" s="44"/>
      <c r="BL45" s="44"/>
      <c r="BN45" s="76"/>
      <c r="BO45" s="44"/>
      <c r="BP45" s="43"/>
    </row>
    <row r="46" spans="1:68" ht="12.75">
      <c r="A46" s="21" t="s">
        <v>36</v>
      </c>
      <c r="B46" s="65">
        <v>0</v>
      </c>
      <c r="C46" s="65">
        <v>0</v>
      </c>
      <c r="D46" s="65">
        <v>0</v>
      </c>
      <c r="E46" s="65">
        <v>0</v>
      </c>
      <c r="F46" s="65">
        <v>0</v>
      </c>
      <c r="G46" s="65">
        <v>0</v>
      </c>
      <c r="H46" s="65">
        <v>62631</v>
      </c>
      <c r="I46" s="65">
        <v>36.37108013937282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444618</v>
      </c>
      <c r="Q46" s="65">
        <v>30.37630662020906</v>
      </c>
      <c r="R46" s="65">
        <v>62987</v>
      </c>
      <c r="S46" s="65">
        <v>30.13732057416268</v>
      </c>
      <c r="T46" s="65">
        <v>0</v>
      </c>
      <c r="U46" s="65">
        <v>0</v>
      </c>
      <c r="V46" s="65">
        <v>0</v>
      </c>
      <c r="W46" s="65">
        <v>0</v>
      </c>
      <c r="X46" s="65">
        <v>0</v>
      </c>
      <c r="Y46" s="65">
        <v>0</v>
      </c>
      <c r="Z46" s="65">
        <v>0</v>
      </c>
      <c r="AA46" s="65">
        <v>0</v>
      </c>
      <c r="AB46" s="65">
        <v>0</v>
      </c>
      <c r="AC46" s="65">
        <v>0</v>
      </c>
      <c r="AD46" s="65">
        <v>0</v>
      </c>
      <c r="AE46" s="65">
        <v>0</v>
      </c>
      <c r="AF46" s="65">
        <v>0</v>
      </c>
      <c r="AG46" s="65">
        <v>0</v>
      </c>
      <c r="AH46" s="65">
        <v>0</v>
      </c>
      <c r="AI46" s="65">
        <v>0</v>
      </c>
      <c r="AJ46" s="65">
        <v>125929</v>
      </c>
      <c r="AK46" s="65">
        <v>29.990235770421528</v>
      </c>
      <c r="AL46" s="65">
        <v>14795</v>
      </c>
      <c r="AM46" s="65">
        <v>29.70883534136546</v>
      </c>
      <c r="AN46" s="65">
        <v>46983</v>
      </c>
      <c r="AO46" s="65">
        <v>25.36879049676026</v>
      </c>
      <c r="AP46" s="65">
        <v>0</v>
      </c>
      <c r="AQ46" s="65">
        <v>0</v>
      </c>
      <c r="AR46" s="65">
        <v>0</v>
      </c>
      <c r="AS46" s="65">
        <v>0</v>
      </c>
      <c r="AT46" s="65">
        <v>0</v>
      </c>
      <c r="AU46" s="65">
        <v>0</v>
      </c>
      <c r="AV46" s="65">
        <v>0</v>
      </c>
      <c r="AW46" s="65">
        <v>0</v>
      </c>
      <c r="AX46" s="65">
        <v>0</v>
      </c>
      <c r="AY46" s="65">
        <v>0</v>
      </c>
      <c r="AZ46" s="65">
        <v>824119</v>
      </c>
      <c r="BA46" s="65">
        <v>41.90364570092032</v>
      </c>
      <c r="BB46" s="65">
        <v>261091</v>
      </c>
      <c r="BC46" s="65">
        <v>44.50161922618033</v>
      </c>
      <c r="BD46" s="65">
        <v>118423</v>
      </c>
      <c r="BE46" s="65">
        <v>39.44803464357095</v>
      </c>
      <c r="BF46" s="65">
        <v>369732</v>
      </c>
      <c r="BG46" s="65">
        <v>5.9402332829921916</v>
      </c>
      <c r="BH46" s="65">
        <v>2331308</v>
      </c>
      <c r="BI46" s="65">
        <v>37.455544487645</v>
      </c>
      <c r="BK46" s="44"/>
      <c r="BL46" s="44"/>
      <c r="BN46" s="76"/>
      <c r="BO46" s="44"/>
      <c r="BP46" s="43"/>
    </row>
    <row r="47" spans="1:68" ht="12.75">
      <c r="A47" s="21" t="s">
        <v>52</v>
      </c>
      <c r="B47" s="65">
        <v>0</v>
      </c>
      <c r="C47" s="65">
        <v>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5">
        <v>0</v>
      </c>
      <c r="V47" s="65">
        <v>0</v>
      </c>
      <c r="W47" s="65">
        <v>0</v>
      </c>
      <c r="X47" s="65">
        <v>0</v>
      </c>
      <c r="Y47" s="65">
        <v>0</v>
      </c>
      <c r="Z47" s="65">
        <v>0</v>
      </c>
      <c r="AA47" s="65">
        <v>0</v>
      </c>
      <c r="AB47" s="65">
        <v>0</v>
      </c>
      <c r="AC47" s="65">
        <v>0</v>
      </c>
      <c r="AD47" s="65">
        <v>0</v>
      </c>
      <c r="AE47" s="65">
        <v>0</v>
      </c>
      <c r="AF47" s="65">
        <v>0</v>
      </c>
      <c r="AG47" s="65">
        <v>0</v>
      </c>
      <c r="AH47" s="65">
        <v>0</v>
      </c>
      <c r="AI47" s="65">
        <v>0</v>
      </c>
      <c r="AJ47" s="65">
        <v>0</v>
      </c>
      <c r="AK47" s="65">
        <v>0</v>
      </c>
      <c r="AL47" s="65">
        <v>0</v>
      </c>
      <c r="AM47" s="65">
        <v>0</v>
      </c>
      <c r="AN47" s="65">
        <v>0</v>
      </c>
      <c r="AO47" s="65">
        <v>0</v>
      </c>
      <c r="AP47" s="65">
        <v>0</v>
      </c>
      <c r="AQ47" s="65">
        <v>0</v>
      </c>
      <c r="AR47" s="65">
        <v>0</v>
      </c>
      <c r="AS47" s="65">
        <v>0</v>
      </c>
      <c r="AT47" s="65">
        <v>0</v>
      </c>
      <c r="AU47" s="65">
        <v>0</v>
      </c>
      <c r="AV47" s="65">
        <v>0</v>
      </c>
      <c r="AW47" s="65">
        <v>0</v>
      </c>
      <c r="AX47" s="65">
        <v>0</v>
      </c>
      <c r="AY47" s="65">
        <v>0</v>
      </c>
      <c r="AZ47" s="65">
        <v>0</v>
      </c>
      <c r="BA47" s="65">
        <v>0</v>
      </c>
      <c r="BB47" s="65">
        <v>0</v>
      </c>
      <c r="BC47" s="65">
        <v>0</v>
      </c>
      <c r="BD47" s="65">
        <v>0</v>
      </c>
      <c r="BE47" s="65">
        <v>0</v>
      </c>
      <c r="BF47" s="65">
        <v>0</v>
      </c>
      <c r="BG47" s="65">
        <v>0</v>
      </c>
      <c r="BH47" s="65">
        <v>0</v>
      </c>
      <c r="BI47" s="65">
        <v>0</v>
      </c>
      <c r="BK47" s="44"/>
      <c r="BL47" s="44"/>
      <c r="BN47" s="76"/>
      <c r="BO47" s="44"/>
      <c r="BP47" s="43"/>
    </row>
    <row r="48" spans="1:68" ht="12.75">
      <c r="A48" s="21" t="s">
        <v>53</v>
      </c>
      <c r="B48" s="65">
        <v>0</v>
      </c>
      <c r="C48" s="65">
        <v>0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0</v>
      </c>
      <c r="W48" s="65">
        <v>0</v>
      </c>
      <c r="X48" s="65">
        <v>0</v>
      </c>
      <c r="Y48" s="65">
        <v>0</v>
      </c>
      <c r="Z48" s="65">
        <v>0</v>
      </c>
      <c r="AA48" s="65">
        <v>0</v>
      </c>
      <c r="AB48" s="65">
        <v>0</v>
      </c>
      <c r="AC48" s="65">
        <v>0</v>
      </c>
      <c r="AD48" s="65">
        <v>0</v>
      </c>
      <c r="AE48" s="65">
        <v>0</v>
      </c>
      <c r="AF48" s="65">
        <v>0</v>
      </c>
      <c r="AG48" s="65">
        <v>0</v>
      </c>
      <c r="AH48" s="65">
        <v>0</v>
      </c>
      <c r="AI48" s="65">
        <v>0</v>
      </c>
      <c r="AJ48" s="65">
        <v>0</v>
      </c>
      <c r="AK48" s="65">
        <v>0</v>
      </c>
      <c r="AL48" s="65">
        <v>0</v>
      </c>
      <c r="AM48" s="65">
        <v>0</v>
      </c>
      <c r="AN48" s="65">
        <v>0</v>
      </c>
      <c r="AO48" s="65">
        <v>0</v>
      </c>
      <c r="AP48" s="65">
        <v>0</v>
      </c>
      <c r="AQ48" s="65">
        <v>0</v>
      </c>
      <c r="AR48" s="65">
        <v>0</v>
      </c>
      <c r="AS48" s="65">
        <v>0</v>
      </c>
      <c r="AT48" s="65">
        <v>0</v>
      </c>
      <c r="AU48" s="65">
        <v>0</v>
      </c>
      <c r="AV48" s="65">
        <v>0</v>
      </c>
      <c r="AW48" s="65">
        <v>0</v>
      </c>
      <c r="AX48" s="65">
        <v>0</v>
      </c>
      <c r="AY48" s="65">
        <v>0</v>
      </c>
      <c r="AZ48" s="65">
        <v>0</v>
      </c>
      <c r="BA48" s="65">
        <v>0</v>
      </c>
      <c r="BB48" s="65">
        <v>0</v>
      </c>
      <c r="BC48" s="65">
        <v>0</v>
      </c>
      <c r="BD48" s="65">
        <v>0</v>
      </c>
      <c r="BE48" s="65">
        <v>0</v>
      </c>
      <c r="BF48" s="65">
        <v>0</v>
      </c>
      <c r="BG48" s="65">
        <v>0</v>
      </c>
      <c r="BH48" s="65">
        <v>0</v>
      </c>
      <c r="BI48" s="65">
        <v>0</v>
      </c>
      <c r="BK48" s="44"/>
      <c r="BL48" s="44"/>
      <c r="BN48" s="76"/>
      <c r="BO48" s="44"/>
      <c r="BP48" s="43"/>
    </row>
    <row r="49" spans="1:69" ht="12.75">
      <c r="A49" s="66" t="s">
        <v>54</v>
      </c>
      <c r="B49" s="67">
        <v>0</v>
      </c>
      <c r="C49" s="67">
        <v>0</v>
      </c>
      <c r="D49" s="67">
        <v>0</v>
      </c>
      <c r="E49" s="67">
        <v>0</v>
      </c>
      <c r="F49" s="67">
        <v>0</v>
      </c>
      <c r="G49" s="67">
        <v>0</v>
      </c>
      <c r="H49" s="67">
        <v>62631</v>
      </c>
      <c r="I49" s="67">
        <v>36.37108013937282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444618</v>
      </c>
      <c r="Q49" s="67">
        <v>30.37630662020906</v>
      </c>
      <c r="R49" s="67">
        <v>62987</v>
      </c>
      <c r="S49" s="67">
        <v>30.13732057416268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125929</v>
      </c>
      <c r="AK49" s="67">
        <v>29.990235770421528</v>
      </c>
      <c r="AL49" s="67">
        <v>14795</v>
      </c>
      <c r="AM49" s="67">
        <v>29.70883534136546</v>
      </c>
      <c r="AN49" s="67">
        <v>46983</v>
      </c>
      <c r="AO49" s="67">
        <v>25.36879049676026</v>
      </c>
      <c r="AP49" s="67">
        <v>0</v>
      </c>
      <c r="AQ49" s="67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7">
        <v>0</v>
      </c>
      <c r="AX49" s="67">
        <v>0</v>
      </c>
      <c r="AY49" s="67">
        <v>0</v>
      </c>
      <c r="AZ49" s="67">
        <v>824119</v>
      </c>
      <c r="BA49" s="67">
        <v>41.90364570092032</v>
      </c>
      <c r="BB49" s="67">
        <v>261091</v>
      </c>
      <c r="BC49" s="67">
        <v>44.50161922618033</v>
      </c>
      <c r="BD49" s="67">
        <v>118423</v>
      </c>
      <c r="BE49" s="67">
        <v>39.44803464357095</v>
      </c>
      <c r="BF49" s="67">
        <v>369732</v>
      </c>
      <c r="BG49" s="67">
        <v>5.9402332829921916</v>
      </c>
      <c r="BH49" s="67">
        <v>2331308</v>
      </c>
      <c r="BI49" s="67">
        <v>37.455544487645</v>
      </c>
      <c r="BK49" s="44"/>
      <c r="BL49" s="44"/>
      <c r="BM49" s="49"/>
      <c r="BN49" s="76"/>
      <c r="BO49" s="44"/>
      <c r="BP49" s="43"/>
      <c r="BQ49" s="49"/>
    </row>
    <row r="50" spans="1:68" ht="12.75">
      <c r="A50" s="201" t="s">
        <v>55</v>
      </c>
      <c r="B50" s="201" t="s">
        <v>11</v>
      </c>
      <c r="C50" s="202" t="s">
        <v>11</v>
      </c>
      <c r="D50" s="202" t="s">
        <v>11</v>
      </c>
      <c r="E50" s="202" t="s">
        <v>11</v>
      </c>
      <c r="F50" s="202" t="s">
        <v>11</v>
      </c>
      <c r="G50" s="202" t="s">
        <v>11</v>
      </c>
      <c r="H50" s="202" t="s">
        <v>11</v>
      </c>
      <c r="I50" s="202" t="s">
        <v>11</v>
      </c>
      <c r="J50" s="202" t="s">
        <v>11</v>
      </c>
      <c r="K50" s="202" t="s">
        <v>11</v>
      </c>
      <c r="L50" s="202" t="s">
        <v>11</v>
      </c>
      <c r="M50" s="202" t="s">
        <v>11</v>
      </c>
      <c r="N50" s="202" t="s">
        <v>11</v>
      </c>
      <c r="O50" s="202" t="s">
        <v>11</v>
      </c>
      <c r="P50" s="202" t="s">
        <v>11</v>
      </c>
      <c r="Q50" s="202" t="s">
        <v>11</v>
      </c>
      <c r="R50" s="202" t="s">
        <v>11</v>
      </c>
      <c r="S50" s="202" t="s">
        <v>11</v>
      </c>
      <c r="T50" s="202" t="s">
        <v>11</v>
      </c>
      <c r="U50" s="202" t="s">
        <v>11</v>
      </c>
      <c r="V50" s="202" t="s">
        <v>11</v>
      </c>
      <c r="W50" s="202" t="s">
        <v>11</v>
      </c>
      <c r="X50" s="202" t="s">
        <v>11</v>
      </c>
      <c r="Y50" s="202" t="s">
        <v>11</v>
      </c>
      <c r="Z50" s="202" t="s">
        <v>11</v>
      </c>
      <c r="AA50" s="202" t="s">
        <v>11</v>
      </c>
      <c r="AB50" s="202" t="s">
        <v>11</v>
      </c>
      <c r="AC50" s="202" t="s">
        <v>11</v>
      </c>
      <c r="AD50" s="202" t="s">
        <v>11</v>
      </c>
      <c r="AE50" s="202" t="s">
        <v>11</v>
      </c>
      <c r="AF50" s="202" t="s">
        <v>11</v>
      </c>
      <c r="AG50" s="202" t="s">
        <v>11</v>
      </c>
      <c r="AH50" s="202" t="s">
        <v>11</v>
      </c>
      <c r="AI50" s="202" t="s">
        <v>11</v>
      </c>
      <c r="AJ50" s="202" t="s">
        <v>11</v>
      </c>
      <c r="AK50" s="202" t="s">
        <v>11</v>
      </c>
      <c r="AL50" s="202" t="s">
        <v>11</v>
      </c>
      <c r="AM50" s="202" t="s">
        <v>11</v>
      </c>
      <c r="AN50" s="202" t="s">
        <v>11</v>
      </c>
      <c r="AO50" s="202" t="s">
        <v>11</v>
      </c>
      <c r="AP50" s="202" t="s">
        <v>11</v>
      </c>
      <c r="AQ50" s="202" t="s">
        <v>11</v>
      </c>
      <c r="AR50" s="202" t="s">
        <v>11</v>
      </c>
      <c r="AS50" s="202" t="s">
        <v>11</v>
      </c>
      <c r="AT50" s="202" t="s">
        <v>11</v>
      </c>
      <c r="AU50" s="202" t="s">
        <v>11</v>
      </c>
      <c r="AV50" s="202" t="s">
        <v>11</v>
      </c>
      <c r="AW50" s="202" t="s">
        <v>11</v>
      </c>
      <c r="AX50" s="202" t="s">
        <v>11</v>
      </c>
      <c r="AY50" s="202" t="s">
        <v>11</v>
      </c>
      <c r="AZ50" s="202" t="s">
        <v>11</v>
      </c>
      <c r="BA50" s="202" t="s">
        <v>11</v>
      </c>
      <c r="BB50" s="202" t="s">
        <v>11</v>
      </c>
      <c r="BC50" s="202" t="s">
        <v>11</v>
      </c>
      <c r="BD50" s="202" t="s">
        <v>11</v>
      </c>
      <c r="BE50" s="202" t="s">
        <v>11</v>
      </c>
      <c r="BF50" s="202" t="s">
        <v>11</v>
      </c>
      <c r="BG50" s="202" t="s">
        <v>11</v>
      </c>
      <c r="BH50" s="202" t="s">
        <v>11</v>
      </c>
      <c r="BI50" s="202" t="s">
        <v>11</v>
      </c>
      <c r="BK50" s="44"/>
      <c r="BL50" s="44"/>
      <c r="BN50" s="76"/>
      <c r="BO50" s="44"/>
      <c r="BP50" s="43"/>
    </row>
    <row r="51" spans="1:68" ht="12.75">
      <c r="A51" s="22" t="s">
        <v>55</v>
      </c>
      <c r="B51" s="68">
        <v>0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68">
        <v>0</v>
      </c>
      <c r="AG51" s="68">
        <v>0</v>
      </c>
      <c r="AH51" s="68">
        <v>0</v>
      </c>
      <c r="AI51" s="68">
        <v>0</v>
      </c>
      <c r="AJ51" s="68">
        <v>0</v>
      </c>
      <c r="AK51" s="68">
        <v>0</v>
      </c>
      <c r="AL51" s="68">
        <v>0</v>
      </c>
      <c r="AM51" s="68">
        <v>0</v>
      </c>
      <c r="AN51" s="68">
        <v>0</v>
      </c>
      <c r="AO51" s="68">
        <v>0</v>
      </c>
      <c r="AP51" s="68">
        <v>0</v>
      </c>
      <c r="AQ51" s="68">
        <v>0</v>
      </c>
      <c r="AR51" s="68">
        <v>0</v>
      </c>
      <c r="AS51" s="68">
        <v>0</v>
      </c>
      <c r="AT51" s="68">
        <v>0</v>
      </c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K51" s="44"/>
      <c r="BL51" s="44"/>
      <c r="BN51" s="76"/>
      <c r="BO51" s="44"/>
      <c r="BP51" s="43"/>
    </row>
    <row r="52" spans="1:68" ht="12.75">
      <c r="A52" s="23" t="s">
        <v>56</v>
      </c>
      <c r="B52" s="69">
        <v>0</v>
      </c>
      <c r="C52" s="69">
        <v>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9">
        <v>0</v>
      </c>
      <c r="P52" s="69">
        <v>0</v>
      </c>
      <c r="Q52" s="69">
        <v>0</v>
      </c>
      <c r="R52" s="69">
        <v>0</v>
      </c>
      <c r="S52" s="69">
        <v>0</v>
      </c>
      <c r="T52" s="69">
        <v>0</v>
      </c>
      <c r="U52" s="69">
        <v>0</v>
      </c>
      <c r="V52" s="69">
        <v>0</v>
      </c>
      <c r="W52" s="69">
        <v>0</v>
      </c>
      <c r="X52" s="69">
        <v>0</v>
      </c>
      <c r="Y52" s="69">
        <v>0</v>
      </c>
      <c r="Z52" s="69">
        <v>0</v>
      </c>
      <c r="AA52" s="69">
        <v>0</v>
      </c>
      <c r="AB52" s="69">
        <v>0</v>
      </c>
      <c r="AC52" s="69">
        <v>0</v>
      </c>
      <c r="AD52" s="69">
        <v>0</v>
      </c>
      <c r="AE52" s="69">
        <v>0</v>
      </c>
      <c r="AF52" s="69">
        <v>0</v>
      </c>
      <c r="AG52" s="69">
        <v>0</v>
      </c>
      <c r="AH52" s="69">
        <v>0</v>
      </c>
      <c r="AI52" s="69">
        <v>0</v>
      </c>
      <c r="AJ52" s="69">
        <v>0</v>
      </c>
      <c r="AK52" s="69">
        <v>0</v>
      </c>
      <c r="AL52" s="69">
        <v>0</v>
      </c>
      <c r="AM52" s="69">
        <v>0</v>
      </c>
      <c r="AN52" s="69">
        <v>0</v>
      </c>
      <c r="AO52" s="69">
        <v>0</v>
      </c>
      <c r="AP52" s="69">
        <v>0</v>
      </c>
      <c r="AQ52" s="69">
        <v>0</v>
      </c>
      <c r="AR52" s="69">
        <v>0</v>
      </c>
      <c r="AS52" s="69">
        <v>0</v>
      </c>
      <c r="AT52" s="69">
        <v>0</v>
      </c>
      <c r="AU52" s="69">
        <v>0</v>
      </c>
      <c r="AV52" s="69">
        <v>0</v>
      </c>
      <c r="AW52" s="69">
        <v>0</v>
      </c>
      <c r="AX52" s="69">
        <v>0</v>
      </c>
      <c r="AY52" s="69">
        <v>0</v>
      </c>
      <c r="AZ52" s="69">
        <v>0</v>
      </c>
      <c r="BA52" s="69">
        <v>0</v>
      </c>
      <c r="BB52" s="69">
        <v>0</v>
      </c>
      <c r="BC52" s="69">
        <v>0</v>
      </c>
      <c r="BD52" s="69">
        <v>0</v>
      </c>
      <c r="BE52" s="69">
        <v>0</v>
      </c>
      <c r="BF52" s="69">
        <v>0</v>
      </c>
      <c r="BG52" s="69">
        <v>0</v>
      </c>
      <c r="BH52" s="69">
        <v>0</v>
      </c>
      <c r="BI52" s="69">
        <v>0</v>
      </c>
      <c r="BK52" s="44"/>
      <c r="BL52" s="44"/>
      <c r="BN52" s="76"/>
      <c r="BO52" s="44"/>
      <c r="BP52" s="43"/>
    </row>
    <row r="53" spans="1:68" ht="12.75">
      <c r="A53" s="201" t="s">
        <v>57</v>
      </c>
      <c r="B53" s="201" t="s">
        <v>11</v>
      </c>
      <c r="C53" s="202" t="s">
        <v>11</v>
      </c>
      <c r="D53" s="202" t="s">
        <v>11</v>
      </c>
      <c r="E53" s="202" t="s">
        <v>11</v>
      </c>
      <c r="F53" s="202" t="s">
        <v>11</v>
      </c>
      <c r="G53" s="202" t="s">
        <v>11</v>
      </c>
      <c r="H53" s="202" t="s">
        <v>11</v>
      </c>
      <c r="I53" s="202" t="s">
        <v>11</v>
      </c>
      <c r="J53" s="202" t="s">
        <v>11</v>
      </c>
      <c r="K53" s="202" t="s">
        <v>11</v>
      </c>
      <c r="L53" s="202" t="s">
        <v>11</v>
      </c>
      <c r="M53" s="202" t="s">
        <v>11</v>
      </c>
      <c r="N53" s="202" t="s">
        <v>11</v>
      </c>
      <c r="O53" s="202" t="s">
        <v>11</v>
      </c>
      <c r="P53" s="202" t="s">
        <v>11</v>
      </c>
      <c r="Q53" s="202" t="s">
        <v>11</v>
      </c>
      <c r="R53" s="202" t="s">
        <v>11</v>
      </c>
      <c r="S53" s="202" t="s">
        <v>11</v>
      </c>
      <c r="T53" s="202" t="s">
        <v>11</v>
      </c>
      <c r="U53" s="202" t="s">
        <v>11</v>
      </c>
      <c r="V53" s="202" t="s">
        <v>11</v>
      </c>
      <c r="W53" s="202" t="s">
        <v>11</v>
      </c>
      <c r="X53" s="202" t="s">
        <v>11</v>
      </c>
      <c r="Y53" s="202" t="s">
        <v>11</v>
      </c>
      <c r="Z53" s="202" t="s">
        <v>11</v>
      </c>
      <c r="AA53" s="202" t="s">
        <v>11</v>
      </c>
      <c r="AB53" s="202" t="s">
        <v>11</v>
      </c>
      <c r="AC53" s="202" t="s">
        <v>11</v>
      </c>
      <c r="AD53" s="202" t="s">
        <v>11</v>
      </c>
      <c r="AE53" s="202" t="s">
        <v>11</v>
      </c>
      <c r="AF53" s="202" t="s">
        <v>11</v>
      </c>
      <c r="AG53" s="202" t="s">
        <v>11</v>
      </c>
      <c r="AH53" s="202" t="s">
        <v>11</v>
      </c>
      <c r="AI53" s="202" t="s">
        <v>11</v>
      </c>
      <c r="AJ53" s="202" t="s">
        <v>11</v>
      </c>
      <c r="AK53" s="202" t="s">
        <v>11</v>
      </c>
      <c r="AL53" s="202" t="s">
        <v>11</v>
      </c>
      <c r="AM53" s="202" t="s">
        <v>11</v>
      </c>
      <c r="AN53" s="202" t="s">
        <v>11</v>
      </c>
      <c r="AO53" s="202" t="s">
        <v>11</v>
      </c>
      <c r="AP53" s="202" t="s">
        <v>11</v>
      </c>
      <c r="AQ53" s="202" t="s">
        <v>11</v>
      </c>
      <c r="AR53" s="202" t="s">
        <v>11</v>
      </c>
      <c r="AS53" s="202" t="s">
        <v>11</v>
      </c>
      <c r="AT53" s="202" t="s">
        <v>11</v>
      </c>
      <c r="AU53" s="202" t="s">
        <v>11</v>
      </c>
      <c r="AV53" s="202" t="s">
        <v>11</v>
      </c>
      <c r="AW53" s="202" t="s">
        <v>11</v>
      </c>
      <c r="AX53" s="202" t="s">
        <v>11</v>
      </c>
      <c r="AY53" s="202" t="s">
        <v>11</v>
      </c>
      <c r="AZ53" s="202" t="s">
        <v>11</v>
      </c>
      <c r="BA53" s="202" t="s">
        <v>11</v>
      </c>
      <c r="BB53" s="202" t="s">
        <v>11</v>
      </c>
      <c r="BC53" s="202" t="s">
        <v>11</v>
      </c>
      <c r="BD53" s="202" t="s">
        <v>11</v>
      </c>
      <c r="BE53" s="202" t="s">
        <v>11</v>
      </c>
      <c r="BF53" s="202" t="s">
        <v>11</v>
      </c>
      <c r="BG53" s="202" t="s">
        <v>11</v>
      </c>
      <c r="BH53" s="202" t="s">
        <v>11</v>
      </c>
      <c r="BI53" s="202" t="s">
        <v>11</v>
      </c>
      <c r="BK53" s="44"/>
      <c r="BL53" s="44"/>
      <c r="BN53" s="76"/>
      <c r="BO53" s="44"/>
      <c r="BP53" s="43"/>
    </row>
    <row r="54" spans="1:68" ht="12.75">
      <c r="A54" s="24" t="s">
        <v>58</v>
      </c>
      <c r="B54" s="70">
        <v>0</v>
      </c>
      <c r="C54" s="70">
        <v>0</v>
      </c>
      <c r="D54" s="70">
        <v>0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70">
        <v>0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70">
        <v>0</v>
      </c>
      <c r="S54" s="70">
        <v>0</v>
      </c>
      <c r="T54" s="70">
        <v>0</v>
      </c>
      <c r="U54" s="70">
        <v>0</v>
      </c>
      <c r="V54" s="70">
        <v>0</v>
      </c>
      <c r="W54" s="70">
        <v>0</v>
      </c>
      <c r="X54" s="70">
        <v>0</v>
      </c>
      <c r="Y54" s="70">
        <v>0</v>
      </c>
      <c r="Z54" s="70">
        <v>0</v>
      </c>
      <c r="AA54" s="70">
        <v>0</v>
      </c>
      <c r="AB54" s="70">
        <v>0</v>
      </c>
      <c r="AC54" s="70">
        <v>0</v>
      </c>
      <c r="AD54" s="70">
        <v>0</v>
      </c>
      <c r="AE54" s="70">
        <v>0</v>
      </c>
      <c r="AF54" s="70">
        <v>0</v>
      </c>
      <c r="AG54" s="70">
        <v>0</v>
      </c>
      <c r="AH54" s="70">
        <v>0</v>
      </c>
      <c r="AI54" s="70">
        <v>0</v>
      </c>
      <c r="AJ54" s="70">
        <v>0</v>
      </c>
      <c r="AK54" s="70">
        <v>0</v>
      </c>
      <c r="AL54" s="70">
        <v>0</v>
      </c>
      <c r="AM54" s="70">
        <v>0</v>
      </c>
      <c r="AN54" s="70">
        <v>0</v>
      </c>
      <c r="AO54" s="70">
        <v>0</v>
      </c>
      <c r="AP54" s="70">
        <v>0</v>
      </c>
      <c r="AQ54" s="70">
        <v>0</v>
      </c>
      <c r="AR54" s="70">
        <v>0</v>
      </c>
      <c r="AS54" s="70">
        <v>0</v>
      </c>
      <c r="AT54" s="70">
        <v>0</v>
      </c>
      <c r="AU54" s="70">
        <v>0</v>
      </c>
      <c r="AV54" s="70">
        <v>0</v>
      </c>
      <c r="AW54" s="70">
        <v>0</v>
      </c>
      <c r="AX54" s="70">
        <v>0</v>
      </c>
      <c r="AY54" s="70">
        <v>0</v>
      </c>
      <c r="AZ54" s="70">
        <v>0</v>
      </c>
      <c r="BA54" s="70">
        <v>0</v>
      </c>
      <c r="BB54" s="70">
        <v>0</v>
      </c>
      <c r="BC54" s="70">
        <v>0</v>
      </c>
      <c r="BD54" s="70">
        <v>0</v>
      </c>
      <c r="BE54" s="70">
        <v>0</v>
      </c>
      <c r="BF54" s="70">
        <v>0</v>
      </c>
      <c r="BG54" s="70">
        <v>0</v>
      </c>
      <c r="BH54" s="70">
        <v>0</v>
      </c>
      <c r="BI54" s="70">
        <v>0</v>
      </c>
      <c r="BK54" s="44"/>
      <c r="BL54" s="44"/>
      <c r="BN54" s="76"/>
      <c r="BO54" s="44"/>
      <c r="BP54" s="43"/>
    </row>
    <row r="55" spans="1:68" ht="12.75">
      <c r="A55" s="24" t="s">
        <v>59</v>
      </c>
      <c r="B55" s="70">
        <v>0</v>
      </c>
      <c r="C55" s="70">
        <v>0</v>
      </c>
      <c r="D55" s="70">
        <v>0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v>0</v>
      </c>
      <c r="L55" s="70">
        <v>0</v>
      </c>
      <c r="M55" s="70">
        <v>0</v>
      </c>
      <c r="N55" s="70">
        <v>0</v>
      </c>
      <c r="O55" s="70">
        <v>0</v>
      </c>
      <c r="P55" s="70">
        <v>0</v>
      </c>
      <c r="Q55" s="70">
        <v>0</v>
      </c>
      <c r="R55" s="70">
        <v>0</v>
      </c>
      <c r="S55" s="70">
        <v>0</v>
      </c>
      <c r="T55" s="70">
        <v>0</v>
      </c>
      <c r="U55" s="70">
        <v>0</v>
      </c>
      <c r="V55" s="70">
        <v>0</v>
      </c>
      <c r="W55" s="70">
        <v>0</v>
      </c>
      <c r="X55" s="70">
        <v>0</v>
      </c>
      <c r="Y55" s="70">
        <v>0</v>
      </c>
      <c r="Z55" s="70">
        <v>0</v>
      </c>
      <c r="AA55" s="70">
        <v>0</v>
      </c>
      <c r="AB55" s="70">
        <v>0</v>
      </c>
      <c r="AC55" s="70">
        <v>0</v>
      </c>
      <c r="AD55" s="70">
        <v>0</v>
      </c>
      <c r="AE55" s="70">
        <v>0</v>
      </c>
      <c r="AF55" s="70">
        <v>0</v>
      </c>
      <c r="AG55" s="70">
        <v>0</v>
      </c>
      <c r="AH55" s="70">
        <v>0</v>
      </c>
      <c r="AI55" s="70">
        <v>0</v>
      </c>
      <c r="AJ55" s="70">
        <v>0</v>
      </c>
      <c r="AK55" s="70">
        <v>0</v>
      </c>
      <c r="AL55" s="70">
        <v>0</v>
      </c>
      <c r="AM55" s="70">
        <v>0</v>
      </c>
      <c r="AN55" s="70">
        <v>0</v>
      </c>
      <c r="AO55" s="70">
        <v>0</v>
      </c>
      <c r="AP55" s="70">
        <v>0</v>
      </c>
      <c r="AQ55" s="70">
        <v>0</v>
      </c>
      <c r="AR55" s="70">
        <v>0</v>
      </c>
      <c r="AS55" s="70">
        <v>0</v>
      </c>
      <c r="AT55" s="70">
        <v>0</v>
      </c>
      <c r="AU55" s="70">
        <v>0</v>
      </c>
      <c r="AV55" s="70">
        <v>0</v>
      </c>
      <c r="AW55" s="70">
        <v>0</v>
      </c>
      <c r="AX55" s="70">
        <v>0</v>
      </c>
      <c r="AY55" s="70">
        <v>0</v>
      </c>
      <c r="AZ55" s="70">
        <v>0</v>
      </c>
      <c r="BA55" s="70">
        <v>0</v>
      </c>
      <c r="BB55" s="70">
        <v>0</v>
      </c>
      <c r="BC55" s="70">
        <v>0</v>
      </c>
      <c r="BD55" s="70">
        <v>0</v>
      </c>
      <c r="BE55" s="70">
        <v>0</v>
      </c>
      <c r="BF55" s="70">
        <v>0</v>
      </c>
      <c r="BG55" s="70">
        <v>0</v>
      </c>
      <c r="BH55" s="70">
        <v>0</v>
      </c>
      <c r="BI55" s="70">
        <v>0</v>
      </c>
      <c r="BK55" s="44"/>
      <c r="BL55" s="44"/>
      <c r="BN55" s="76"/>
      <c r="BO55" s="44"/>
      <c r="BP55" s="43"/>
    </row>
    <row r="56" spans="1:68" ht="12.75">
      <c r="A56" s="24" t="s">
        <v>60</v>
      </c>
      <c r="B56" s="70">
        <v>0</v>
      </c>
      <c r="C56" s="70">
        <v>0</v>
      </c>
      <c r="D56" s="70">
        <v>0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0">
        <v>0</v>
      </c>
      <c r="Q56" s="70">
        <v>0</v>
      </c>
      <c r="R56" s="70">
        <v>0</v>
      </c>
      <c r="S56" s="70">
        <v>0</v>
      </c>
      <c r="T56" s="70">
        <v>0</v>
      </c>
      <c r="U56" s="70">
        <v>0</v>
      </c>
      <c r="V56" s="70">
        <v>0</v>
      </c>
      <c r="W56" s="70">
        <v>0</v>
      </c>
      <c r="X56" s="70">
        <v>0</v>
      </c>
      <c r="Y56" s="70">
        <v>0</v>
      </c>
      <c r="Z56" s="70">
        <v>0</v>
      </c>
      <c r="AA56" s="70">
        <v>0</v>
      </c>
      <c r="AB56" s="70">
        <v>0</v>
      </c>
      <c r="AC56" s="70">
        <v>0</v>
      </c>
      <c r="AD56" s="70">
        <v>0</v>
      </c>
      <c r="AE56" s="70">
        <v>0</v>
      </c>
      <c r="AF56" s="70">
        <v>0</v>
      </c>
      <c r="AG56" s="70">
        <v>0</v>
      </c>
      <c r="AH56" s="70">
        <v>0</v>
      </c>
      <c r="AI56" s="70">
        <v>0</v>
      </c>
      <c r="AJ56" s="70">
        <v>0</v>
      </c>
      <c r="AK56" s="70">
        <v>0</v>
      </c>
      <c r="AL56" s="70">
        <v>0</v>
      </c>
      <c r="AM56" s="70">
        <v>0</v>
      </c>
      <c r="AN56" s="70">
        <v>0</v>
      </c>
      <c r="AO56" s="70">
        <v>0</v>
      </c>
      <c r="AP56" s="70">
        <v>0</v>
      </c>
      <c r="AQ56" s="70">
        <v>0</v>
      </c>
      <c r="AR56" s="70">
        <v>0</v>
      </c>
      <c r="AS56" s="70">
        <v>0</v>
      </c>
      <c r="AT56" s="70">
        <v>0</v>
      </c>
      <c r="AU56" s="70">
        <v>0</v>
      </c>
      <c r="AV56" s="70">
        <v>0</v>
      </c>
      <c r="AW56" s="70">
        <v>0</v>
      </c>
      <c r="AX56" s="70">
        <v>0</v>
      </c>
      <c r="AY56" s="70">
        <v>0</v>
      </c>
      <c r="AZ56" s="70">
        <v>0</v>
      </c>
      <c r="BA56" s="70">
        <v>0</v>
      </c>
      <c r="BB56" s="70">
        <v>0</v>
      </c>
      <c r="BC56" s="70">
        <v>0</v>
      </c>
      <c r="BD56" s="70">
        <v>0</v>
      </c>
      <c r="BE56" s="70">
        <v>0</v>
      </c>
      <c r="BF56" s="70">
        <v>0</v>
      </c>
      <c r="BG56" s="70">
        <v>0</v>
      </c>
      <c r="BH56" s="70">
        <v>0</v>
      </c>
      <c r="BI56" s="70">
        <v>0</v>
      </c>
      <c r="BK56" s="44"/>
      <c r="BL56" s="44"/>
      <c r="BN56" s="76"/>
      <c r="BO56" s="44"/>
      <c r="BP56" s="43"/>
    </row>
    <row r="57" spans="1:69" ht="12.75">
      <c r="A57" s="71" t="s">
        <v>61</v>
      </c>
      <c r="B57" s="72">
        <v>0</v>
      </c>
      <c r="C57" s="72">
        <v>0</v>
      </c>
      <c r="D57" s="72">
        <v>0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72">
        <v>0</v>
      </c>
      <c r="T57" s="72">
        <v>0</v>
      </c>
      <c r="U57" s="72">
        <v>0</v>
      </c>
      <c r="V57" s="72">
        <v>0</v>
      </c>
      <c r="W57" s="72">
        <v>0</v>
      </c>
      <c r="X57" s="72">
        <v>0</v>
      </c>
      <c r="Y57" s="72">
        <v>0</v>
      </c>
      <c r="Z57" s="72">
        <v>0</v>
      </c>
      <c r="AA57" s="72">
        <v>0</v>
      </c>
      <c r="AB57" s="72">
        <v>0</v>
      </c>
      <c r="AC57" s="72">
        <v>0</v>
      </c>
      <c r="AD57" s="72">
        <v>0</v>
      </c>
      <c r="AE57" s="72">
        <v>0</v>
      </c>
      <c r="AF57" s="72">
        <v>0</v>
      </c>
      <c r="AG57" s="72">
        <v>0</v>
      </c>
      <c r="AH57" s="72">
        <v>0</v>
      </c>
      <c r="AI57" s="72">
        <v>0</v>
      </c>
      <c r="AJ57" s="72">
        <v>0</v>
      </c>
      <c r="AK57" s="72">
        <v>0</v>
      </c>
      <c r="AL57" s="72">
        <v>0</v>
      </c>
      <c r="AM57" s="72">
        <v>0</v>
      </c>
      <c r="AN57" s="72">
        <v>0</v>
      </c>
      <c r="AO57" s="72">
        <v>0</v>
      </c>
      <c r="AP57" s="72">
        <v>0</v>
      </c>
      <c r="AQ57" s="72">
        <v>0</v>
      </c>
      <c r="AR57" s="72">
        <v>0</v>
      </c>
      <c r="AS57" s="72">
        <v>0</v>
      </c>
      <c r="AT57" s="72">
        <v>0</v>
      </c>
      <c r="AU57" s="72">
        <v>0</v>
      </c>
      <c r="AV57" s="72">
        <v>0</v>
      </c>
      <c r="AW57" s="72">
        <v>0</v>
      </c>
      <c r="AX57" s="72">
        <v>0</v>
      </c>
      <c r="AY57" s="72">
        <v>0</v>
      </c>
      <c r="AZ57" s="72">
        <v>0</v>
      </c>
      <c r="BA57" s="72">
        <v>0</v>
      </c>
      <c r="BB57" s="72">
        <v>0</v>
      </c>
      <c r="BC57" s="72">
        <v>0</v>
      </c>
      <c r="BD57" s="72">
        <v>0</v>
      </c>
      <c r="BE57" s="72">
        <v>0</v>
      </c>
      <c r="BF57" s="72">
        <v>0</v>
      </c>
      <c r="BG57" s="72">
        <v>0</v>
      </c>
      <c r="BH57" s="72">
        <v>0</v>
      </c>
      <c r="BI57" s="72">
        <v>0</v>
      </c>
      <c r="BK57" s="44"/>
      <c r="BL57" s="44"/>
      <c r="BM57" s="49"/>
      <c r="BN57" s="76"/>
      <c r="BO57" s="44"/>
      <c r="BP57" s="43"/>
      <c r="BQ57" s="49"/>
    </row>
    <row r="58" spans="1:68" ht="12.75">
      <c r="A58" s="201" t="s">
        <v>62</v>
      </c>
      <c r="B58" s="201" t="s">
        <v>11</v>
      </c>
      <c r="C58" s="202" t="s">
        <v>11</v>
      </c>
      <c r="D58" s="202" t="s">
        <v>11</v>
      </c>
      <c r="E58" s="202" t="s">
        <v>11</v>
      </c>
      <c r="F58" s="202" t="s">
        <v>11</v>
      </c>
      <c r="G58" s="202" t="s">
        <v>11</v>
      </c>
      <c r="H58" s="202" t="s">
        <v>11</v>
      </c>
      <c r="I58" s="202" t="s">
        <v>11</v>
      </c>
      <c r="J58" s="202" t="s">
        <v>11</v>
      </c>
      <c r="K58" s="202" t="s">
        <v>11</v>
      </c>
      <c r="L58" s="202" t="s">
        <v>11</v>
      </c>
      <c r="M58" s="202" t="s">
        <v>11</v>
      </c>
      <c r="N58" s="202" t="s">
        <v>11</v>
      </c>
      <c r="O58" s="202" t="s">
        <v>11</v>
      </c>
      <c r="P58" s="202" t="s">
        <v>11</v>
      </c>
      <c r="Q58" s="202" t="s">
        <v>11</v>
      </c>
      <c r="R58" s="202" t="s">
        <v>11</v>
      </c>
      <c r="S58" s="202" t="s">
        <v>11</v>
      </c>
      <c r="T58" s="202" t="s">
        <v>11</v>
      </c>
      <c r="U58" s="202" t="s">
        <v>11</v>
      </c>
      <c r="V58" s="202" t="s">
        <v>11</v>
      </c>
      <c r="W58" s="202" t="s">
        <v>11</v>
      </c>
      <c r="X58" s="202" t="s">
        <v>11</v>
      </c>
      <c r="Y58" s="202" t="s">
        <v>11</v>
      </c>
      <c r="Z58" s="202" t="s">
        <v>11</v>
      </c>
      <c r="AA58" s="202" t="s">
        <v>11</v>
      </c>
      <c r="AB58" s="202" t="s">
        <v>11</v>
      </c>
      <c r="AC58" s="202" t="s">
        <v>11</v>
      </c>
      <c r="AD58" s="202" t="s">
        <v>11</v>
      </c>
      <c r="AE58" s="202" t="s">
        <v>11</v>
      </c>
      <c r="AF58" s="202" t="s">
        <v>11</v>
      </c>
      <c r="AG58" s="202" t="s">
        <v>11</v>
      </c>
      <c r="AH58" s="202" t="s">
        <v>11</v>
      </c>
      <c r="AI58" s="202" t="s">
        <v>11</v>
      </c>
      <c r="AJ58" s="202" t="s">
        <v>11</v>
      </c>
      <c r="AK58" s="202" t="s">
        <v>11</v>
      </c>
      <c r="AL58" s="202" t="s">
        <v>11</v>
      </c>
      <c r="AM58" s="202" t="s">
        <v>11</v>
      </c>
      <c r="AN58" s="202" t="s">
        <v>11</v>
      </c>
      <c r="AO58" s="202" t="s">
        <v>11</v>
      </c>
      <c r="AP58" s="202" t="s">
        <v>11</v>
      </c>
      <c r="AQ58" s="202" t="s">
        <v>11</v>
      </c>
      <c r="AR58" s="202" t="s">
        <v>11</v>
      </c>
      <c r="AS58" s="202" t="s">
        <v>11</v>
      </c>
      <c r="AT58" s="202" t="s">
        <v>11</v>
      </c>
      <c r="AU58" s="202" t="s">
        <v>11</v>
      </c>
      <c r="AV58" s="202" t="s">
        <v>11</v>
      </c>
      <c r="AW58" s="202" t="s">
        <v>11</v>
      </c>
      <c r="AX58" s="202" t="s">
        <v>11</v>
      </c>
      <c r="AY58" s="202" t="s">
        <v>11</v>
      </c>
      <c r="AZ58" s="202" t="s">
        <v>11</v>
      </c>
      <c r="BA58" s="202" t="s">
        <v>11</v>
      </c>
      <c r="BB58" s="202" t="s">
        <v>11</v>
      </c>
      <c r="BC58" s="202" t="s">
        <v>11</v>
      </c>
      <c r="BD58" s="202" t="s">
        <v>11</v>
      </c>
      <c r="BE58" s="202" t="s">
        <v>11</v>
      </c>
      <c r="BF58" s="202" t="s">
        <v>11</v>
      </c>
      <c r="BG58" s="202" t="s">
        <v>11</v>
      </c>
      <c r="BH58" s="202" t="s">
        <v>11</v>
      </c>
      <c r="BI58" s="202" t="s">
        <v>11</v>
      </c>
      <c r="BK58" s="44"/>
      <c r="BL58" s="44"/>
      <c r="BN58" s="76"/>
      <c r="BO58" s="44"/>
      <c r="BP58" s="43"/>
    </row>
    <row r="59" spans="1:68" ht="12.75">
      <c r="A59" s="25" t="s">
        <v>63</v>
      </c>
      <c r="B59" s="73">
        <v>0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  <c r="Q59" s="73">
        <v>0</v>
      </c>
      <c r="R59" s="73">
        <v>0</v>
      </c>
      <c r="S59" s="73">
        <v>0</v>
      </c>
      <c r="T59" s="73">
        <v>0</v>
      </c>
      <c r="U59" s="73">
        <v>0</v>
      </c>
      <c r="V59" s="73">
        <v>0</v>
      </c>
      <c r="W59" s="73">
        <v>0</v>
      </c>
      <c r="X59" s="73">
        <v>0</v>
      </c>
      <c r="Y59" s="73">
        <v>0</v>
      </c>
      <c r="Z59" s="73">
        <v>0</v>
      </c>
      <c r="AA59" s="73">
        <v>0</v>
      </c>
      <c r="AB59" s="73">
        <v>0</v>
      </c>
      <c r="AC59" s="73">
        <v>0</v>
      </c>
      <c r="AD59" s="73">
        <v>0</v>
      </c>
      <c r="AE59" s="73">
        <v>0</v>
      </c>
      <c r="AF59" s="73">
        <v>0</v>
      </c>
      <c r="AG59" s="73">
        <v>0</v>
      </c>
      <c r="AH59" s="73">
        <v>0</v>
      </c>
      <c r="AI59" s="73">
        <v>0</v>
      </c>
      <c r="AJ59" s="73">
        <v>0</v>
      </c>
      <c r="AK59" s="73">
        <v>0</v>
      </c>
      <c r="AL59" s="73">
        <v>0</v>
      </c>
      <c r="AM59" s="73">
        <v>0</v>
      </c>
      <c r="AN59" s="73">
        <v>0</v>
      </c>
      <c r="AO59" s="73">
        <v>0</v>
      </c>
      <c r="AP59" s="73">
        <v>0</v>
      </c>
      <c r="AQ59" s="73">
        <v>0</v>
      </c>
      <c r="AR59" s="73">
        <v>0</v>
      </c>
      <c r="AS59" s="73">
        <v>0</v>
      </c>
      <c r="AT59" s="73">
        <v>0</v>
      </c>
      <c r="AU59" s="73">
        <v>0</v>
      </c>
      <c r="AV59" s="73">
        <v>0</v>
      </c>
      <c r="AW59" s="73">
        <v>0</v>
      </c>
      <c r="AX59" s="73">
        <v>0</v>
      </c>
      <c r="AY59" s="73">
        <v>0</v>
      </c>
      <c r="AZ59" s="73">
        <v>0</v>
      </c>
      <c r="BA59" s="73">
        <v>0</v>
      </c>
      <c r="BB59" s="73">
        <v>0</v>
      </c>
      <c r="BC59" s="73">
        <v>0</v>
      </c>
      <c r="BD59" s="73">
        <v>0</v>
      </c>
      <c r="BE59" s="73">
        <v>0</v>
      </c>
      <c r="BF59" s="73">
        <v>1016020</v>
      </c>
      <c r="BG59" s="73">
        <v>16.32370425114874</v>
      </c>
      <c r="BH59" s="73">
        <v>1016020</v>
      </c>
      <c r="BI59" s="73">
        <v>16.32370425114874</v>
      </c>
      <c r="BK59" s="44"/>
      <c r="BL59" s="44"/>
      <c r="BN59" s="76"/>
      <c r="BO59" s="44"/>
      <c r="BP59" s="43"/>
    </row>
    <row r="60" spans="1:68" ht="12.75">
      <c r="A60" s="25" t="s">
        <v>64</v>
      </c>
      <c r="B60" s="73">
        <v>0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  <c r="Q60" s="73">
        <v>0</v>
      </c>
      <c r="R60" s="73">
        <v>0</v>
      </c>
      <c r="S60" s="73">
        <v>0</v>
      </c>
      <c r="T60" s="73">
        <v>0</v>
      </c>
      <c r="U60" s="73">
        <v>0</v>
      </c>
      <c r="V60" s="73">
        <v>0</v>
      </c>
      <c r="W60" s="73">
        <v>0</v>
      </c>
      <c r="X60" s="73">
        <v>0</v>
      </c>
      <c r="Y60" s="73">
        <v>0</v>
      </c>
      <c r="Z60" s="73">
        <v>0</v>
      </c>
      <c r="AA60" s="73">
        <v>0</v>
      </c>
      <c r="AB60" s="73">
        <v>0</v>
      </c>
      <c r="AC60" s="73">
        <v>0</v>
      </c>
      <c r="AD60" s="73">
        <v>0</v>
      </c>
      <c r="AE60" s="73">
        <v>0</v>
      </c>
      <c r="AF60" s="73">
        <v>0</v>
      </c>
      <c r="AG60" s="73">
        <v>0</v>
      </c>
      <c r="AH60" s="73">
        <v>0</v>
      </c>
      <c r="AI60" s="73">
        <v>0</v>
      </c>
      <c r="AJ60" s="73">
        <v>0</v>
      </c>
      <c r="AK60" s="73">
        <v>0</v>
      </c>
      <c r="AL60" s="73">
        <v>0</v>
      </c>
      <c r="AM60" s="73">
        <v>0</v>
      </c>
      <c r="AN60" s="73">
        <v>0</v>
      </c>
      <c r="AO60" s="73">
        <v>0</v>
      </c>
      <c r="AP60" s="73">
        <v>0</v>
      </c>
      <c r="AQ60" s="73">
        <v>0</v>
      </c>
      <c r="AR60" s="73">
        <v>0</v>
      </c>
      <c r="AS60" s="73">
        <v>0</v>
      </c>
      <c r="AT60" s="73">
        <v>0</v>
      </c>
      <c r="AU60" s="73">
        <v>0</v>
      </c>
      <c r="AV60" s="73">
        <v>0</v>
      </c>
      <c r="AW60" s="73">
        <v>0</v>
      </c>
      <c r="AX60" s="73">
        <v>0</v>
      </c>
      <c r="AY60" s="73">
        <v>0</v>
      </c>
      <c r="AZ60" s="73">
        <v>0</v>
      </c>
      <c r="BA60" s="73">
        <v>0</v>
      </c>
      <c r="BB60" s="73">
        <v>0</v>
      </c>
      <c r="BC60" s="73">
        <v>0</v>
      </c>
      <c r="BD60" s="73">
        <v>0</v>
      </c>
      <c r="BE60" s="73">
        <v>0</v>
      </c>
      <c r="BF60" s="73">
        <v>0</v>
      </c>
      <c r="BG60" s="73">
        <v>0</v>
      </c>
      <c r="BH60" s="73">
        <v>0</v>
      </c>
      <c r="BI60" s="73">
        <v>0</v>
      </c>
      <c r="BK60" s="44"/>
      <c r="BL60" s="44"/>
      <c r="BN60" s="76"/>
      <c r="BO60" s="44"/>
      <c r="BP60" s="43"/>
    </row>
    <row r="61" spans="1:68" ht="12.75">
      <c r="A61" s="25" t="s">
        <v>65</v>
      </c>
      <c r="B61" s="73">
        <v>0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  <c r="Q61" s="73">
        <v>0</v>
      </c>
      <c r="R61" s="73">
        <v>0</v>
      </c>
      <c r="S61" s="73">
        <v>0</v>
      </c>
      <c r="T61" s="73">
        <v>0</v>
      </c>
      <c r="U61" s="73">
        <v>0</v>
      </c>
      <c r="V61" s="73">
        <v>0</v>
      </c>
      <c r="W61" s="73">
        <v>0</v>
      </c>
      <c r="X61" s="73">
        <v>0</v>
      </c>
      <c r="Y61" s="73">
        <v>0</v>
      </c>
      <c r="Z61" s="73">
        <v>0</v>
      </c>
      <c r="AA61" s="73">
        <v>0</v>
      </c>
      <c r="AB61" s="73">
        <v>0</v>
      </c>
      <c r="AC61" s="73">
        <v>0</v>
      </c>
      <c r="AD61" s="73">
        <v>0</v>
      </c>
      <c r="AE61" s="73">
        <v>0</v>
      </c>
      <c r="AF61" s="73">
        <v>0</v>
      </c>
      <c r="AG61" s="73">
        <v>0</v>
      </c>
      <c r="AH61" s="73">
        <v>0</v>
      </c>
      <c r="AI61" s="73">
        <v>0</v>
      </c>
      <c r="AJ61" s="73">
        <v>0</v>
      </c>
      <c r="AK61" s="73">
        <v>0</v>
      </c>
      <c r="AL61" s="73">
        <v>0</v>
      </c>
      <c r="AM61" s="73">
        <v>0</v>
      </c>
      <c r="AN61" s="73">
        <v>0</v>
      </c>
      <c r="AO61" s="73">
        <v>0</v>
      </c>
      <c r="AP61" s="73">
        <v>0</v>
      </c>
      <c r="AQ61" s="73">
        <v>0</v>
      </c>
      <c r="AR61" s="73">
        <v>0</v>
      </c>
      <c r="AS61" s="73">
        <v>0</v>
      </c>
      <c r="AT61" s="73">
        <v>0</v>
      </c>
      <c r="AU61" s="73">
        <v>0</v>
      </c>
      <c r="AV61" s="73">
        <v>0</v>
      </c>
      <c r="AW61" s="73">
        <v>0</v>
      </c>
      <c r="AX61" s="73">
        <v>0</v>
      </c>
      <c r="AY61" s="73">
        <v>0</v>
      </c>
      <c r="AZ61" s="73">
        <v>0</v>
      </c>
      <c r="BA61" s="73">
        <v>0</v>
      </c>
      <c r="BB61" s="73">
        <v>0</v>
      </c>
      <c r="BC61" s="73">
        <v>0</v>
      </c>
      <c r="BD61" s="73">
        <v>0</v>
      </c>
      <c r="BE61" s="73">
        <v>0</v>
      </c>
      <c r="BF61" s="73">
        <v>0</v>
      </c>
      <c r="BG61" s="73">
        <v>0</v>
      </c>
      <c r="BH61" s="73">
        <v>0</v>
      </c>
      <c r="BI61" s="73">
        <v>0</v>
      </c>
      <c r="BK61" s="44"/>
      <c r="BL61" s="44"/>
      <c r="BN61" s="76"/>
      <c r="BO61" s="44"/>
      <c r="BP61" s="43"/>
    </row>
    <row r="62" spans="1:68" ht="12.75">
      <c r="A62" s="25" t="s">
        <v>66</v>
      </c>
      <c r="B62" s="73">
        <v>0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0</v>
      </c>
      <c r="Q62" s="73">
        <v>0</v>
      </c>
      <c r="R62" s="73">
        <v>0</v>
      </c>
      <c r="S62" s="73">
        <v>0</v>
      </c>
      <c r="T62" s="73">
        <v>0</v>
      </c>
      <c r="U62" s="73">
        <v>0</v>
      </c>
      <c r="V62" s="73">
        <v>0</v>
      </c>
      <c r="W62" s="73">
        <v>0</v>
      </c>
      <c r="X62" s="73">
        <v>0</v>
      </c>
      <c r="Y62" s="73">
        <v>0</v>
      </c>
      <c r="Z62" s="73">
        <v>0</v>
      </c>
      <c r="AA62" s="73">
        <v>0</v>
      </c>
      <c r="AB62" s="73">
        <v>0</v>
      </c>
      <c r="AC62" s="73">
        <v>0</v>
      </c>
      <c r="AD62" s="73">
        <v>0</v>
      </c>
      <c r="AE62" s="73">
        <v>0</v>
      </c>
      <c r="AF62" s="73">
        <v>0</v>
      </c>
      <c r="AG62" s="73">
        <v>0</v>
      </c>
      <c r="AH62" s="73">
        <v>0</v>
      </c>
      <c r="AI62" s="73">
        <v>0</v>
      </c>
      <c r="AJ62" s="73">
        <v>0</v>
      </c>
      <c r="AK62" s="73">
        <v>0</v>
      </c>
      <c r="AL62" s="73">
        <v>0</v>
      </c>
      <c r="AM62" s="73">
        <v>0</v>
      </c>
      <c r="AN62" s="73">
        <v>0</v>
      </c>
      <c r="AO62" s="73">
        <v>0</v>
      </c>
      <c r="AP62" s="73">
        <v>0</v>
      </c>
      <c r="AQ62" s="73">
        <v>0</v>
      </c>
      <c r="AR62" s="73">
        <v>0</v>
      </c>
      <c r="AS62" s="73">
        <v>0</v>
      </c>
      <c r="AT62" s="73">
        <v>0</v>
      </c>
      <c r="AU62" s="73">
        <v>0</v>
      </c>
      <c r="AV62" s="73">
        <v>0</v>
      </c>
      <c r="AW62" s="73">
        <v>0</v>
      </c>
      <c r="AX62" s="73">
        <v>0</v>
      </c>
      <c r="AY62" s="73">
        <v>0</v>
      </c>
      <c r="AZ62" s="73">
        <v>0</v>
      </c>
      <c r="BA62" s="73">
        <v>0</v>
      </c>
      <c r="BB62" s="73">
        <v>0</v>
      </c>
      <c r="BC62" s="73">
        <v>0</v>
      </c>
      <c r="BD62" s="73">
        <v>0</v>
      </c>
      <c r="BE62" s="73">
        <v>0</v>
      </c>
      <c r="BF62" s="73">
        <v>1930840</v>
      </c>
      <c r="BG62" s="73">
        <v>31.02149673853668</v>
      </c>
      <c r="BH62" s="73">
        <v>1930840</v>
      </c>
      <c r="BI62" s="73">
        <v>31.02149673853668</v>
      </c>
      <c r="BK62" s="44"/>
      <c r="BL62" s="44"/>
      <c r="BN62" s="76"/>
      <c r="BO62" s="44"/>
      <c r="BP62" s="43"/>
    </row>
    <row r="63" spans="1:69" ht="12.75">
      <c r="A63" s="74" t="s">
        <v>67</v>
      </c>
      <c r="B63" s="75">
        <v>0</v>
      </c>
      <c r="C63" s="75">
        <v>0</v>
      </c>
      <c r="D63" s="75">
        <v>0</v>
      </c>
      <c r="E63" s="75">
        <v>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5">
        <v>0</v>
      </c>
      <c r="V63" s="75">
        <v>0</v>
      </c>
      <c r="W63" s="75">
        <v>0</v>
      </c>
      <c r="X63" s="75">
        <v>0</v>
      </c>
      <c r="Y63" s="75">
        <v>0</v>
      </c>
      <c r="Z63" s="75">
        <v>0</v>
      </c>
      <c r="AA63" s="75">
        <v>0</v>
      </c>
      <c r="AB63" s="75">
        <v>0</v>
      </c>
      <c r="AC63" s="75">
        <v>0</v>
      </c>
      <c r="AD63" s="75">
        <v>0</v>
      </c>
      <c r="AE63" s="75">
        <v>0</v>
      </c>
      <c r="AF63" s="75">
        <v>0</v>
      </c>
      <c r="AG63" s="75">
        <v>0</v>
      </c>
      <c r="AH63" s="75">
        <v>0</v>
      </c>
      <c r="AI63" s="75">
        <v>0</v>
      </c>
      <c r="AJ63" s="75">
        <v>0</v>
      </c>
      <c r="AK63" s="75">
        <v>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5">
        <v>0</v>
      </c>
      <c r="AS63" s="75">
        <v>0</v>
      </c>
      <c r="AT63" s="75">
        <v>0</v>
      </c>
      <c r="AU63" s="75">
        <v>0</v>
      </c>
      <c r="AV63" s="75">
        <v>0</v>
      </c>
      <c r="AW63" s="75">
        <v>0</v>
      </c>
      <c r="AX63" s="75">
        <v>0</v>
      </c>
      <c r="AY63" s="75">
        <v>0</v>
      </c>
      <c r="AZ63" s="75">
        <v>0</v>
      </c>
      <c r="BA63" s="75">
        <v>0</v>
      </c>
      <c r="BB63" s="75">
        <v>0</v>
      </c>
      <c r="BC63" s="75">
        <v>0</v>
      </c>
      <c r="BD63" s="75">
        <v>0</v>
      </c>
      <c r="BE63" s="75">
        <v>0</v>
      </c>
      <c r="BF63" s="75">
        <v>2946860</v>
      </c>
      <c r="BG63" s="75">
        <v>47.345200989685424</v>
      </c>
      <c r="BH63" s="75">
        <v>2946860</v>
      </c>
      <c r="BI63" s="75">
        <v>47.345200989685424</v>
      </c>
      <c r="BK63" s="44"/>
      <c r="BL63" s="44"/>
      <c r="BM63" s="49"/>
      <c r="BN63" s="76"/>
      <c r="BO63" s="44"/>
      <c r="BP63" s="43"/>
      <c r="BQ63" s="49"/>
    </row>
    <row r="64" spans="1:68" ht="12.75">
      <c r="A64" s="201" t="s">
        <v>68</v>
      </c>
      <c r="B64" s="201" t="s">
        <v>11</v>
      </c>
      <c r="C64" s="202" t="s">
        <v>11</v>
      </c>
      <c r="D64" s="202" t="s">
        <v>11</v>
      </c>
      <c r="E64" s="202" t="s">
        <v>11</v>
      </c>
      <c r="F64" s="202" t="s">
        <v>11</v>
      </c>
      <c r="G64" s="202" t="s">
        <v>11</v>
      </c>
      <c r="H64" s="202" t="s">
        <v>11</v>
      </c>
      <c r="I64" s="202" t="s">
        <v>11</v>
      </c>
      <c r="J64" s="202" t="s">
        <v>11</v>
      </c>
      <c r="K64" s="202" t="s">
        <v>11</v>
      </c>
      <c r="L64" s="202" t="s">
        <v>11</v>
      </c>
      <c r="M64" s="202" t="s">
        <v>11</v>
      </c>
      <c r="N64" s="202" t="s">
        <v>11</v>
      </c>
      <c r="O64" s="202" t="s">
        <v>11</v>
      </c>
      <c r="P64" s="202" t="s">
        <v>11</v>
      </c>
      <c r="Q64" s="202" t="s">
        <v>11</v>
      </c>
      <c r="R64" s="202" t="s">
        <v>11</v>
      </c>
      <c r="S64" s="202" t="s">
        <v>11</v>
      </c>
      <c r="T64" s="202" t="s">
        <v>11</v>
      </c>
      <c r="U64" s="202" t="s">
        <v>11</v>
      </c>
      <c r="V64" s="202" t="s">
        <v>11</v>
      </c>
      <c r="W64" s="202" t="s">
        <v>11</v>
      </c>
      <c r="X64" s="202" t="s">
        <v>11</v>
      </c>
      <c r="Y64" s="202" t="s">
        <v>11</v>
      </c>
      <c r="Z64" s="202" t="s">
        <v>11</v>
      </c>
      <c r="AA64" s="202" t="s">
        <v>11</v>
      </c>
      <c r="AB64" s="202" t="s">
        <v>11</v>
      </c>
      <c r="AC64" s="202" t="s">
        <v>11</v>
      </c>
      <c r="AD64" s="202" t="s">
        <v>11</v>
      </c>
      <c r="AE64" s="202" t="s">
        <v>11</v>
      </c>
      <c r="AF64" s="202" t="s">
        <v>11</v>
      </c>
      <c r="AG64" s="202" t="s">
        <v>11</v>
      </c>
      <c r="AH64" s="202" t="s">
        <v>11</v>
      </c>
      <c r="AI64" s="202" t="s">
        <v>11</v>
      </c>
      <c r="AJ64" s="202" t="s">
        <v>11</v>
      </c>
      <c r="AK64" s="202" t="s">
        <v>11</v>
      </c>
      <c r="AL64" s="202" t="s">
        <v>11</v>
      </c>
      <c r="AM64" s="202" t="s">
        <v>11</v>
      </c>
      <c r="AN64" s="202" t="s">
        <v>11</v>
      </c>
      <c r="AO64" s="202" t="s">
        <v>11</v>
      </c>
      <c r="AP64" s="202" t="s">
        <v>11</v>
      </c>
      <c r="AQ64" s="202" t="s">
        <v>11</v>
      </c>
      <c r="AR64" s="202" t="s">
        <v>11</v>
      </c>
      <c r="AS64" s="202" t="s">
        <v>11</v>
      </c>
      <c r="AT64" s="202" t="s">
        <v>11</v>
      </c>
      <c r="AU64" s="202" t="s">
        <v>11</v>
      </c>
      <c r="AV64" s="202" t="s">
        <v>11</v>
      </c>
      <c r="AW64" s="202" t="s">
        <v>11</v>
      </c>
      <c r="AX64" s="202" t="s">
        <v>11</v>
      </c>
      <c r="AY64" s="202" t="s">
        <v>11</v>
      </c>
      <c r="AZ64" s="202" t="s">
        <v>11</v>
      </c>
      <c r="BA64" s="202" t="s">
        <v>11</v>
      </c>
      <c r="BB64" s="202" t="s">
        <v>11</v>
      </c>
      <c r="BC64" s="202" t="s">
        <v>11</v>
      </c>
      <c r="BD64" s="202" t="s">
        <v>11</v>
      </c>
      <c r="BE64" s="202" t="s">
        <v>11</v>
      </c>
      <c r="BF64" s="202" t="s">
        <v>11</v>
      </c>
      <c r="BG64" s="202" t="s">
        <v>11</v>
      </c>
      <c r="BH64" s="202" t="s">
        <v>11</v>
      </c>
      <c r="BI64" s="202" t="s">
        <v>11</v>
      </c>
      <c r="BK64" s="44"/>
      <c r="BL64" s="44"/>
      <c r="BN64" s="76"/>
      <c r="BO64" s="44"/>
      <c r="BP64" s="43"/>
    </row>
    <row r="65" spans="1:68" ht="12.75">
      <c r="A65" s="26" t="s">
        <v>69</v>
      </c>
      <c r="B65" s="77">
        <v>0</v>
      </c>
      <c r="C65" s="77">
        <v>0</v>
      </c>
      <c r="D65" s="77">
        <v>0</v>
      </c>
      <c r="E65" s="77">
        <v>0</v>
      </c>
      <c r="F65" s="77">
        <v>0</v>
      </c>
      <c r="G65" s="77">
        <v>0</v>
      </c>
      <c r="H65" s="77">
        <v>8417</v>
      </c>
      <c r="I65" s="77">
        <v>4.8879210220673635</v>
      </c>
      <c r="J65" s="77">
        <v>0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80328</v>
      </c>
      <c r="Q65" s="77">
        <v>5.488009838081574</v>
      </c>
      <c r="R65" s="77">
        <v>11523</v>
      </c>
      <c r="S65" s="77">
        <v>5.513397129186603</v>
      </c>
      <c r="T65" s="77">
        <v>0</v>
      </c>
      <c r="U65" s="77">
        <v>0</v>
      </c>
      <c r="V65" s="77">
        <v>0</v>
      </c>
      <c r="W65" s="77">
        <v>0</v>
      </c>
      <c r="X65" s="77">
        <v>0</v>
      </c>
      <c r="Y65" s="77">
        <v>0</v>
      </c>
      <c r="Z65" s="77">
        <v>0</v>
      </c>
      <c r="AA65" s="77">
        <v>0</v>
      </c>
      <c r="AB65" s="77">
        <v>0</v>
      </c>
      <c r="AC65" s="77">
        <v>0</v>
      </c>
      <c r="AD65" s="77">
        <v>0</v>
      </c>
      <c r="AE65" s="77">
        <v>0</v>
      </c>
      <c r="AF65" s="77">
        <v>0</v>
      </c>
      <c r="AG65" s="77">
        <v>0</v>
      </c>
      <c r="AH65" s="77">
        <v>0</v>
      </c>
      <c r="AI65" s="77">
        <v>0</v>
      </c>
      <c r="AJ65" s="77">
        <v>30144</v>
      </c>
      <c r="AK65" s="77">
        <v>7.178852107644677</v>
      </c>
      <c r="AL65" s="77">
        <v>3502</v>
      </c>
      <c r="AM65" s="77">
        <v>7.032128514056225</v>
      </c>
      <c r="AN65" s="77">
        <v>10296</v>
      </c>
      <c r="AO65" s="77">
        <v>5.559395248380129</v>
      </c>
      <c r="AP65" s="77">
        <v>0</v>
      </c>
      <c r="AQ65" s="77">
        <v>0</v>
      </c>
      <c r="AR65" s="77">
        <v>0</v>
      </c>
      <c r="AS65" s="77">
        <v>0</v>
      </c>
      <c r="AT65" s="77">
        <v>0</v>
      </c>
      <c r="AU65" s="77">
        <v>0</v>
      </c>
      <c r="AV65" s="77">
        <v>0</v>
      </c>
      <c r="AW65" s="77">
        <v>0</v>
      </c>
      <c r="AX65" s="77">
        <v>0</v>
      </c>
      <c r="AY65" s="77">
        <v>0</v>
      </c>
      <c r="AZ65" s="77">
        <v>131463</v>
      </c>
      <c r="BA65" s="77">
        <v>6.684446026338537</v>
      </c>
      <c r="BB65" s="77">
        <v>42378</v>
      </c>
      <c r="BC65" s="77">
        <v>7.223112323163456</v>
      </c>
      <c r="BD65" s="77">
        <v>14039</v>
      </c>
      <c r="BE65" s="77">
        <v>4.676548967355097</v>
      </c>
      <c r="BF65" s="77">
        <v>65795</v>
      </c>
      <c r="BG65" s="77">
        <v>1.0570836412711673</v>
      </c>
      <c r="BH65" s="77">
        <v>397885</v>
      </c>
      <c r="BI65" s="77">
        <v>6.392548439960155</v>
      </c>
      <c r="BK65" s="44"/>
      <c r="BL65" s="44"/>
      <c r="BN65" s="76"/>
      <c r="BO65" s="44"/>
      <c r="BP65" s="43"/>
    </row>
    <row r="66" spans="1:68" ht="12.75">
      <c r="A66" s="26" t="s">
        <v>70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7">
        <v>0</v>
      </c>
      <c r="H66" s="77">
        <v>0</v>
      </c>
      <c r="I66" s="77">
        <v>0</v>
      </c>
      <c r="J66" s="77">
        <v>0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  <c r="R66" s="77">
        <v>0</v>
      </c>
      <c r="S66" s="77">
        <v>0</v>
      </c>
      <c r="T66" s="77">
        <v>0</v>
      </c>
      <c r="U66" s="77">
        <v>0</v>
      </c>
      <c r="V66" s="77">
        <v>0</v>
      </c>
      <c r="W66" s="77">
        <v>0</v>
      </c>
      <c r="X66" s="77">
        <v>0</v>
      </c>
      <c r="Y66" s="77">
        <v>0</v>
      </c>
      <c r="Z66" s="77">
        <v>0</v>
      </c>
      <c r="AA66" s="77">
        <v>0</v>
      </c>
      <c r="AB66" s="77">
        <v>0</v>
      </c>
      <c r="AC66" s="77">
        <v>0</v>
      </c>
      <c r="AD66" s="77">
        <v>0</v>
      </c>
      <c r="AE66" s="77">
        <v>0</v>
      </c>
      <c r="AF66" s="77">
        <v>0</v>
      </c>
      <c r="AG66" s="77">
        <v>0</v>
      </c>
      <c r="AH66" s="77">
        <v>0</v>
      </c>
      <c r="AI66" s="77">
        <v>0</v>
      </c>
      <c r="AJ66" s="77">
        <v>0</v>
      </c>
      <c r="AK66" s="77">
        <v>0</v>
      </c>
      <c r="AL66" s="77">
        <v>0</v>
      </c>
      <c r="AM66" s="77">
        <v>0</v>
      </c>
      <c r="AN66" s="77">
        <v>0</v>
      </c>
      <c r="AO66" s="77">
        <v>0</v>
      </c>
      <c r="AP66" s="77">
        <v>0</v>
      </c>
      <c r="AQ66" s="77">
        <v>0</v>
      </c>
      <c r="AR66" s="77">
        <v>0</v>
      </c>
      <c r="AS66" s="77">
        <v>0</v>
      </c>
      <c r="AT66" s="77">
        <v>0</v>
      </c>
      <c r="AU66" s="77">
        <v>0</v>
      </c>
      <c r="AV66" s="77">
        <v>0</v>
      </c>
      <c r="AW66" s="77">
        <v>0</v>
      </c>
      <c r="AX66" s="77">
        <v>0</v>
      </c>
      <c r="AY66" s="77">
        <v>0</v>
      </c>
      <c r="AZ66" s="77">
        <v>0</v>
      </c>
      <c r="BA66" s="77">
        <v>0</v>
      </c>
      <c r="BB66" s="77">
        <v>0</v>
      </c>
      <c r="BC66" s="77">
        <v>0</v>
      </c>
      <c r="BD66" s="77">
        <v>0</v>
      </c>
      <c r="BE66" s="77">
        <v>0</v>
      </c>
      <c r="BF66" s="77">
        <v>0</v>
      </c>
      <c r="BG66" s="77">
        <v>0</v>
      </c>
      <c r="BH66" s="77">
        <v>0</v>
      </c>
      <c r="BI66" s="77">
        <v>0</v>
      </c>
      <c r="BK66" s="44"/>
      <c r="BL66" s="44"/>
      <c r="BN66" s="76"/>
      <c r="BO66" s="44"/>
      <c r="BP66" s="43"/>
    </row>
    <row r="67" spans="1:68" ht="12.75">
      <c r="A67" s="27" t="s">
        <v>71</v>
      </c>
      <c r="B67" s="78">
        <v>0</v>
      </c>
      <c r="C67" s="78">
        <v>0</v>
      </c>
      <c r="D67" s="78">
        <v>0</v>
      </c>
      <c r="E67" s="78">
        <v>0</v>
      </c>
      <c r="F67" s="78">
        <v>0</v>
      </c>
      <c r="G67" s="78">
        <v>0</v>
      </c>
      <c r="H67" s="78">
        <v>8417</v>
      </c>
      <c r="I67" s="78">
        <v>4.8879210220673635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80328</v>
      </c>
      <c r="Q67" s="78">
        <v>5.488009838081574</v>
      </c>
      <c r="R67" s="78">
        <v>11523</v>
      </c>
      <c r="S67" s="78">
        <v>5.513397129186603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  <c r="Z67" s="78">
        <v>0</v>
      </c>
      <c r="AA67" s="78">
        <v>0</v>
      </c>
      <c r="AB67" s="78">
        <v>0</v>
      </c>
      <c r="AC67" s="78">
        <v>0</v>
      </c>
      <c r="AD67" s="78">
        <v>0</v>
      </c>
      <c r="AE67" s="78">
        <v>0</v>
      </c>
      <c r="AF67" s="78">
        <v>0</v>
      </c>
      <c r="AG67" s="78">
        <v>0</v>
      </c>
      <c r="AH67" s="78">
        <v>0</v>
      </c>
      <c r="AI67" s="78">
        <v>0</v>
      </c>
      <c r="AJ67" s="78">
        <v>30144</v>
      </c>
      <c r="AK67" s="78">
        <v>7.178852107644677</v>
      </c>
      <c r="AL67" s="78">
        <v>3502</v>
      </c>
      <c r="AM67" s="78">
        <v>7.032128514056225</v>
      </c>
      <c r="AN67" s="78">
        <v>10296</v>
      </c>
      <c r="AO67" s="78">
        <v>5.559395248380129</v>
      </c>
      <c r="AP67" s="78">
        <v>0</v>
      </c>
      <c r="AQ67" s="78">
        <v>0</v>
      </c>
      <c r="AR67" s="78">
        <v>0</v>
      </c>
      <c r="AS67" s="78">
        <v>0</v>
      </c>
      <c r="AT67" s="78">
        <v>0</v>
      </c>
      <c r="AU67" s="78">
        <v>0</v>
      </c>
      <c r="AV67" s="78">
        <v>0</v>
      </c>
      <c r="AW67" s="78">
        <v>0</v>
      </c>
      <c r="AX67" s="78">
        <v>0</v>
      </c>
      <c r="AY67" s="78">
        <v>0</v>
      </c>
      <c r="AZ67" s="78">
        <v>131463</v>
      </c>
      <c r="BA67" s="78">
        <v>6.684446026338537</v>
      </c>
      <c r="BB67" s="78">
        <v>42378</v>
      </c>
      <c r="BC67" s="78">
        <v>7.223112323163456</v>
      </c>
      <c r="BD67" s="78">
        <v>14039</v>
      </c>
      <c r="BE67" s="78">
        <v>4.676548967355097</v>
      </c>
      <c r="BF67" s="78">
        <v>65795</v>
      </c>
      <c r="BG67" s="78">
        <v>1.0570836412711673</v>
      </c>
      <c r="BH67" s="78">
        <v>397885</v>
      </c>
      <c r="BI67" s="78">
        <v>6.392548439960155</v>
      </c>
      <c r="BK67" s="44"/>
      <c r="BL67" s="44"/>
      <c r="BN67" s="76"/>
      <c r="BO67" s="44"/>
      <c r="BP67" s="43"/>
    </row>
    <row r="68" spans="1:68" ht="12.75">
      <c r="A68" s="201" t="s">
        <v>72</v>
      </c>
      <c r="B68" s="201" t="s">
        <v>11</v>
      </c>
      <c r="C68" s="202" t="s">
        <v>11</v>
      </c>
      <c r="D68" s="202" t="s">
        <v>11</v>
      </c>
      <c r="E68" s="202" t="s">
        <v>11</v>
      </c>
      <c r="F68" s="202" t="s">
        <v>11</v>
      </c>
      <c r="G68" s="202" t="s">
        <v>11</v>
      </c>
      <c r="H68" s="202" t="s">
        <v>11</v>
      </c>
      <c r="I68" s="202" t="s">
        <v>11</v>
      </c>
      <c r="J68" s="202" t="s">
        <v>11</v>
      </c>
      <c r="K68" s="202" t="s">
        <v>11</v>
      </c>
      <c r="L68" s="202" t="s">
        <v>11</v>
      </c>
      <c r="M68" s="202" t="s">
        <v>11</v>
      </c>
      <c r="N68" s="202" t="s">
        <v>11</v>
      </c>
      <c r="O68" s="202" t="s">
        <v>11</v>
      </c>
      <c r="P68" s="202" t="s">
        <v>11</v>
      </c>
      <c r="Q68" s="202" t="s">
        <v>11</v>
      </c>
      <c r="R68" s="202" t="s">
        <v>11</v>
      </c>
      <c r="S68" s="202" t="s">
        <v>11</v>
      </c>
      <c r="T68" s="202" t="s">
        <v>11</v>
      </c>
      <c r="U68" s="202" t="s">
        <v>11</v>
      </c>
      <c r="V68" s="202" t="s">
        <v>11</v>
      </c>
      <c r="W68" s="202" t="s">
        <v>11</v>
      </c>
      <c r="X68" s="202" t="s">
        <v>11</v>
      </c>
      <c r="Y68" s="202" t="s">
        <v>11</v>
      </c>
      <c r="Z68" s="202" t="s">
        <v>11</v>
      </c>
      <c r="AA68" s="202" t="s">
        <v>11</v>
      </c>
      <c r="AB68" s="202" t="s">
        <v>11</v>
      </c>
      <c r="AC68" s="202" t="s">
        <v>11</v>
      </c>
      <c r="AD68" s="202" t="s">
        <v>11</v>
      </c>
      <c r="AE68" s="202" t="s">
        <v>11</v>
      </c>
      <c r="AF68" s="202" t="s">
        <v>11</v>
      </c>
      <c r="AG68" s="202" t="s">
        <v>11</v>
      </c>
      <c r="AH68" s="202" t="s">
        <v>11</v>
      </c>
      <c r="AI68" s="202" t="s">
        <v>11</v>
      </c>
      <c r="AJ68" s="202" t="s">
        <v>11</v>
      </c>
      <c r="AK68" s="202" t="s">
        <v>11</v>
      </c>
      <c r="AL68" s="202" t="s">
        <v>11</v>
      </c>
      <c r="AM68" s="202" t="s">
        <v>11</v>
      </c>
      <c r="AN68" s="202" t="s">
        <v>11</v>
      </c>
      <c r="AO68" s="202" t="s">
        <v>11</v>
      </c>
      <c r="AP68" s="202" t="s">
        <v>11</v>
      </c>
      <c r="AQ68" s="202" t="s">
        <v>11</v>
      </c>
      <c r="AR68" s="202" t="s">
        <v>11</v>
      </c>
      <c r="AS68" s="202" t="s">
        <v>11</v>
      </c>
      <c r="AT68" s="202" t="s">
        <v>11</v>
      </c>
      <c r="AU68" s="202" t="s">
        <v>11</v>
      </c>
      <c r="AV68" s="202" t="s">
        <v>11</v>
      </c>
      <c r="AW68" s="202" t="s">
        <v>11</v>
      </c>
      <c r="AX68" s="202" t="s">
        <v>11</v>
      </c>
      <c r="AY68" s="202" t="s">
        <v>11</v>
      </c>
      <c r="AZ68" s="202" t="s">
        <v>11</v>
      </c>
      <c r="BA68" s="202" t="s">
        <v>11</v>
      </c>
      <c r="BB68" s="202" t="s">
        <v>11</v>
      </c>
      <c r="BC68" s="202" t="s">
        <v>11</v>
      </c>
      <c r="BD68" s="202" t="s">
        <v>11</v>
      </c>
      <c r="BE68" s="202" t="s">
        <v>11</v>
      </c>
      <c r="BF68" s="202" t="s">
        <v>11</v>
      </c>
      <c r="BG68" s="202" t="s">
        <v>11</v>
      </c>
      <c r="BH68" s="202" t="s">
        <v>11</v>
      </c>
      <c r="BI68" s="202" t="s">
        <v>11</v>
      </c>
      <c r="BK68" s="44"/>
      <c r="BL68" s="44"/>
      <c r="BN68" s="76"/>
      <c r="BO68" s="44"/>
      <c r="BP68" s="43"/>
    </row>
    <row r="69" spans="1:68" ht="12.75">
      <c r="A69" s="28" t="s">
        <v>73</v>
      </c>
      <c r="B69" s="79">
        <v>0</v>
      </c>
      <c r="C69" s="79">
        <v>0</v>
      </c>
      <c r="D69" s="79">
        <v>0</v>
      </c>
      <c r="E69" s="79">
        <v>0</v>
      </c>
      <c r="F69" s="79">
        <v>0</v>
      </c>
      <c r="G69" s="79">
        <v>0</v>
      </c>
      <c r="H69" s="79">
        <v>1002</v>
      </c>
      <c r="I69" s="79">
        <v>0.5818815331010453</v>
      </c>
      <c r="J69" s="79">
        <v>0</v>
      </c>
      <c r="K69" s="79">
        <v>0</v>
      </c>
      <c r="L69" s="79">
        <v>0</v>
      </c>
      <c r="M69" s="79">
        <v>0</v>
      </c>
      <c r="N69" s="79">
        <v>0</v>
      </c>
      <c r="O69" s="79">
        <v>0</v>
      </c>
      <c r="P69" s="79">
        <v>9397</v>
      </c>
      <c r="Q69" s="79">
        <v>0.6420031427205029</v>
      </c>
      <c r="R69" s="79">
        <v>1565</v>
      </c>
      <c r="S69" s="79">
        <v>0.7488038277511961</v>
      </c>
      <c r="T69" s="79">
        <v>0</v>
      </c>
      <c r="U69" s="79">
        <v>0</v>
      </c>
      <c r="V69" s="79">
        <v>0</v>
      </c>
      <c r="W69" s="79">
        <v>0</v>
      </c>
      <c r="X69" s="79">
        <v>0</v>
      </c>
      <c r="Y69" s="79">
        <v>0</v>
      </c>
      <c r="Z69" s="79">
        <v>0</v>
      </c>
      <c r="AA69" s="79">
        <v>0</v>
      </c>
      <c r="AB69" s="79">
        <v>0</v>
      </c>
      <c r="AC69" s="79">
        <v>0</v>
      </c>
      <c r="AD69" s="79">
        <v>0</v>
      </c>
      <c r="AE69" s="79">
        <v>0</v>
      </c>
      <c r="AF69" s="79">
        <v>0</v>
      </c>
      <c r="AG69" s="79">
        <v>0</v>
      </c>
      <c r="AH69" s="79">
        <v>0</v>
      </c>
      <c r="AI69" s="79">
        <v>0</v>
      </c>
      <c r="AJ69" s="79">
        <v>2324</v>
      </c>
      <c r="AK69" s="79">
        <v>0.5534651107406525</v>
      </c>
      <c r="AL69" s="79">
        <v>289</v>
      </c>
      <c r="AM69" s="79">
        <v>0.5803212851405622</v>
      </c>
      <c r="AN69" s="79">
        <v>1134</v>
      </c>
      <c r="AO69" s="79">
        <v>0.6123110151187905</v>
      </c>
      <c r="AP69" s="79">
        <v>0</v>
      </c>
      <c r="AQ69" s="79">
        <v>0</v>
      </c>
      <c r="AR69" s="79">
        <v>0</v>
      </c>
      <c r="AS69" s="79">
        <v>0</v>
      </c>
      <c r="AT69" s="79">
        <v>0</v>
      </c>
      <c r="AU69" s="79">
        <v>0</v>
      </c>
      <c r="AV69" s="79">
        <v>0</v>
      </c>
      <c r="AW69" s="79">
        <v>0</v>
      </c>
      <c r="AX69" s="79">
        <v>0</v>
      </c>
      <c r="AY69" s="79">
        <v>0</v>
      </c>
      <c r="AZ69" s="79">
        <v>11616</v>
      </c>
      <c r="BA69" s="79">
        <v>0.5906340570498805</v>
      </c>
      <c r="BB69" s="79">
        <v>4486</v>
      </c>
      <c r="BC69" s="79">
        <v>0.7646156468382478</v>
      </c>
      <c r="BD69" s="79">
        <v>1339</v>
      </c>
      <c r="BE69" s="79">
        <v>0.4460359760159893</v>
      </c>
      <c r="BF69" s="79">
        <v>5047</v>
      </c>
      <c r="BG69" s="79">
        <v>0.08108672600494843</v>
      </c>
      <c r="BH69" s="79">
        <v>38199</v>
      </c>
      <c r="BI69" s="79">
        <v>0.6137174255325986</v>
      </c>
      <c r="BK69" s="44"/>
      <c r="BL69" s="44"/>
      <c r="BN69" s="76"/>
      <c r="BO69" s="44"/>
      <c r="BP69" s="43"/>
    </row>
    <row r="70" spans="1:68" ht="12.75">
      <c r="A70" s="28" t="s">
        <v>74</v>
      </c>
      <c r="B70" s="79">
        <v>0</v>
      </c>
      <c r="C70" s="79">
        <v>0</v>
      </c>
      <c r="D70" s="79">
        <v>0</v>
      </c>
      <c r="E70" s="79">
        <v>0</v>
      </c>
      <c r="F70" s="79">
        <v>0</v>
      </c>
      <c r="G70" s="79">
        <v>0</v>
      </c>
      <c r="H70" s="79">
        <v>0</v>
      </c>
      <c r="I70" s="79">
        <v>0</v>
      </c>
      <c r="J70" s="79">
        <v>0</v>
      </c>
      <c r="K70" s="79">
        <v>0</v>
      </c>
      <c r="L70" s="79">
        <v>0</v>
      </c>
      <c r="M70" s="79">
        <v>0</v>
      </c>
      <c r="N70" s="79">
        <v>0</v>
      </c>
      <c r="O70" s="79">
        <v>0</v>
      </c>
      <c r="P70" s="79">
        <v>0</v>
      </c>
      <c r="Q70" s="79">
        <v>0</v>
      </c>
      <c r="R70" s="79">
        <v>0</v>
      </c>
      <c r="S70" s="79">
        <v>0</v>
      </c>
      <c r="T70" s="79">
        <v>0</v>
      </c>
      <c r="U70" s="79">
        <v>0</v>
      </c>
      <c r="V70" s="79">
        <v>0</v>
      </c>
      <c r="W70" s="79">
        <v>0</v>
      </c>
      <c r="X70" s="79">
        <v>0</v>
      </c>
      <c r="Y70" s="79">
        <v>0</v>
      </c>
      <c r="Z70" s="79">
        <v>0</v>
      </c>
      <c r="AA70" s="79">
        <v>0</v>
      </c>
      <c r="AB70" s="79">
        <v>0</v>
      </c>
      <c r="AC70" s="79">
        <v>0</v>
      </c>
      <c r="AD70" s="79">
        <v>0</v>
      </c>
      <c r="AE70" s="79">
        <v>0</v>
      </c>
      <c r="AF70" s="79">
        <v>0</v>
      </c>
      <c r="AG70" s="79">
        <v>0</v>
      </c>
      <c r="AH70" s="79">
        <v>0</v>
      </c>
      <c r="AI70" s="79">
        <v>0</v>
      </c>
      <c r="AJ70" s="79">
        <v>0</v>
      </c>
      <c r="AK70" s="79">
        <v>0</v>
      </c>
      <c r="AL70" s="79">
        <v>0</v>
      </c>
      <c r="AM70" s="79">
        <v>0</v>
      </c>
      <c r="AN70" s="79">
        <v>0</v>
      </c>
      <c r="AO70" s="79">
        <v>0</v>
      </c>
      <c r="AP70" s="79">
        <v>0</v>
      </c>
      <c r="AQ70" s="79">
        <v>0</v>
      </c>
      <c r="AR70" s="79">
        <v>0</v>
      </c>
      <c r="AS70" s="79">
        <v>0</v>
      </c>
      <c r="AT70" s="79">
        <v>0</v>
      </c>
      <c r="AU70" s="79">
        <v>0</v>
      </c>
      <c r="AV70" s="79">
        <v>0</v>
      </c>
      <c r="AW70" s="79">
        <v>0</v>
      </c>
      <c r="AX70" s="79">
        <v>0</v>
      </c>
      <c r="AY70" s="79">
        <v>0</v>
      </c>
      <c r="AZ70" s="79">
        <v>0</v>
      </c>
      <c r="BA70" s="79">
        <v>0</v>
      </c>
      <c r="BB70" s="79">
        <v>0</v>
      </c>
      <c r="BC70" s="79">
        <v>0</v>
      </c>
      <c r="BD70" s="79">
        <v>0</v>
      </c>
      <c r="BE70" s="79">
        <v>0</v>
      </c>
      <c r="BF70" s="79">
        <v>0</v>
      </c>
      <c r="BG70" s="79">
        <v>0</v>
      </c>
      <c r="BH70" s="79">
        <v>0</v>
      </c>
      <c r="BI70" s="79">
        <v>0</v>
      </c>
      <c r="BK70" s="44"/>
      <c r="BL70" s="44"/>
      <c r="BN70" s="76"/>
      <c r="BO70" s="44"/>
      <c r="BP70" s="43"/>
    </row>
    <row r="71" spans="1:68" ht="12.75">
      <c r="A71" s="28" t="s">
        <v>75</v>
      </c>
      <c r="B71" s="79">
        <v>0</v>
      </c>
      <c r="C71" s="79">
        <v>0</v>
      </c>
      <c r="D71" s="79">
        <v>0</v>
      </c>
      <c r="E71" s="79">
        <v>0</v>
      </c>
      <c r="F71" s="79">
        <v>0</v>
      </c>
      <c r="G71" s="79">
        <v>0</v>
      </c>
      <c r="H71" s="79">
        <v>0</v>
      </c>
      <c r="I71" s="79">
        <v>0</v>
      </c>
      <c r="J71" s="79">
        <v>0</v>
      </c>
      <c r="K71" s="79">
        <v>0</v>
      </c>
      <c r="L71" s="79">
        <v>0</v>
      </c>
      <c r="M71" s="79">
        <v>0</v>
      </c>
      <c r="N71" s="79">
        <v>0</v>
      </c>
      <c r="O71" s="79">
        <v>0</v>
      </c>
      <c r="P71" s="79">
        <v>0</v>
      </c>
      <c r="Q71" s="79">
        <v>0</v>
      </c>
      <c r="R71" s="79">
        <v>0</v>
      </c>
      <c r="S71" s="79">
        <v>0</v>
      </c>
      <c r="T71" s="79">
        <v>0</v>
      </c>
      <c r="U71" s="79">
        <v>0</v>
      </c>
      <c r="V71" s="79">
        <v>0</v>
      </c>
      <c r="W71" s="79">
        <v>0</v>
      </c>
      <c r="X71" s="79">
        <v>0</v>
      </c>
      <c r="Y71" s="79">
        <v>0</v>
      </c>
      <c r="Z71" s="79">
        <v>0</v>
      </c>
      <c r="AA71" s="79">
        <v>0</v>
      </c>
      <c r="AB71" s="79">
        <v>0</v>
      </c>
      <c r="AC71" s="79">
        <v>0</v>
      </c>
      <c r="AD71" s="79">
        <v>0</v>
      </c>
      <c r="AE71" s="79">
        <v>0</v>
      </c>
      <c r="AF71" s="79">
        <v>0</v>
      </c>
      <c r="AG71" s="79">
        <v>0</v>
      </c>
      <c r="AH71" s="79">
        <v>0</v>
      </c>
      <c r="AI71" s="79">
        <v>0</v>
      </c>
      <c r="AJ71" s="79">
        <v>0</v>
      </c>
      <c r="AK71" s="79">
        <v>0</v>
      </c>
      <c r="AL71" s="79">
        <v>0</v>
      </c>
      <c r="AM71" s="79">
        <v>0</v>
      </c>
      <c r="AN71" s="79">
        <v>0</v>
      </c>
      <c r="AO71" s="79">
        <v>0</v>
      </c>
      <c r="AP71" s="79">
        <v>0</v>
      </c>
      <c r="AQ71" s="79">
        <v>0</v>
      </c>
      <c r="AR71" s="79">
        <v>0</v>
      </c>
      <c r="AS71" s="79">
        <v>0</v>
      </c>
      <c r="AT71" s="79">
        <v>0</v>
      </c>
      <c r="AU71" s="79">
        <v>0</v>
      </c>
      <c r="AV71" s="79">
        <v>0</v>
      </c>
      <c r="AW71" s="79">
        <v>0</v>
      </c>
      <c r="AX71" s="79">
        <v>0</v>
      </c>
      <c r="AY71" s="79">
        <v>0</v>
      </c>
      <c r="AZ71" s="79">
        <v>0</v>
      </c>
      <c r="BA71" s="79">
        <v>0</v>
      </c>
      <c r="BB71" s="79">
        <v>0</v>
      </c>
      <c r="BC71" s="79">
        <v>0</v>
      </c>
      <c r="BD71" s="79">
        <v>0</v>
      </c>
      <c r="BE71" s="79">
        <v>0</v>
      </c>
      <c r="BF71" s="79">
        <v>0</v>
      </c>
      <c r="BG71" s="79">
        <v>0</v>
      </c>
      <c r="BH71" s="79">
        <v>0</v>
      </c>
      <c r="BI71" s="79">
        <v>0</v>
      </c>
      <c r="BK71" s="44"/>
      <c r="BL71" s="44"/>
      <c r="BN71" s="76"/>
      <c r="BO71" s="44"/>
      <c r="BP71" s="43"/>
    </row>
    <row r="72" spans="1:68" ht="12.75">
      <c r="A72" s="80" t="s">
        <v>76</v>
      </c>
      <c r="B72" s="81">
        <v>0</v>
      </c>
      <c r="C72" s="81">
        <v>0</v>
      </c>
      <c r="D72" s="81">
        <v>0</v>
      </c>
      <c r="E72" s="81">
        <v>0</v>
      </c>
      <c r="F72" s="81">
        <v>0</v>
      </c>
      <c r="G72" s="81">
        <v>0</v>
      </c>
      <c r="H72" s="81">
        <v>1002</v>
      </c>
      <c r="I72" s="81">
        <v>0.5818815331010453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1">
        <v>9397</v>
      </c>
      <c r="Q72" s="81">
        <v>0.6420031427205029</v>
      </c>
      <c r="R72" s="81">
        <v>1565</v>
      </c>
      <c r="S72" s="81">
        <v>0.7488038277511961</v>
      </c>
      <c r="T72" s="81">
        <v>0</v>
      </c>
      <c r="U72" s="81">
        <v>0</v>
      </c>
      <c r="V72" s="81">
        <v>0</v>
      </c>
      <c r="W72" s="81">
        <v>0</v>
      </c>
      <c r="X72" s="81">
        <v>0</v>
      </c>
      <c r="Y72" s="81">
        <v>0</v>
      </c>
      <c r="Z72" s="81">
        <v>0</v>
      </c>
      <c r="AA72" s="81">
        <v>0</v>
      </c>
      <c r="AB72" s="81">
        <v>0</v>
      </c>
      <c r="AC72" s="81">
        <v>0</v>
      </c>
      <c r="AD72" s="81">
        <v>0</v>
      </c>
      <c r="AE72" s="81">
        <v>0</v>
      </c>
      <c r="AF72" s="81">
        <v>0</v>
      </c>
      <c r="AG72" s="81">
        <v>0</v>
      </c>
      <c r="AH72" s="81">
        <v>0</v>
      </c>
      <c r="AI72" s="81">
        <v>0</v>
      </c>
      <c r="AJ72" s="81">
        <v>2324</v>
      </c>
      <c r="AK72" s="81">
        <v>0.5534651107406525</v>
      </c>
      <c r="AL72" s="81">
        <v>289</v>
      </c>
      <c r="AM72" s="81">
        <v>0.5803212851405622</v>
      </c>
      <c r="AN72" s="81">
        <v>1134</v>
      </c>
      <c r="AO72" s="81">
        <v>0.6123110151187905</v>
      </c>
      <c r="AP72" s="81">
        <v>0</v>
      </c>
      <c r="AQ72" s="81">
        <v>0</v>
      </c>
      <c r="AR72" s="81">
        <v>0</v>
      </c>
      <c r="AS72" s="81">
        <v>0</v>
      </c>
      <c r="AT72" s="81">
        <v>0</v>
      </c>
      <c r="AU72" s="81">
        <v>0</v>
      </c>
      <c r="AV72" s="81">
        <v>0</v>
      </c>
      <c r="AW72" s="81">
        <v>0</v>
      </c>
      <c r="AX72" s="81">
        <v>0</v>
      </c>
      <c r="AY72" s="81">
        <v>0</v>
      </c>
      <c r="AZ72" s="81">
        <v>11616</v>
      </c>
      <c r="BA72" s="81">
        <v>0.5906340570498805</v>
      </c>
      <c r="BB72" s="81">
        <v>4486</v>
      </c>
      <c r="BC72" s="81">
        <v>0.7646156468382478</v>
      </c>
      <c r="BD72" s="81">
        <v>1339</v>
      </c>
      <c r="BE72" s="81">
        <v>0.4460359760159893</v>
      </c>
      <c r="BF72" s="81">
        <v>5047</v>
      </c>
      <c r="BG72" s="81">
        <v>0.08108672600494843</v>
      </c>
      <c r="BH72" s="81">
        <v>38199</v>
      </c>
      <c r="BI72" s="81">
        <v>0.6137174255325986</v>
      </c>
      <c r="BK72" s="44"/>
      <c r="BL72" s="44"/>
      <c r="BN72" s="76"/>
      <c r="BO72" s="44"/>
      <c r="BP72" s="43"/>
    </row>
    <row r="73" spans="1:68" ht="12.75">
      <c r="A73" s="201" t="s">
        <v>77</v>
      </c>
      <c r="B73" s="201" t="s">
        <v>11</v>
      </c>
      <c r="C73" s="202" t="s">
        <v>11</v>
      </c>
      <c r="D73" s="202" t="s">
        <v>11</v>
      </c>
      <c r="E73" s="202" t="s">
        <v>11</v>
      </c>
      <c r="F73" s="202" t="s">
        <v>11</v>
      </c>
      <c r="G73" s="202" t="s">
        <v>11</v>
      </c>
      <c r="H73" s="202" t="s">
        <v>11</v>
      </c>
      <c r="I73" s="202" t="s">
        <v>11</v>
      </c>
      <c r="J73" s="202" t="s">
        <v>11</v>
      </c>
      <c r="K73" s="202" t="s">
        <v>11</v>
      </c>
      <c r="L73" s="202" t="s">
        <v>11</v>
      </c>
      <c r="M73" s="202" t="s">
        <v>11</v>
      </c>
      <c r="N73" s="202" t="s">
        <v>11</v>
      </c>
      <c r="O73" s="202" t="s">
        <v>11</v>
      </c>
      <c r="P73" s="202" t="s">
        <v>11</v>
      </c>
      <c r="Q73" s="202" t="s">
        <v>11</v>
      </c>
      <c r="R73" s="202" t="s">
        <v>11</v>
      </c>
      <c r="S73" s="202" t="s">
        <v>11</v>
      </c>
      <c r="T73" s="202" t="s">
        <v>11</v>
      </c>
      <c r="U73" s="202" t="s">
        <v>11</v>
      </c>
      <c r="V73" s="202" t="s">
        <v>11</v>
      </c>
      <c r="W73" s="202" t="s">
        <v>11</v>
      </c>
      <c r="X73" s="202" t="s">
        <v>11</v>
      </c>
      <c r="Y73" s="202" t="s">
        <v>11</v>
      </c>
      <c r="Z73" s="202" t="s">
        <v>11</v>
      </c>
      <c r="AA73" s="202" t="s">
        <v>11</v>
      </c>
      <c r="AB73" s="202" t="s">
        <v>11</v>
      </c>
      <c r="AC73" s="202" t="s">
        <v>11</v>
      </c>
      <c r="AD73" s="202" t="s">
        <v>11</v>
      </c>
      <c r="AE73" s="202" t="s">
        <v>11</v>
      </c>
      <c r="AF73" s="202" t="s">
        <v>11</v>
      </c>
      <c r="AG73" s="202" t="s">
        <v>11</v>
      </c>
      <c r="AH73" s="202" t="s">
        <v>11</v>
      </c>
      <c r="AI73" s="202" t="s">
        <v>11</v>
      </c>
      <c r="AJ73" s="202" t="s">
        <v>11</v>
      </c>
      <c r="AK73" s="202" t="s">
        <v>11</v>
      </c>
      <c r="AL73" s="202" t="s">
        <v>11</v>
      </c>
      <c r="AM73" s="202" t="s">
        <v>11</v>
      </c>
      <c r="AN73" s="202" t="s">
        <v>11</v>
      </c>
      <c r="AO73" s="202" t="s">
        <v>11</v>
      </c>
      <c r="AP73" s="202" t="s">
        <v>11</v>
      </c>
      <c r="AQ73" s="202" t="s">
        <v>11</v>
      </c>
      <c r="AR73" s="202" t="s">
        <v>11</v>
      </c>
      <c r="AS73" s="202" t="s">
        <v>11</v>
      </c>
      <c r="AT73" s="202" t="s">
        <v>11</v>
      </c>
      <c r="AU73" s="202" t="s">
        <v>11</v>
      </c>
      <c r="AV73" s="202" t="s">
        <v>11</v>
      </c>
      <c r="AW73" s="202" t="s">
        <v>11</v>
      </c>
      <c r="AX73" s="202" t="s">
        <v>11</v>
      </c>
      <c r="AY73" s="202" t="s">
        <v>11</v>
      </c>
      <c r="AZ73" s="202" t="s">
        <v>11</v>
      </c>
      <c r="BA73" s="202" t="s">
        <v>11</v>
      </c>
      <c r="BB73" s="202" t="s">
        <v>11</v>
      </c>
      <c r="BC73" s="202" t="s">
        <v>11</v>
      </c>
      <c r="BD73" s="202" t="s">
        <v>11</v>
      </c>
      <c r="BE73" s="202" t="s">
        <v>11</v>
      </c>
      <c r="BF73" s="202" t="s">
        <v>11</v>
      </c>
      <c r="BG73" s="202" t="s">
        <v>11</v>
      </c>
      <c r="BH73" s="202" t="s">
        <v>11</v>
      </c>
      <c r="BI73" s="202" t="s">
        <v>11</v>
      </c>
      <c r="BK73" s="44"/>
      <c r="BL73" s="44"/>
      <c r="BN73" s="76"/>
      <c r="BO73" s="44"/>
      <c r="BP73" s="43"/>
    </row>
    <row r="74" spans="1:68" ht="12.75">
      <c r="A74" s="29" t="s">
        <v>78</v>
      </c>
      <c r="B74" s="82">
        <v>0</v>
      </c>
      <c r="C74" s="82">
        <v>0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82">
        <v>0</v>
      </c>
      <c r="S74" s="82">
        <v>0</v>
      </c>
      <c r="T74" s="82">
        <v>0</v>
      </c>
      <c r="U74" s="82">
        <v>0</v>
      </c>
      <c r="V74" s="82">
        <v>0</v>
      </c>
      <c r="W74" s="82">
        <v>0</v>
      </c>
      <c r="X74" s="82">
        <v>0</v>
      </c>
      <c r="Y74" s="82">
        <v>0</v>
      </c>
      <c r="Z74" s="82">
        <v>0</v>
      </c>
      <c r="AA74" s="82">
        <v>0</v>
      </c>
      <c r="AB74" s="82">
        <v>0</v>
      </c>
      <c r="AC74" s="82">
        <v>0</v>
      </c>
      <c r="AD74" s="82">
        <v>0</v>
      </c>
      <c r="AE74" s="82">
        <v>0</v>
      </c>
      <c r="AF74" s="82">
        <v>0</v>
      </c>
      <c r="AG74" s="82">
        <v>0</v>
      </c>
      <c r="AH74" s="82">
        <v>0</v>
      </c>
      <c r="AI74" s="82">
        <v>0</v>
      </c>
      <c r="AJ74" s="82">
        <v>0</v>
      </c>
      <c r="AK74" s="82">
        <v>0</v>
      </c>
      <c r="AL74" s="82">
        <v>0</v>
      </c>
      <c r="AM74" s="82">
        <v>0</v>
      </c>
      <c r="AN74" s="82">
        <v>0</v>
      </c>
      <c r="AO74" s="82">
        <v>0</v>
      </c>
      <c r="AP74" s="82">
        <v>0</v>
      </c>
      <c r="AQ74" s="82">
        <v>0</v>
      </c>
      <c r="AR74" s="82">
        <v>0</v>
      </c>
      <c r="AS74" s="82">
        <v>0</v>
      </c>
      <c r="AT74" s="82">
        <v>0</v>
      </c>
      <c r="AU74" s="82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82">
        <v>0</v>
      </c>
      <c r="BB74" s="82">
        <v>0</v>
      </c>
      <c r="BC74" s="82">
        <v>0</v>
      </c>
      <c r="BD74" s="82">
        <v>0</v>
      </c>
      <c r="BE74" s="82">
        <v>0</v>
      </c>
      <c r="BF74" s="82">
        <v>0</v>
      </c>
      <c r="BG74" s="82">
        <v>0</v>
      </c>
      <c r="BH74" s="82">
        <v>0</v>
      </c>
      <c r="BI74" s="82">
        <v>0</v>
      </c>
      <c r="BK74" s="44"/>
      <c r="BL74" s="44"/>
      <c r="BN74" s="76"/>
      <c r="BO74" s="44"/>
      <c r="BP74" s="43"/>
    </row>
    <row r="75" spans="1:68" ht="12.75">
      <c r="A75" s="29" t="s">
        <v>79</v>
      </c>
      <c r="B75" s="82">
        <v>0</v>
      </c>
      <c r="C75" s="82">
        <v>0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82">
        <v>0</v>
      </c>
      <c r="U75" s="82">
        <v>0</v>
      </c>
      <c r="V75" s="82">
        <v>0</v>
      </c>
      <c r="W75" s="82">
        <v>0</v>
      </c>
      <c r="X75" s="82">
        <v>0</v>
      </c>
      <c r="Y75" s="82">
        <v>0</v>
      </c>
      <c r="Z75" s="82">
        <v>0</v>
      </c>
      <c r="AA75" s="82">
        <v>0</v>
      </c>
      <c r="AB75" s="82">
        <v>0</v>
      </c>
      <c r="AC75" s="82">
        <v>0</v>
      </c>
      <c r="AD75" s="82">
        <v>0</v>
      </c>
      <c r="AE75" s="82">
        <v>0</v>
      </c>
      <c r="AF75" s="82">
        <v>0</v>
      </c>
      <c r="AG75" s="82">
        <v>0</v>
      </c>
      <c r="AH75" s="82">
        <v>0</v>
      </c>
      <c r="AI75" s="82">
        <v>0</v>
      </c>
      <c r="AJ75" s="82">
        <v>0</v>
      </c>
      <c r="AK75" s="82">
        <v>0</v>
      </c>
      <c r="AL75" s="82">
        <v>0</v>
      </c>
      <c r="AM75" s="82">
        <v>0</v>
      </c>
      <c r="AN75" s="82">
        <v>0</v>
      </c>
      <c r="AO75" s="82">
        <v>0</v>
      </c>
      <c r="AP75" s="82">
        <v>0</v>
      </c>
      <c r="AQ75" s="82">
        <v>0</v>
      </c>
      <c r="AR75" s="82">
        <v>0</v>
      </c>
      <c r="AS75" s="82">
        <v>0</v>
      </c>
      <c r="AT75" s="82">
        <v>0</v>
      </c>
      <c r="AU75" s="82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82">
        <v>0</v>
      </c>
      <c r="BB75" s="82">
        <v>0</v>
      </c>
      <c r="BC75" s="82">
        <v>0</v>
      </c>
      <c r="BD75" s="82">
        <v>0</v>
      </c>
      <c r="BE75" s="82">
        <v>0</v>
      </c>
      <c r="BF75" s="82">
        <v>11435</v>
      </c>
      <c r="BG75" s="82">
        <v>0.18371838951190514</v>
      </c>
      <c r="BH75" s="82">
        <v>11435</v>
      </c>
      <c r="BI75" s="82">
        <v>0.18371838951190514</v>
      </c>
      <c r="BK75" s="44"/>
      <c r="BL75" s="44"/>
      <c r="BN75" s="76"/>
      <c r="BO75" s="44"/>
      <c r="BP75" s="43"/>
    </row>
    <row r="76" spans="1:68" ht="12.75">
      <c r="A76" s="83" t="s">
        <v>80</v>
      </c>
      <c r="B76" s="84">
        <v>0</v>
      </c>
      <c r="C76" s="84">
        <v>0</v>
      </c>
      <c r="D76" s="84">
        <v>0</v>
      </c>
      <c r="E76" s="84">
        <v>0</v>
      </c>
      <c r="F76" s="84">
        <v>0</v>
      </c>
      <c r="G76" s="84">
        <v>0</v>
      </c>
      <c r="H76" s="84">
        <v>0</v>
      </c>
      <c r="I76" s="84">
        <v>0</v>
      </c>
      <c r="J76" s="84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0</v>
      </c>
      <c r="Q76" s="84">
        <v>0</v>
      </c>
      <c r="R76" s="84">
        <v>0</v>
      </c>
      <c r="S76" s="84">
        <v>0</v>
      </c>
      <c r="T76" s="84">
        <v>0</v>
      </c>
      <c r="U76" s="84">
        <v>0</v>
      </c>
      <c r="V76" s="84">
        <v>0</v>
      </c>
      <c r="W76" s="84">
        <v>0</v>
      </c>
      <c r="X76" s="84">
        <v>0</v>
      </c>
      <c r="Y76" s="84">
        <v>0</v>
      </c>
      <c r="Z76" s="84">
        <v>0</v>
      </c>
      <c r="AA76" s="84">
        <v>0</v>
      </c>
      <c r="AB76" s="84">
        <v>0</v>
      </c>
      <c r="AC76" s="84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0</v>
      </c>
      <c r="AJ76" s="84">
        <v>0</v>
      </c>
      <c r="AK76" s="84">
        <v>0</v>
      </c>
      <c r="AL76" s="84">
        <v>0</v>
      </c>
      <c r="AM76" s="84">
        <v>0</v>
      </c>
      <c r="AN76" s="84">
        <v>0</v>
      </c>
      <c r="AO76" s="84">
        <v>0</v>
      </c>
      <c r="AP76" s="84">
        <v>0</v>
      </c>
      <c r="AQ76" s="84">
        <v>0</v>
      </c>
      <c r="AR76" s="84">
        <v>0</v>
      </c>
      <c r="AS76" s="84">
        <v>0</v>
      </c>
      <c r="AT76" s="84">
        <v>0</v>
      </c>
      <c r="AU76" s="84">
        <v>0</v>
      </c>
      <c r="AV76" s="84">
        <v>0</v>
      </c>
      <c r="AW76" s="84">
        <v>0</v>
      </c>
      <c r="AX76" s="84">
        <v>0</v>
      </c>
      <c r="AY76" s="84">
        <v>0</v>
      </c>
      <c r="AZ76" s="84">
        <v>0</v>
      </c>
      <c r="BA76" s="84">
        <v>0</v>
      </c>
      <c r="BB76" s="84">
        <v>0</v>
      </c>
      <c r="BC76" s="84">
        <v>0</v>
      </c>
      <c r="BD76" s="84">
        <v>0</v>
      </c>
      <c r="BE76" s="84">
        <v>0</v>
      </c>
      <c r="BF76" s="84">
        <v>11435</v>
      </c>
      <c r="BG76" s="84">
        <v>0.18371838951190514</v>
      </c>
      <c r="BH76" s="84">
        <v>11435</v>
      </c>
      <c r="BI76" s="84">
        <v>0.18371838951190514</v>
      </c>
      <c r="BK76" s="44"/>
      <c r="BL76" s="44"/>
      <c r="BN76" s="76"/>
      <c r="BO76" s="44"/>
      <c r="BP76" s="43"/>
    </row>
    <row r="77" spans="1:68" ht="12.75">
      <c r="A77" s="201" t="s">
        <v>81</v>
      </c>
      <c r="B77" s="201" t="s">
        <v>11</v>
      </c>
      <c r="C77" s="202" t="s">
        <v>11</v>
      </c>
      <c r="D77" s="202" t="s">
        <v>11</v>
      </c>
      <c r="E77" s="202" t="s">
        <v>11</v>
      </c>
      <c r="F77" s="202" t="s">
        <v>11</v>
      </c>
      <c r="G77" s="202" t="s">
        <v>11</v>
      </c>
      <c r="H77" s="202" t="s">
        <v>11</v>
      </c>
      <c r="I77" s="202" t="s">
        <v>11</v>
      </c>
      <c r="J77" s="202" t="s">
        <v>11</v>
      </c>
      <c r="K77" s="202" t="s">
        <v>11</v>
      </c>
      <c r="L77" s="202" t="s">
        <v>11</v>
      </c>
      <c r="M77" s="202" t="s">
        <v>11</v>
      </c>
      <c r="N77" s="202" t="s">
        <v>11</v>
      </c>
      <c r="O77" s="202" t="s">
        <v>11</v>
      </c>
      <c r="P77" s="202" t="s">
        <v>11</v>
      </c>
      <c r="Q77" s="202" t="s">
        <v>11</v>
      </c>
      <c r="R77" s="202" t="s">
        <v>11</v>
      </c>
      <c r="S77" s="202" t="s">
        <v>11</v>
      </c>
      <c r="T77" s="202" t="s">
        <v>11</v>
      </c>
      <c r="U77" s="202" t="s">
        <v>11</v>
      </c>
      <c r="V77" s="202" t="s">
        <v>11</v>
      </c>
      <c r="W77" s="202" t="s">
        <v>11</v>
      </c>
      <c r="X77" s="202" t="s">
        <v>11</v>
      </c>
      <c r="Y77" s="202" t="s">
        <v>11</v>
      </c>
      <c r="Z77" s="202" t="s">
        <v>11</v>
      </c>
      <c r="AA77" s="202" t="s">
        <v>11</v>
      </c>
      <c r="AB77" s="202" t="s">
        <v>11</v>
      </c>
      <c r="AC77" s="202" t="s">
        <v>11</v>
      </c>
      <c r="AD77" s="202" t="s">
        <v>11</v>
      </c>
      <c r="AE77" s="202" t="s">
        <v>11</v>
      </c>
      <c r="AF77" s="202" t="s">
        <v>11</v>
      </c>
      <c r="AG77" s="202" t="s">
        <v>11</v>
      </c>
      <c r="AH77" s="202" t="s">
        <v>11</v>
      </c>
      <c r="AI77" s="202" t="s">
        <v>11</v>
      </c>
      <c r="AJ77" s="202" t="s">
        <v>11</v>
      </c>
      <c r="AK77" s="202" t="s">
        <v>11</v>
      </c>
      <c r="AL77" s="202" t="s">
        <v>11</v>
      </c>
      <c r="AM77" s="202" t="s">
        <v>11</v>
      </c>
      <c r="AN77" s="202" t="s">
        <v>11</v>
      </c>
      <c r="AO77" s="202" t="s">
        <v>11</v>
      </c>
      <c r="AP77" s="202" t="s">
        <v>11</v>
      </c>
      <c r="AQ77" s="202" t="s">
        <v>11</v>
      </c>
      <c r="AR77" s="202" t="s">
        <v>11</v>
      </c>
      <c r="AS77" s="202" t="s">
        <v>11</v>
      </c>
      <c r="AT77" s="202" t="s">
        <v>11</v>
      </c>
      <c r="AU77" s="202" t="s">
        <v>11</v>
      </c>
      <c r="AV77" s="202" t="s">
        <v>11</v>
      </c>
      <c r="AW77" s="202" t="s">
        <v>11</v>
      </c>
      <c r="AX77" s="202" t="s">
        <v>11</v>
      </c>
      <c r="AY77" s="202" t="s">
        <v>11</v>
      </c>
      <c r="AZ77" s="202" t="s">
        <v>11</v>
      </c>
      <c r="BA77" s="202" t="s">
        <v>11</v>
      </c>
      <c r="BB77" s="202" t="s">
        <v>11</v>
      </c>
      <c r="BC77" s="202" t="s">
        <v>11</v>
      </c>
      <c r="BD77" s="202" t="s">
        <v>11</v>
      </c>
      <c r="BE77" s="202" t="s">
        <v>11</v>
      </c>
      <c r="BF77" s="202" t="s">
        <v>11</v>
      </c>
      <c r="BG77" s="202" t="s">
        <v>11</v>
      </c>
      <c r="BH77" s="202" t="s">
        <v>11</v>
      </c>
      <c r="BI77" s="202" t="s">
        <v>11</v>
      </c>
      <c r="BK77" s="44"/>
      <c r="BL77" s="44"/>
      <c r="BN77" s="76"/>
      <c r="BO77" s="44"/>
      <c r="BP77" s="43"/>
    </row>
    <row r="78" spans="1:68" ht="12.75">
      <c r="A78" s="30" t="s">
        <v>82</v>
      </c>
      <c r="B78" s="85">
        <v>0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  <c r="I78" s="85">
        <v>0</v>
      </c>
      <c r="J78" s="85">
        <v>0</v>
      </c>
      <c r="K78" s="85">
        <v>0</v>
      </c>
      <c r="L78" s="85">
        <v>0</v>
      </c>
      <c r="M78" s="85">
        <v>0</v>
      </c>
      <c r="N78" s="85">
        <v>0</v>
      </c>
      <c r="O78" s="85">
        <v>0</v>
      </c>
      <c r="P78" s="85">
        <v>0</v>
      </c>
      <c r="Q78" s="85">
        <v>0</v>
      </c>
      <c r="R78" s="85">
        <v>0</v>
      </c>
      <c r="S78" s="85">
        <v>0</v>
      </c>
      <c r="T78" s="85">
        <v>0</v>
      </c>
      <c r="U78" s="85">
        <v>0</v>
      </c>
      <c r="V78" s="85">
        <v>0</v>
      </c>
      <c r="W78" s="85">
        <v>0</v>
      </c>
      <c r="X78" s="85">
        <v>0</v>
      </c>
      <c r="Y78" s="85">
        <v>0</v>
      </c>
      <c r="Z78" s="85">
        <v>0</v>
      </c>
      <c r="AA78" s="85">
        <v>0</v>
      </c>
      <c r="AB78" s="85">
        <v>0</v>
      </c>
      <c r="AC78" s="85">
        <v>0</v>
      </c>
      <c r="AD78" s="85">
        <v>0</v>
      </c>
      <c r="AE78" s="85">
        <v>0</v>
      </c>
      <c r="AF78" s="85">
        <v>0</v>
      </c>
      <c r="AG78" s="85">
        <v>0</v>
      </c>
      <c r="AH78" s="85">
        <v>0</v>
      </c>
      <c r="AI78" s="85">
        <v>0</v>
      </c>
      <c r="AJ78" s="85">
        <v>0</v>
      </c>
      <c r="AK78" s="85">
        <v>0</v>
      </c>
      <c r="AL78" s="85">
        <v>0</v>
      </c>
      <c r="AM78" s="85">
        <v>0</v>
      </c>
      <c r="AN78" s="85">
        <v>0</v>
      </c>
      <c r="AO78" s="85">
        <v>0</v>
      </c>
      <c r="AP78" s="85">
        <v>0</v>
      </c>
      <c r="AQ78" s="85">
        <v>0</v>
      </c>
      <c r="AR78" s="85">
        <v>0</v>
      </c>
      <c r="AS78" s="85">
        <v>0</v>
      </c>
      <c r="AT78" s="85">
        <v>0</v>
      </c>
      <c r="AU78" s="85">
        <v>0</v>
      </c>
      <c r="AV78" s="85">
        <v>0</v>
      </c>
      <c r="AW78" s="85">
        <v>0</v>
      </c>
      <c r="AX78" s="85">
        <v>0</v>
      </c>
      <c r="AY78" s="85">
        <v>0</v>
      </c>
      <c r="AZ78" s="85">
        <v>0</v>
      </c>
      <c r="BA78" s="85">
        <v>0</v>
      </c>
      <c r="BB78" s="85">
        <v>0</v>
      </c>
      <c r="BC78" s="85">
        <v>0</v>
      </c>
      <c r="BD78" s="85">
        <v>0</v>
      </c>
      <c r="BE78" s="85">
        <v>0</v>
      </c>
      <c r="BF78" s="85">
        <v>0</v>
      </c>
      <c r="BG78" s="85">
        <v>0</v>
      </c>
      <c r="BH78" s="85">
        <v>0</v>
      </c>
      <c r="BI78" s="85">
        <v>0</v>
      </c>
      <c r="BK78" s="44"/>
      <c r="BL78" s="44"/>
      <c r="BN78" s="76"/>
      <c r="BO78" s="44"/>
      <c r="BP78" s="43"/>
    </row>
    <row r="79" spans="1:68" ht="12.75">
      <c r="A79" s="30" t="s">
        <v>83</v>
      </c>
      <c r="B79" s="85">
        <v>0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  <c r="I79" s="85">
        <v>0</v>
      </c>
      <c r="J79" s="85">
        <v>0</v>
      </c>
      <c r="K79" s="85">
        <v>0</v>
      </c>
      <c r="L79" s="85">
        <v>0</v>
      </c>
      <c r="M79" s="85">
        <v>0</v>
      </c>
      <c r="N79" s="85">
        <v>0</v>
      </c>
      <c r="O79" s="85">
        <v>0</v>
      </c>
      <c r="P79" s="85">
        <v>0</v>
      </c>
      <c r="Q79" s="85">
        <v>0</v>
      </c>
      <c r="R79" s="85">
        <v>0</v>
      </c>
      <c r="S79" s="85">
        <v>0</v>
      </c>
      <c r="T79" s="85">
        <v>0</v>
      </c>
      <c r="U79" s="85">
        <v>0</v>
      </c>
      <c r="V79" s="85">
        <v>0</v>
      </c>
      <c r="W79" s="85">
        <v>0</v>
      </c>
      <c r="X79" s="85">
        <v>0</v>
      </c>
      <c r="Y79" s="85">
        <v>0</v>
      </c>
      <c r="Z79" s="85">
        <v>0</v>
      </c>
      <c r="AA79" s="85">
        <v>0</v>
      </c>
      <c r="AB79" s="85">
        <v>0</v>
      </c>
      <c r="AC79" s="85">
        <v>0</v>
      </c>
      <c r="AD79" s="85">
        <v>0</v>
      </c>
      <c r="AE79" s="85">
        <v>0</v>
      </c>
      <c r="AF79" s="85">
        <v>0</v>
      </c>
      <c r="AG79" s="85">
        <v>0</v>
      </c>
      <c r="AH79" s="85">
        <v>0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5">
        <v>0</v>
      </c>
      <c r="AO79" s="85">
        <v>0</v>
      </c>
      <c r="AP79" s="85">
        <v>0</v>
      </c>
      <c r="AQ79" s="85">
        <v>0</v>
      </c>
      <c r="AR79" s="85">
        <v>0</v>
      </c>
      <c r="AS79" s="85">
        <v>0</v>
      </c>
      <c r="AT79" s="85">
        <v>0</v>
      </c>
      <c r="AU79" s="85">
        <v>0</v>
      </c>
      <c r="AV79" s="85">
        <v>0</v>
      </c>
      <c r="AW79" s="85">
        <v>0</v>
      </c>
      <c r="AX79" s="85">
        <v>0</v>
      </c>
      <c r="AY79" s="85">
        <v>0</v>
      </c>
      <c r="AZ79" s="85">
        <v>0</v>
      </c>
      <c r="BA79" s="85">
        <v>0</v>
      </c>
      <c r="BB79" s="85">
        <v>0</v>
      </c>
      <c r="BC79" s="85">
        <v>0</v>
      </c>
      <c r="BD79" s="85">
        <v>0</v>
      </c>
      <c r="BE79" s="85">
        <v>0</v>
      </c>
      <c r="BF79" s="85">
        <v>407455</v>
      </c>
      <c r="BG79" s="85">
        <v>6.546303139359275</v>
      </c>
      <c r="BH79" s="85">
        <v>407455</v>
      </c>
      <c r="BI79" s="85">
        <v>6.546303139359275</v>
      </c>
      <c r="BK79" s="44"/>
      <c r="BL79" s="44"/>
      <c r="BN79" s="76"/>
      <c r="BO79" s="44"/>
      <c r="BP79" s="43"/>
    </row>
    <row r="80" spans="1:68" ht="12.75">
      <c r="A80" s="30" t="s">
        <v>84</v>
      </c>
      <c r="B80" s="85">
        <v>0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  <c r="I80" s="85">
        <v>0</v>
      </c>
      <c r="J80" s="85">
        <v>0</v>
      </c>
      <c r="K80" s="85">
        <v>0</v>
      </c>
      <c r="L80" s="85">
        <v>0</v>
      </c>
      <c r="M80" s="85">
        <v>0</v>
      </c>
      <c r="N80" s="85">
        <v>0</v>
      </c>
      <c r="O80" s="85">
        <v>0</v>
      </c>
      <c r="P80" s="85">
        <v>0</v>
      </c>
      <c r="Q80" s="85">
        <v>0</v>
      </c>
      <c r="R80" s="85">
        <v>0</v>
      </c>
      <c r="S80" s="85">
        <v>0</v>
      </c>
      <c r="T80" s="85">
        <v>0</v>
      </c>
      <c r="U80" s="85">
        <v>0</v>
      </c>
      <c r="V80" s="85">
        <v>0</v>
      </c>
      <c r="W80" s="85">
        <v>0</v>
      </c>
      <c r="X80" s="85">
        <v>0</v>
      </c>
      <c r="Y80" s="85">
        <v>0</v>
      </c>
      <c r="Z80" s="85">
        <v>0</v>
      </c>
      <c r="AA80" s="85">
        <v>0</v>
      </c>
      <c r="AB80" s="85">
        <v>0</v>
      </c>
      <c r="AC80" s="85">
        <v>0</v>
      </c>
      <c r="AD80" s="85">
        <v>0</v>
      </c>
      <c r="AE80" s="85">
        <v>0</v>
      </c>
      <c r="AF80" s="85">
        <v>0</v>
      </c>
      <c r="AG80" s="85">
        <v>0</v>
      </c>
      <c r="AH80" s="85">
        <v>0</v>
      </c>
      <c r="AI80" s="85">
        <v>0</v>
      </c>
      <c r="AJ80" s="85">
        <v>0</v>
      </c>
      <c r="AK80" s="85">
        <v>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85">
        <v>0</v>
      </c>
      <c r="AS80" s="85">
        <v>0</v>
      </c>
      <c r="AT80" s="85">
        <v>0</v>
      </c>
      <c r="AU80" s="85">
        <v>0</v>
      </c>
      <c r="AV80" s="85">
        <v>0</v>
      </c>
      <c r="AW80" s="85">
        <v>0</v>
      </c>
      <c r="AX80" s="85">
        <v>0</v>
      </c>
      <c r="AY80" s="85">
        <v>0</v>
      </c>
      <c r="AZ80" s="85">
        <v>0</v>
      </c>
      <c r="BA80" s="85">
        <v>0</v>
      </c>
      <c r="BB80" s="85">
        <v>0</v>
      </c>
      <c r="BC80" s="85">
        <v>0</v>
      </c>
      <c r="BD80" s="85">
        <v>0</v>
      </c>
      <c r="BE80" s="85">
        <v>0</v>
      </c>
      <c r="BF80" s="85">
        <v>0</v>
      </c>
      <c r="BG80" s="85">
        <v>0</v>
      </c>
      <c r="BH80" s="85">
        <v>0</v>
      </c>
      <c r="BI80" s="85">
        <v>0</v>
      </c>
      <c r="BK80" s="44"/>
      <c r="BL80" s="44"/>
      <c r="BN80" s="76"/>
      <c r="BO80" s="44"/>
      <c r="BP80" s="43"/>
    </row>
    <row r="81" spans="1:68" ht="12.75">
      <c r="A81" s="86" t="s">
        <v>85</v>
      </c>
      <c r="B81" s="87">
        <v>0</v>
      </c>
      <c r="C81" s="87">
        <v>0</v>
      </c>
      <c r="D81" s="87">
        <v>0</v>
      </c>
      <c r="E81" s="87">
        <v>0</v>
      </c>
      <c r="F81" s="87">
        <v>0</v>
      </c>
      <c r="G81" s="87">
        <v>0</v>
      </c>
      <c r="H81" s="87">
        <v>0</v>
      </c>
      <c r="I81" s="87">
        <v>0</v>
      </c>
      <c r="J81" s="87">
        <v>0</v>
      </c>
      <c r="K81" s="87">
        <v>0</v>
      </c>
      <c r="L81" s="87">
        <v>0</v>
      </c>
      <c r="M81" s="87">
        <v>0</v>
      </c>
      <c r="N81" s="87">
        <v>0</v>
      </c>
      <c r="O81" s="87">
        <v>0</v>
      </c>
      <c r="P81" s="87">
        <v>0</v>
      </c>
      <c r="Q81" s="87">
        <v>0</v>
      </c>
      <c r="R81" s="87">
        <v>0</v>
      </c>
      <c r="S81" s="87">
        <v>0</v>
      </c>
      <c r="T81" s="87">
        <v>0</v>
      </c>
      <c r="U81" s="87">
        <v>0</v>
      </c>
      <c r="V81" s="87">
        <v>0</v>
      </c>
      <c r="W81" s="87">
        <v>0</v>
      </c>
      <c r="X81" s="87">
        <v>0</v>
      </c>
      <c r="Y81" s="87">
        <v>0</v>
      </c>
      <c r="Z81" s="87">
        <v>0</v>
      </c>
      <c r="AA81" s="87">
        <v>0</v>
      </c>
      <c r="AB81" s="87">
        <v>0</v>
      </c>
      <c r="AC81" s="87">
        <v>0</v>
      </c>
      <c r="AD81" s="87">
        <v>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0</v>
      </c>
      <c r="AN81" s="87">
        <v>0</v>
      </c>
      <c r="AO81" s="87">
        <v>0</v>
      </c>
      <c r="AP81" s="87">
        <v>0</v>
      </c>
      <c r="AQ81" s="87">
        <v>0</v>
      </c>
      <c r="AR81" s="87">
        <v>0</v>
      </c>
      <c r="AS81" s="87">
        <v>0</v>
      </c>
      <c r="AT81" s="87">
        <v>0</v>
      </c>
      <c r="AU81" s="87">
        <v>0</v>
      </c>
      <c r="AV81" s="87">
        <v>0</v>
      </c>
      <c r="AW81" s="87">
        <v>0</v>
      </c>
      <c r="AX81" s="87">
        <v>0</v>
      </c>
      <c r="AY81" s="87">
        <v>0</v>
      </c>
      <c r="AZ81" s="87">
        <v>0</v>
      </c>
      <c r="BA81" s="87">
        <v>0</v>
      </c>
      <c r="BB81" s="87">
        <v>0</v>
      </c>
      <c r="BC81" s="87">
        <v>0</v>
      </c>
      <c r="BD81" s="87">
        <v>0</v>
      </c>
      <c r="BE81" s="87">
        <v>0</v>
      </c>
      <c r="BF81" s="87">
        <v>407455</v>
      </c>
      <c r="BG81" s="87">
        <v>6.546303139359275</v>
      </c>
      <c r="BH81" s="87">
        <v>407455</v>
      </c>
      <c r="BI81" s="87">
        <v>6.546303139359275</v>
      </c>
      <c r="BK81" s="44"/>
      <c r="BL81" s="44"/>
      <c r="BN81" s="76"/>
      <c r="BO81" s="44"/>
      <c r="BP81" s="43"/>
    </row>
    <row r="82" spans="1:68" ht="12.75">
      <c r="A82" s="201" t="s">
        <v>86</v>
      </c>
      <c r="B82" s="201" t="s">
        <v>11</v>
      </c>
      <c r="C82" s="202" t="s">
        <v>11</v>
      </c>
      <c r="D82" s="202" t="s">
        <v>11</v>
      </c>
      <c r="E82" s="202" t="s">
        <v>11</v>
      </c>
      <c r="F82" s="202" t="s">
        <v>11</v>
      </c>
      <c r="G82" s="202" t="s">
        <v>11</v>
      </c>
      <c r="H82" s="202" t="s">
        <v>11</v>
      </c>
      <c r="I82" s="202" t="s">
        <v>11</v>
      </c>
      <c r="J82" s="202" t="s">
        <v>11</v>
      </c>
      <c r="K82" s="202" t="s">
        <v>11</v>
      </c>
      <c r="L82" s="202" t="s">
        <v>11</v>
      </c>
      <c r="M82" s="202" t="s">
        <v>11</v>
      </c>
      <c r="N82" s="202" t="s">
        <v>11</v>
      </c>
      <c r="O82" s="202" t="s">
        <v>11</v>
      </c>
      <c r="P82" s="202" t="s">
        <v>11</v>
      </c>
      <c r="Q82" s="202" t="s">
        <v>11</v>
      </c>
      <c r="R82" s="202" t="s">
        <v>11</v>
      </c>
      <c r="S82" s="202" t="s">
        <v>11</v>
      </c>
      <c r="T82" s="202" t="s">
        <v>11</v>
      </c>
      <c r="U82" s="202" t="s">
        <v>11</v>
      </c>
      <c r="V82" s="202" t="s">
        <v>11</v>
      </c>
      <c r="W82" s="202" t="s">
        <v>11</v>
      </c>
      <c r="X82" s="202" t="s">
        <v>11</v>
      </c>
      <c r="Y82" s="202" t="s">
        <v>11</v>
      </c>
      <c r="Z82" s="202" t="s">
        <v>11</v>
      </c>
      <c r="AA82" s="202" t="s">
        <v>11</v>
      </c>
      <c r="AB82" s="202" t="s">
        <v>11</v>
      </c>
      <c r="AC82" s="202" t="s">
        <v>11</v>
      </c>
      <c r="AD82" s="202" t="s">
        <v>11</v>
      </c>
      <c r="AE82" s="202" t="s">
        <v>11</v>
      </c>
      <c r="AF82" s="202" t="s">
        <v>11</v>
      </c>
      <c r="AG82" s="202" t="s">
        <v>11</v>
      </c>
      <c r="AH82" s="202" t="s">
        <v>11</v>
      </c>
      <c r="AI82" s="202" t="s">
        <v>11</v>
      </c>
      <c r="AJ82" s="202" t="s">
        <v>11</v>
      </c>
      <c r="AK82" s="202" t="s">
        <v>11</v>
      </c>
      <c r="AL82" s="202" t="s">
        <v>11</v>
      </c>
      <c r="AM82" s="202" t="s">
        <v>11</v>
      </c>
      <c r="AN82" s="202" t="s">
        <v>11</v>
      </c>
      <c r="AO82" s="202" t="s">
        <v>11</v>
      </c>
      <c r="AP82" s="202" t="s">
        <v>11</v>
      </c>
      <c r="AQ82" s="202" t="s">
        <v>11</v>
      </c>
      <c r="AR82" s="202" t="s">
        <v>11</v>
      </c>
      <c r="AS82" s="202" t="s">
        <v>11</v>
      </c>
      <c r="AT82" s="202" t="s">
        <v>11</v>
      </c>
      <c r="AU82" s="202" t="s">
        <v>11</v>
      </c>
      <c r="AV82" s="202" t="s">
        <v>11</v>
      </c>
      <c r="AW82" s="202" t="s">
        <v>11</v>
      </c>
      <c r="AX82" s="202" t="s">
        <v>11</v>
      </c>
      <c r="AY82" s="202" t="s">
        <v>11</v>
      </c>
      <c r="AZ82" s="202" t="s">
        <v>11</v>
      </c>
      <c r="BA82" s="202" t="s">
        <v>11</v>
      </c>
      <c r="BB82" s="202" t="s">
        <v>11</v>
      </c>
      <c r="BC82" s="202" t="s">
        <v>11</v>
      </c>
      <c r="BD82" s="202" t="s">
        <v>11</v>
      </c>
      <c r="BE82" s="202" t="s">
        <v>11</v>
      </c>
      <c r="BF82" s="202" t="s">
        <v>11</v>
      </c>
      <c r="BG82" s="202" t="s">
        <v>11</v>
      </c>
      <c r="BH82" s="202" t="s">
        <v>11</v>
      </c>
      <c r="BI82" s="202" t="s">
        <v>11</v>
      </c>
      <c r="BK82" s="44"/>
      <c r="BL82" s="44"/>
      <c r="BN82" s="76"/>
      <c r="BO82" s="44"/>
      <c r="BP82" s="43"/>
    </row>
    <row r="83" spans="1:68" ht="12.75">
      <c r="A83" s="31" t="s">
        <v>87</v>
      </c>
      <c r="B83" s="88">
        <v>0</v>
      </c>
      <c r="C83" s="88">
        <v>0</v>
      </c>
      <c r="D83" s="88">
        <v>0</v>
      </c>
      <c r="E83" s="88">
        <v>0</v>
      </c>
      <c r="F83" s="88">
        <v>0</v>
      </c>
      <c r="G83" s="88">
        <v>0</v>
      </c>
      <c r="H83" s="88">
        <v>0</v>
      </c>
      <c r="I83" s="88">
        <v>0</v>
      </c>
      <c r="J83" s="88">
        <v>0</v>
      </c>
      <c r="K83" s="88">
        <v>0</v>
      </c>
      <c r="L83" s="88">
        <v>0</v>
      </c>
      <c r="M83" s="88">
        <v>0</v>
      </c>
      <c r="N83" s="88">
        <v>0</v>
      </c>
      <c r="O83" s="88">
        <v>0</v>
      </c>
      <c r="P83" s="88">
        <v>0</v>
      </c>
      <c r="Q83" s="88">
        <v>0</v>
      </c>
      <c r="R83" s="88">
        <v>0</v>
      </c>
      <c r="S83" s="88">
        <v>0</v>
      </c>
      <c r="T83" s="88">
        <v>0</v>
      </c>
      <c r="U83" s="88">
        <v>0</v>
      </c>
      <c r="V83" s="88">
        <v>0</v>
      </c>
      <c r="W83" s="88">
        <v>0</v>
      </c>
      <c r="X83" s="88">
        <v>0</v>
      </c>
      <c r="Y83" s="88">
        <v>0</v>
      </c>
      <c r="Z83" s="88">
        <v>0</v>
      </c>
      <c r="AA83" s="88">
        <v>0</v>
      </c>
      <c r="AB83" s="88">
        <v>0</v>
      </c>
      <c r="AC83" s="88">
        <v>0</v>
      </c>
      <c r="AD83" s="88">
        <v>0</v>
      </c>
      <c r="AE83" s="88">
        <v>0</v>
      </c>
      <c r="AF83" s="88">
        <v>0</v>
      </c>
      <c r="AG83" s="88">
        <v>0</v>
      </c>
      <c r="AH83" s="88">
        <v>0</v>
      </c>
      <c r="AI83" s="88">
        <v>0</v>
      </c>
      <c r="AJ83" s="88">
        <v>0</v>
      </c>
      <c r="AK83" s="88">
        <v>0</v>
      </c>
      <c r="AL83" s="88">
        <v>0</v>
      </c>
      <c r="AM83" s="88">
        <v>0</v>
      </c>
      <c r="AN83" s="88">
        <v>0</v>
      </c>
      <c r="AO83" s="88">
        <v>0</v>
      </c>
      <c r="AP83" s="88">
        <v>0</v>
      </c>
      <c r="AQ83" s="88">
        <v>0</v>
      </c>
      <c r="AR83" s="88">
        <v>0</v>
      </c>
      <c r="AS83" s="88">
        <v>0</v>
      </c>
      <c r="AT83" s="88">
        <v>0</v>
      </c>
      <c r="AU83" s="88">
        <v>0</v>
      </c>
      <c r="AV83" s="88">
        <v>0</v>
      </c>
      <c r="AW83" s="88">
        <v>0</v>
      </c>
      <c r="AX83" s="88">
        <v>0</v>
      </c>
      <c r="AY83" s="88">
        <v>0</v>
      </c>
      <c r="AZ83" s="88">
        <v>0</v>
      </c>
      <c r="BA83" s="88">
        <v>0</v>
      </c>
      <c r="BB83" s="88">
        <v>0</v>
      </c>
      <c r="BC83" s="88">
        <v>0</v>
      </c>
      <c r="BD83" s="88">
        <v>0</v>
      </c>
      <c r="BE83" s="88">
        <v>0</v>
      </c>
      <c r="BF83" s="88">
        <v>50800</v>
      </c>
      <c r="BG83" s="88">
        <v>0.8161691462356608</v>
      </c>
      <c r="BH83" s="88">
        <v>50800</v>
      </c>
      <c r="BI83" s="88">
        <v>0.8161691462356608</v>
      </c>
      <c r="BK83" s="44"/>
      <c r="BL83" s="44"/>
      <c r="BN83" s="76"/>
      <c r="BO83" s="44"/>
      <c r="BP83" s="43"/>
    </row>
    <row r="84" spans="1:68" ht="12.75">
      <c r="A84" s="31" t="s">
        <v>88</v>
      </c>
      <c r="B84" s="88">
        <v>0</v>
      </c>
      <c r="C84" s="88">
        <v>0</v>
      </c>
      <c r="D84" s="88">
        <v>0</v>
      </c>
      <c r="E84" s="88">
        <v>0</v>
      </c>
      <c r="F84" s="88">
        <v>0</v>
      </c>
      <c r="G84" s="88">
        <v>0</v>
      </c>
      <c r="H84" s="88">
        <v>0</v>
      </c>
      <c r="I84" s="88">
        <v>0</v>
      </c>
      <c r="J84" s="88">
        <v>0</v>
      </c>
      <c r="K84" s="88">
        <v>0</v>
      </c>
      <c r="L84" s="88">
        <v>0</v>
      </c>
      <c r="M84" s="88">
        <v>0</v>
      </c>
      <c r="N84" s="88">
        <v>0</v>
      </c>
      <c r="O84" s="88">
        <v>0</v>
      </c>
      <c r="P84" s="88">
        <v>0</v>
      </c>
      <c r="Q84" s="88">
        <v>0</v>
      </c>
      <c r="R84" s="88">
        <v>0</v>
      </c>
      <c r="S84" s="88">
        <v>0</v>
      </c>
      <c r="T84" s="88">
        <v>0</v>
      </c>
      <c r="U84" s="88">
        <v>0</v>
      </c>
      <c r="V84" s="88">
        <v>0</v>
      </c>
      <c r="W84" s="88">
        <v>0</v>
      </c>
      <c r="X84" s="88">
        <v>0</v>
      </c>
      <c r="Y84" s="88">
        <v>0</v>
      </c>
      <c r="Z84" s="88">
        <v>0</v>
      </c>
      <c r="AA84" s="88">
        <v>0</v>
      </c>
      <c r="AB84" s="88">
        <v>0</v>
      </c>
      <c r="AC84" s="88">
        <v>0</v>
      </c>
      <c r="AD84" s="88">
        <v>0</v>
      </c>
      <c r="AE84" s="88">
        <v>0</v>
      </c>
      <c r="AF84" s="88">
        <v>0</v>
      </c>
      <c r="AG84" s="88">
        <v>0</v>
      </c>
      <c r="AH84" s="88">
        <v>0</v>
      </c>
      <c r="AI84" s="88">
        <v>0</v>
      </c>
      <c r="AJ84" s="88">
        <v>0</v>
      </c>
      <c r="AK84" s="88">
        <v>0</v>
      </c>
      <c r="AL84" s="88">
        <v>0</v>
      </c>
      <c r="AM84" s="88">
        <v>0</v>
      </c>
      <c r="AN84" s="88">
        <v>0</v>
      </c>
      <c r="AO84" s="88">
        <v>0</v>
      </c>
      <c r="AP84" s="88">
        <v>0</v>
      </c>
      <c r="AQ84" s="88">
        <v>0</v>
      </c>
      <c r="AR84" s="88">
        <v>0</v>
      </c>
      <c r="AS84" s="88">
        <v>0</v>
      </c>
      <c r="AT84" s="88">
        <v>0</v>
      </c>
      <c r="AU84" s="88">
        <v>0</v>
      </c>
      <c r="AV84" s="88">
        <v>0</v>
      </c>
      <c r="AW84" s="88">
        <v>0</v>
      </c>
      <c r="AX84" s="88">
        <v>0</v>
      </c>
      <c r="AY84" s="88">
        <v>0</v>
      </c>
      <c r="AZ84" s="88">
        <v>0</v>
      </c>
      <c r="BA84" s="88">
        <v>0</v>
      </c>
      <c r="BB84" s="88">
        <v>0</v>
      </c>
      <c r="BC84" s="88">
        <v>0</v>
      </c>
      <c r="BD84" s="88">
        <v>0</v>
      </c>
      <c r="BE84" s="88">
        <v>0</v>
      </c>
      <c r="BF84" s="88">
        <v>0</v>
      </c>
      <c r="BG84" s="88">
        <v>0</v>
      </c>
      <c r="BH84" s="88">
        <v>0</v>
      </c>
      <c r="BI84" s="88">
        <v>0</v>
      </c>
      <c r="BK84" s="44"/>
      <c r="BL84" s="44"/>
      <c r="BN84" s="76"/>
      <c r="BO84" s="44"/>
      <c r="BP84" s="43"/>
    </row>
    <row r="85" spans="1:68" ht="12.75">
      <c r="A85" s="89" t="s">
        <v>89</v>
      </c>
      <c r="B85" s="90">
        <v>0</v>
      </c>
      <c r="C85" s="90">
        <v>0</v>
      </c>
      <c r="D85" s="90">
        <v>0</v>
      </c>
      <c r="E85" s="90">
        <v>0</v>
      </c>
      <c r="F85" s="90">
        <v>0</v>
      </c>
      <c r="G85" s="90">
        <v>0</v>
      </c>
      <c r="H85" s="90">
        <v>0</v>
      </c>
      <c r="I85" s="90">
        <v>0</v>
      </c>
      <c r="J85" s="90">
        <v>0</v>
      </c>
      <c r="K85" s="90">
        <v>0</v>
      </c>
      <c r="L85" s="90">
        <v>0</v>
      </c>
      <c r="M85" s="90">
        <v>0</v>
      </c>
      <c r="N85" s="90">
        <v>0</v>
      </c>
      <c r="O85" s="90">
        <v>0</v>
      </c>
      <c r="P85" s="90">
        <v>0</v>
      </c>
      <c r="Q85" s="90">
        <v>0</v>
      </c>
      <c r="R85" s="90">
        <v>0</v>
      </c>
      <c r="S85" s="90">
        <v>0</v>
      </c>
      <c r="T85" s="90">
        <v>0</v>
      </c>
      <c r="U85" s="90">
        <v>0</v>
      </c>
      <c r="V85" s="90">
        <v>0</v>
      </c>
      <c r="W85" s="90">
        <v>0</v>
      </c>
      <c r="X85" s="90">
        <v>0</v>
      </c>
      <c r="Y85" s="90">
        <v>0</v>
      </c>
      <c r="Z85" s="90">
        <v>0</v>
      </c>
      <c r="AA85" s="90">
        <v>0</v>
      </c>
      <c r="AB85" s="90">
        <v>0</v>
      </c>
      <c r="AC85" s="90">
        <v>0</v>
      </c>
      <c r="AD85" s="90">
        <v>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0</v>
      </c>
      <c r="AN85" s="90">
        <v>0</v>
      </c>
      <c r="AO85" s="90">
        <v>0</v>
      </c>
      <c r="AP85" s="90">
        <v>0</v>
      </c>
      <c r="AQ85" s="90">
        <v>0</v>
      </c>
      <c r="AR85" s="90">
        <v>0</v>
      </c>
      <c r="AS85" s="90">
        <v>0</v>
      </c>
      <c r="AT85" s="90">
        <v>0</v>
      </c>
      <c r="AU85" s="90">
        <v>0</v>
      </c>
      <c r="AV85" s="90">
        <v>0</v>
      </c>
      <c r="AW85" s="90">
        <v>0</v>
      </c>
      <c r="AX85" s="90">
        <v>0</v>
      </c>
      <c r="AY85" s="90">
        <v>0</v>
      </c>
      <c r="AZ85" s="90">
        <v>0</v>
      </c>
      <c r="BA85" s="90">
        <v>0</v>
      </c>
      <c r="BB85" s="90">
        <v>0</v>
      </c>
      <c r="BC85" s="90">
        <v>0</v>
      </c>
      <c r="BD85" s="90">
        <v>0</v>
      </c>
      <c r="BE85" s="90">
        <v>0</v>
      </c>
      <c r="BF85" s="90">
        <v>50800</v>
      </c>
      <c r="BG85" s="90">
        <v>0.8161691462356608</v>
      </c>
      <c r="BH85" s="90">
        <v>50800</v>
      </c>
      <c r="BI85" s="90">
        <v>0.8161691462356608</v>
      </c>
      <c r="BK85" s="44"/>
      <c r="BL85" s="44"/>
      <c r="BN85" s="76"/>
      <c r="BO85" s="44"/>
      <c r="BP85" s="43"/>
    </row>
    <row r="86" spans="1:68" ht="12.75">
      <c r="A86" s="201" t="s">
        <v>90</v>
      </c>
      <c r="B86" s="201" t="s">
        <v>11</v>
      </c>
      <c r="C86" s="202" t="s">
        <v>11</v>
      </c>
      <c r="D86" s="202" t="s">
        <v>11</v>
      </c>
      <c r="E86" s="202" t="s">
        <v>11</v>
      </c>
      <c r="F86" s="202" t="s">
        <v>11</v>
      </c>
      <c r="G86" s="202" t="s">
        <v>11</v>
      </c>
      <c r="H86" s="202" t="s">
        <v>11</v>
      </c>
      <c r="I86" s="202" t="s">
        <v>11</v>
      </c>
      <c r="J86" s="202" t="s">
        <v>11</v>
      </c>
      <c r="K86" s="202" t="s">
        <v>11</v>
      </c>
      <c r="L86" s="202" t="s">
        <v>11</v>
      </c>
      <c r="M86" s="202" t="s">
        <v>11</v>
      </c>
      <c r="N86" s="202" t="s">
        <v>11</v>
      </c>
      <c r="O86" s="202" t="s">
        <v>11</v>
      </c>
      <c r="P86" s="202" t="s">
        <v>11</v>
      </c>
      <c r="Q86" s="202" t="s">
        <v>11</v>
      </c>
      <c r="R86" s="202" t="s">
        <v>11</v>
      </c>
      <c r="S86" s="202" t="s">
        <v>11</v>
      </c>
      <c r="T86" s="202" t="s">
        <v>11</v>
      </c>
      <c r="U86" s="202" t="s">
        <v>11</v>
      </c>
      <c r="V86" s="202" t="s">
        <v>11</v>
      </c>
      <c r="W86" s="202" t="s">
        <v>11</v>
      </c>
      <c r="X86" s="202" t="s">
        <v>11</v>
      </c>
      <c r="Y86" s="202" t="s">
        <v>11</v>
      </c>
      <c r="Z86" s="202" t="s">
        <v>11</v>
      </c>
      <c r="AA86" s="202" t="s">
        <v>11</v>
      </c>
      <c r="AB86" s="202" t="s">
        <v>11</v>
      </c>
      <c r="AC86" s="202" t="s">
        <v>11</v>
      </c>
      <c r="AD86" s="202" t="s">
        <v>11</v>
      </c>
      <c r="AE86" s="202" t="s">
        <v>11</v>
      </c>
      <c r="AF86" s="202" t="s">
        <v>11</v>
      </c>
      <c r="AG86" s="202" t="s">
        <v>11</v>
      </c>
      <c r="AH86" s="202" t="s">
        <v>11</v>
      </c>
      <c r="AI86" s="202" t="s">
        <v>11</v>
      </c>
      <c r="AJ86" s="202" t="s">
        <v>11</v>
      </c>
      <c r="AK86" s="202" t="s">
        <v>11</v>
      </c>
      <c r="AL86" s="202" t="s">
        <v>11</v>
      </c>
      <c r="AM86" s="202" t="s">
        <v>11</v>
      </c>
      <c r="AN86" s="202" t="s">
        <v>11</v>
      </c>
      <c r="AO86" s="202" t="s">
        <v>11</v>
      </c>
      <c r="AP86" s="202" t="s">
        <v>11</v>
      </c>
      <c r="AQ86" s="202" t="s">
        <v>11</v>
      </c>
      <c r="AR86" s="202" t="s">
        <v>11</v>
      </c>
      <c r="AS86" s="202" t="s">
        <v>11</v>
      </c>
      <c r="AT86" s="202" t="s">
        <v>11</v>
      </c>
      <c r="AU86" s="202" t="s">
        <v>11</v>
      </c>
      <c r="AV86" s="202" t="s">
        <v>11</v>
      </c>
      <c r="AW86" s="202" t="s">
        <v>11</v>
      </c>
      <c r="AX86" s="202" t="s">
        <v>11</v>
      </c>
      <c r="AY86" s="202" t="s">
        <v>11</v>
      </c>
      <c r="AZ86" s="202" t="s">
        <v>11</v>
      </c>
      <c r="BA86" s="202" t="s">
        <v>11</v>
      </c>
      <c r="BB86" s="202" t="s">
        <v>11</v>
      </c>
      <c r="BC86" s="202" t="s">
        <v>11</v>
      </c>
      <c r="BD86" s="202" t="s">
        <v>11</v>
      </c>
      <c r="BE86" s="202" t="s">
        <v>11</v>
      </c>
      <c r="BF86" s="202" t="s">
        <v>11</v>
      </c>
      <c r="BG86" s="202" t="s">
        <v>11</v>
      </c>
      <c r="BH86" s="202" t="s">
        <v>11</v>
      </c>
      <c r="BI86" s="202" t="s">
        <v>11</v>
      </c>
      <c r="BK86" s="44"/>
      <c r="BL86" s="44"/>
      <c r="BN86" s="76"/>
      <c r="BO86" s="44"/>
      <c r="BP86" s="43"/>
    </row>
    <row r="87" spans="1:68" ht="12.75">
      <c r="A87" s="32" t="s">
        <v>91</v>
      </c>
      <c r="B87" s="91">
        <v>0</v>
      </c>
      <c r="C87" s="91">
        <v>0</v>
      </c>
      <c r="D87" s="91">
        <v>0</v>
      </c>
      <c r="E87" s="91">
        <v>0</v>
      </c>
      <c r="F87" s="91">
        <v>0</v>
      </c>
      <c r="G87" s="91">
        <v>0</v>
      </c>
      <c r="H87" s="91">
        <v>0</v>
      </c>
      <c r="I87" s="91">
        <v>0</v>
      </c>
      <c r="J87" s="91">
        <v>0</v>
      </c>
      <c r="K87" s="91">
        <v>0</v>
      </c>
      <c r="L87" s="91">
        <v>0</v>
      </c>
      <c r="M87" s="91">
        <v>0</v>
      </c>
      <c r="N87" s="91">
        <v>0</v>
      </c>
      <c r="O87" s="91">
        <v>0</v>
      </c>
      <c r="P87" s="91">
        <v>0</v>
      </c>
      <c r="Q87" s="91">
        <v>0</v>
      </c>
      <c r="R87" s="91">
        <v>0</v>
      </c>
      <c r="S87" s="91">
        <v>0</v>
      </c>
      <c r="T87" s="91">
        <v>0</v>
      </c>
      <c r="U87" s="91">
        <v>0</v>
      </c>
      <c r="V87" s="91">
        <v>0</v>
      </c>
      <c r="W87" s="91">
        <v>0</v>
      </c>
      <c r="X87" s="91">
        <v>0</v>
      </c>
      <c r="Y87" s="91">
        <v>0</v>
      </c>
      <c r="Z87" s="91">
        <v>0</v>
      </c>
      <c r="AA87" s="91">
        <v>0</v>
      </c>
      <c r="AB87" s="91">
        <v>0</v>
      </c>
      <c r="AC87" s="91">
        <v>0</v>
      </c>
      <c r="AD87" s="91">
        <v>0</v>
      </c>
      <c r="AE87" s="91">
        <v>0</v>
      </c>
      <c r="AF87" s="91">
        <v>0</v>
      </c>
      <c r="AG87" s="91">
        <v>0</v>
      </c>
      <c r="AH87" s="91">
        <v>0</v>
      </c>
      <c r="AI87" s="91">
        <v>0</v>
      </c>
      <c r="AJ87" s="91">
        <v>0</v>
      </c>
      <c r="AK87" s="91">
        <v>0</v>
      </c>
      <c r="AL87" s="91">
        <v>0</v>
      </c>
      <c r="AM87" s="91">
        <v>0</v>
      </c>
      <c r="AN87" s="91">
        <v>0</v>
      </c>
      <c r="AO87" s="91">
        <v>0</v>
      </c>
      <c r="AP87" s="91">
        <v>0</v>
      </c>
      <c r="AQ87" s="91">
        <v>0</v>
      </c>
      <c r="AR87" s="91">
        <v>0</v>
      </c>
      <c r="AS87" s="91">
        <v>0</v>
      </c>
      <c r="AT87" s="91">
        <v>0</v>
      </c>
      <c r="AU87" s="91">
        <v>0</v>
      </c>
      <c r="AV87" s="91">
        <v>0</v>
      </c>
      <c r="AW87" s="91">
        <v>0</v>
      </c>
      <c r="AX87" s="91">
        <v>0</v>
      </c>
      <c r="AY87" s="91">
        <v>0</v>
      </c>
      <c r="AZ87" s="91">
        <v>0</v>
      </c>
      <c r="BA87" s="91">
        <v>0</v>
      </c>
      <c r="BB87" s="91">
        <v>0</v>
      </c>
      <c r="BC87" s="91">
        <v>0</v>
      </c>
      <c r="BD87" s="91">
        <v>0</v>
      </c>
      <c r="BE87" s="91">
        <v>0</v>
      </c>
      <c r="BF87" s="91">
        <v>216340</v>
      </c>
      <c r="BG87" s="91">
        <v>3.4757880530831273</v>
      </c>
      <c r="BH87" s="91">
        <v>216340</v>
      </c>
      <c r="BI87" s="91">
        <v>3.4757880530831273</v>
      </c>
      <c r="BK87" s="44"/>
      <c r="BL87" s="44"/>
      <c r="BN87" s="76"/>
      <c r="BO87" s="44"/>
      <c r="BP87" s="43"/>
    </row>
    <row r="88" spans="1:68" ht="12.75">
      <c r="A88" s="32" t="s">
        <v>92</v>
      </c>
      <c r="B88" s="91">
        <v>0</v>
      </c>
      <c r="C88" s="91">
        <v>0</v>
      </c>
      <c r="D88" s="91">
        <v>0</v>
      </c>
      <c r="E88" s="91">
        <v>0</v>
      </c>
      <c r="F88" s="91">
        <v>0</v>
      </c>
      <c r="G88" s="91">
        <v>0</v>
      </c>
      <c r="H88" s="91">
        <v>0</v>
      </c>
      <c r="I88" s="91">
        <v>0</v>
      </c>
      <c r="J88" s="91">
        <v>0</v>
      </c>
      <c r="K88" s="91">
        <v>0</v>
      </c>
      <c r="L88" s="91">
        <v>0</v>
      </c>
      <c r="M88" s="91">
        <v>0</v>
      </c>
      <c r="N88" s="91">
        <v>0</v>
      </c>
      <c r="O88" s="91">
        <v>0</v>
      </c>
      <c r="P88" s="91">
        <v>0</v>
      </c>
      <c r="Q88" s="91">
        <v>0</v>
      </c>
      <c r="R88" s="91">
        <v>0</v>
      </c>
      <c r="S88" s="91">
        <v>0</v>
      </c>
      <c r="T88" s="91">
        <v>0</v>
      </c>
      <c r="U88" s="91">
        <v>0</v>
      </c>
      <c r="V88" s="91">
        <v>0</v>
      </c>
      <c r="W88" s="91">
        <v>0</v>
      </c>
      <c r="X88" s="91">
        <v>0</v>
      </c>
      <c r="Y88" s="91">
        <v>0</v>
      </c>
      <c r="Z88" s="91">
        <v>0</v>
      </c>
      <c r="AA88" s="91">
        <v>0</v>
      </c>
      <c r="AB88" s="91">
        <v>0</v>
      </c>
      <c r="AC88" s="91">
        <v>0</v>
      </c>
      <c r="AD88" s="91">
        <v>0</v>
      </c>
      <c r="AE88" s="91">
        <v>0</v>
      </c>
      <c r="AF88" s="91">
        <v>0</v>
      </c>
      <c r="AG88" s="91">
        <v>0</v>
      </c>
      <c r="AH88" s="91">
        <v>0</v>
      </c>
      <c r="AI88" s="91">
        <v>0</v>
      </c>
      <c r="AJ88" s="91">
        <v>0</v>
      </c>
      <c r="AK88" s="91">
        <v>0</v>
      </c>
      <c r="AL88" s="91">
        <v>0</v>
      </c>
      <c r="AM88" s="91">
        <v>0</v>
      </c>
      <c r="AN88" s="91">
        <v>0</v>
      </c>
      <c r="AO88" s="91">
        <v>0</v>
      </c>
      <c r="AP88" s="91">
        <v>0</v>
      </c>
      <c r="AQ88" s="91">
        <v>0</v>
      </c>
      <c r="AR88" s="91">
        <v>0</v>
      </c>
      <c r="AS88" s="91">
        <v>0</v>
      </c>
      <c r="AT88" s="91">
        <v>0</v>
      </c>
      <c r="AU88" s="91">
        <v>0</v>
      </c>
      <c r="AV88" s="91">
        <v>0</v>
      </c>
      <c r="AW88" s="91">
        <v>0</v>
      </c>
      <c r="AX88" s="91">
        <v>0</v>
      </c>
      <c r="AY88" s="91">
        <v>0</v>
      </c>
      <c r="AZ88" s="91">
        <v>0</v>
      </c>
      <c r="BA88" s="91">
        <v>0</v>
      </c>
      <c r="BB88" s="91">
        <v>0</v>
      </c>
      <c r="BC88" s="91">
        <v>0</v>
      </c>
      <c r="BD88" s="91">
        <v>0</v>
      </c>
      <c r="BE88" s="91">
        <v>0</v>
      </c>
      <c r="BF88" s="91">
        <v>0</v>
      </c>
      <c r="BG88" s="91">
        <v>0</v>
      </c>
      <c r="BH88" s="91">
        <v>0</v>
      </c>
      <c r="BI88" s="91">
        <v>0</v>
      </c>
      <c r="BK88" s="44"/>
      <c r="BL88" s="44"/>
      <c r="BN88" s="76"/>
      <c r="BO88" s="44"/>
      <c r="BP88" s="43"/>
    </row>
    <row r="89" spans="1:68" ht="12.75">
      <c r="A89" s="92" t="s">
        <v>93</v>
      </c>
      <c r="B89" s="93">
        <v>0</v>
      </c>
      <c r="C89" s="93">
        <v>0</v>
      </c>
      <c r="D89" s="93">
        <v>0</v>
      </c>
      <c r="E89" s="93">
        <v>0</v>
      </c>
      <c r="F89" s="93">
        <v>0</v>
      </c>
      <c r="G89" s="93">
        <v>0</v>
      </c>
      <c r="H89" s="93">
        <v>0</v>
      </c>
      <c r="I89" s="93">
        <v>0</v>
      </c>
      <c r="J89" s="93">
        <v>0</v>
      </c>
      <c r="K89" s="93">
        <v>0</v>
      </c>
      <c r="L89" s="93">
        <v>0</v>
      </c>
      <c r="M89" s="93">
        <v>0</v>
      </c>
      <c r="N89" s="93">
        <v>0</v>
      </c>
      <c r="O89" s="93">
        <v>0</v>
      </c>
      <c r="P89" s="93">
        <v>0</v>
      </c>
      <c r="Q89" s="93">
        <v>0</v>
      </c>
      <c r="R89" s="93">
        <v>0</v>
      </c>
      <c r="S89" s="93">
        <v>0</v>
      </c>
      <c r="T89" s="93">
        <v>0</v>
      </c>
      <c r="U89" s="93">
        <v>0</v>
      </c>
      <c r="V89" s="93">
        <v>0</v>
      </c>
      <c r="W89" s="93">
        <v>0</v>
      </c>
      <c r="X89" s="93">
        <v>0</v>
      </c>
      <c r="Y89" s="93">
        <v>0</v>
      </c>
      <c r="Z89" s="93">
        <v>0</v>
      </c>
      <c r="AA89" s="93">
        <v>0</v>
      </c>
      <c r="AB89" s="93">
        <v>0</v>
      </c>
      <c r="AC89" s="93">
        <v>0</v>
      </c>
      <c r="AD89" s="93">
        <v>0</v>
      </c>
      <c r="AE89" s="93">
        <v>0</v>
      </c>
      <c r="AF89" s="93">
        <v>0</v>
      </c>
      <c r="AG89" s="93">
        <v>0</v>
      </c>
      <c r="AH89" s="93">
        <v>0</v>
      </c>
      <c r="AI89" s="93">
        <v>0</v>
      </c>
      <c r="AJ89" s="93">
        <v>0</v>
      </c>
      <c r="AK89" s="93">
        <v>0</v>
      </c>
      <c r="AL89" s="93">
        <v>0</v>
      </c>
      <c r="AM89" s="93">
        <v>0</v>
      </c>
      <c r="AN89" s="93">
        <v>0</v>
      </c>
      <c r="AO89" s="93">
        <v>0</v>
      </c>
      <c r="AP89" s="93">
        <v>0</v>
      </c>
      <c r="AQ89" s="93">
        <v>0</v>
      </c>
      <c r="AR89" s="93">
        <v>0</v>
      </c>
      <c r="AS89" s="93">
        <v>0</v>
      </c>
      <c r="AT89" s="93">
        <v>0</v>
      </c>
      <c r="AU89" s="93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3">
        <v>0</v>
      </c>
      <c r="BB89" s="93">
        <v>0</v>
      </c>
      <c r="BC89" s="93">
        <v>0</v>
      </c>
      <c r="BD89" s="93">
        <v>0</v>
      </c>
      <c r="BE89" s="93">
        <v>0</v>
      </c>
      <c r="BF89" s="93">
        <v>216340</v>
      </c>
      <c r="BG89" s="93">
        <v>3.4757880530831273</v>
      </c>
      <c r="BH89" s="93">
        <v>216340</v>
      </c>
      <c r="BI89" s="93">
        <v>3.4757880530831273</v>
      </c>
      <c r="BK89" s="44"/>
      <c r="BL89" s="44"/>
      <c r="BN89" s="76"/>
      <c r="BO89" s="44"/>
      <c r="BP89" s="43"/>
    </row>
    <row r="90" spans="1:68" ht="12.75">
      <c r="A90" s="201" t="s">
        <v>94</v>
      </c>
      <c r="B90" s="201" t="s">
        <v>11</v>
      </c>
      <c r="C90" s="202" t="s">
        <v>11</v>
      </c>
      <c r="D90" s="202" t="s">
        <v>11</v>
      </c>
      <c r="E90" s="202" t="s">
        <v>11</v>
      </c>
      <c r="F90" s="202" t="s">
        <v>11</v>
      </c>
      <c r="G90" s="202" t="s">
        <v>11</v>
      </c>
      <c r="H90" s="202" t="s">
        <v>11</v>
      </c>
      <c r="I90" s="202" t="s">
        <v>11</v>
      </c>
      <c r="J90" s="202" t="s">
        <v>11</v>
      </c>
      <c r="K90" s="202" t="s">
        <v>11</v>
      </c>
      <c r="L90" s="202" t="s">
        <v>11</v>
      </c>
      <c r="M90" s="202" t="s">
        <v>11</v>
      </c>
      <c r="N90" s="202" t="s">
        <v>11</v>
      </c>
      <c r="O90" s="202" t="s">
        <v>11</v>
      </c>
      <c r="P90" s="202" t="s">
        <v>11</v>
      </c>
      <c r="Q90" s="202" t="s">
        <v>11</v>
      </c>
      <c r="R90" s="202" t="s">
        <v>11</v>
      </c>
      <c r="S90" s="202" t="s">
        <v>11</v>
      </c>
      <c r="T90" s="202" t="s">
        <v>11</v>
      </c>
      <c r="U90" s="202" t="s">
        <v>11</v>
      </c>
      <c r="V90" s="202" t="s">
        <v>11</v>
      </c>
      <c r="W90" s="202" t="s">
        <v>11</v>
      </c>
      <c r="X90" s="202" t="s">
        <v>11</v>
      </c>
      <c r="Y90" s="202" t="s">
        <v>11</v>
      </c>
      <c r="Z90" s="202" t="s">
        <v>11</v>
      </c>
      <c r="AA90" s="202" t="s">
        <v>11</v>
      </c>
      <c r="AB90" s="202" t="s">
        <v>11</v>
      </c>
      <c r="AC90" s="202" t="s">
        <v>11</v>
      </c>
      <c r="AD90" s="202" t="s">
        <v>11</v>
      </c>
      <c r="AE90" s="202" t="s">
        <v>11</v>
      </c>
      <c r="AF90" s="202" t="s">
        <v>11</v>
      </c>
      <c r="AG90" s="202" t="s">
        <v>11</v>
      </c>
      <c r="AH90" s="202" t="s">
        <v>11</v>
      </c>
      <c r="AI90" s="202" t="s">
        <v>11</v>
      </c>
      <c r="AJ90" s="202" t="s">
        <v>11</v>
      </c>
      <c r="AK90" s="202" t="s">
        <v>11</v>
      </c>
      <c r="AL90" s="202" t="s">
        <v>11</v>
      </c>
      <c r="AM90" s="202" t="s">
        <v>11</v>
      </c>
      <c r="AN90" s="202" t="s">
        <v>11</v>
      </c>
      <c r="AO90" s="202" t="s">
        <v>11</v>
      </c>
      <c r="AP90" s="202" t="s">
        <v>11</v>
      </c>
      <c r="AQ90" s="202" t="s">
        <v>11</v>
      </c>
      <c r="AR90" s="202" t="s">
        <v>11</v>
      </c>
      <c r="AS90" s="202" t="s">
        <v>11</v>
      </c>
      <c r="AT90" s="202" t="s">
        <v>11</v>
      </c>
      <c r="AU90" s="202" t="s">
        <v>11</v>
      </c>
      <c r="AV90" s="202" t="s">
        <v>11</v>
      </c>
      <c r="AW90" s="202" t="s">
        <v>11</v>
      </c>
      <c r="AX90" s="202" t="s">
        <v>11</v>
      </c>
      <c r="AY90" s="202" t="s">
        <v>11</v>
      </c>
      <c r="AZ90" s="202" t="s">
        <v>11</v>
      </c>
      <c r="BA90" s="202" t="s">
        <v>11</v>
      </c>
      <c r="BB90" s="202" t="s">
        <v>11</v>
      </c>
      <c r="BC90" s="202" t="s">
        <v>11</v>
      </c>
      <c r="BD90" s="202" t="s">
        <v>11</v>
      </c>
      <c r="BE90" s="202" t="s">
        <v>11</v>
      </c>
      <c r="BF90" s="202" t="s">
        <v>11</v>
      </c>
      <c r="BG90" s="202" t="s">
        <v>11</v>
      </c>
      <c r="BH90" s="202" t="s">
        <v>11</v>
      </c>
      <c r="BI90" s="202" t="s">
        <v>11</v>
      </c>
      <c r="BK90" s="44"/>
      <c r="BL90" s="44"/>
      <c r="BN90" s="76"/>
      <c r="BO90" s="44"/>
      <c r="BP90" s="43"/>
    </row>
    <row r="91" spans="1:68" ht="12.75">
      <c r="A91" s="33" t="s">
        <v>95</v>
      </c>
      <c r="B91" s="94">
        <v>0</v>
      </c>
      <c r="C91" s="94">
        <v>0</v>
      </c>
      <c r="D91" s="94">
        <v>0</v>
      </c>
      <c r="E91" s="94">
        <v>0</v>
      </c>
      <c r="F91" s="94">
        <v>0</v>
      </c>
      <c r="G91" s="94">
        <v>0</v>
      </c>
      <c r="H91" s="94">
        <v>0</v>
      </c>
      <c r="I91" s="94">
        <v>0</v>
      </c>
      <c r="J91" s="94">
        <v>0</v>
      </c>
      <c r="K91" s="94">
        <v>0</v>
      </c>
      <c r="L91" s="94">
        <v>0</v>
      </c>
      <c r="M91" s="94">
        <v>0</v>
      </c>
      <c r="N91" s="94">
        <v>0</v>
      </c>
      <c r="O91" s="94">
        <v>0</v>
      </c>
      <c r="P91" s="94">
        <v>0</v>
      </c>
      <c r="Q91" s="94">
        <v>0</v>
      </c>
      <c r="R91" s="94">
        <v>0</v>
      </c>
      <c r="S91" s="94">
        <v>0</v>
      </c>
      <c r="T91" s="94">
        <v>0</v>
      </c>
      <c r="U91" s="94">
        <v>0</v>
      </c>
      <c r="V91" s="94">
        <v>0</v>
      </c>
      <c r="W91" s="94">
        <v>0</v>
      </c>
      <c r="X91" s="94">
        <v>0</v>
      </c>
      <c r="Y91" s="94">
        <v>0</v>
      </c>
      <c r="Z91" s="94">
        <v>0</v>
      </c>
      <c r="AA91" s="94">
        <v>0</v>
      </c>
      <c r="AB91" s="94">
        <v>0</v>
      </c>
      <c r="AC91" s="94">
        <v>0</v>
      </c>
      <c r="AD91" s="94">
        <v>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4">
        <v>0</v>
      </c>
      <c r="AN91" s="94">
        <v>0</v>
      </c>
      <c r="AO91" s="94">
        <v>0</v>
      </c>
      <c r="AP91" s="94">
        <v>0</v>
      </c>
      <c r="AQ91" s="94">
        <v>0</v>
      </c>
      <c r="AR91" s="94">
        <v>0</v>
      </c>
      <c r="AS91" s="94">
        <v>0</v>
      </c>
      <c r="AT91" s="94">
        <v>0</v>
      </c>
      <c r="AU91" s="94">
        <v>0</v>
      </c>
      <c r="AV91" s="94">
        <v>0</v>
      </c>
      <c r="AW91" s="94">
        <v>0</v>
      </c>
      <c r="AX91" s="94">
        <v>0</v>
      </c>
      <c r="AY91" s="94">
        <v>0</v>
      </c>
      <c r="AZ91" s="94">
        <v>0</v>
      </c>
      <c r="BA91" s="94">
        <v>0</v>
      </c>
      <c r="BB91" s="94">
        <v>0</v>
      </c>
      <c r="BC91" s="94">
        <v>0</v>
      </c>
      <c r="BD91" s="94">
        <v>0</v>
      </c>
      <c r="BE91" s="94">
        <v>0</v>
      </c>
      <c r="BF91" s="94">
        <v>0</v>
      </c>
      <c r="BG91" s="94">
        <v>0</v>
      </c>
      <c r="BH91" s="94">
        <v>0</v>
      </c>
      <c r="BI91" s="94">
        <v>0</v>
      </c>
      <c r="BK91" s="44"/>
      <c r="BL91" s="44"/>
      <c r="BN91" s="76"/>
      <c r="BO91" s="44"/>
      <c r="BP91" s="43"/>
    </row>
    <row r="92" spans="1:68" ht="12.75">
      <c r="A92" s="33" t="s">
        <v>96</v>
      </c>
      <c r="B92" s="94">
        <v>0</v>
      </c>
      <c r="C92" s="94">
        <v>0</v>
      </c>
      <c r="D92" s="94">
        <v>0</v>
      </c>
      <c r="E92" s="94">
        <v>0</v>
      </c>
      <c r="F92" s="94">
        <v>0</v>
      </c>
      <c r="G92" s="94">
        <v>0</v>
      </c>
      <c r="H92" s="94">
        <v>0</v>
      </c>
      <c r="I92" s="94">
        <v>0</v>
      </c>
      <c r="J92" s="94">
        <v>0</v>
      </c>
      <c r="K92" s="94">
        <v>0</v>
      </c>
      <c r="L92" s="94">
        <v>0</v>
      </c>
      <c r="M92" s="94">
        <v>0</v>
      </c>
      <c r="N92" s="94">
        <v>0</v>
      </c>
      <c r="O92" s="94">
        <v>0</v>
      </c>
      <c r="P92" s="94">
        <v>0</v>
      </c>
      <c r="Q92" s="94">
        <v>0</v>
      </c>
      <c r="R92" s="94">
        <v>0</v>
      </c>
      <c r="S92" s="94">
        <v>0</v>
      </c>
      <c r="T92" s="94">
        <v>0</v>
      </c>
      <c r="U92" s="94">
        <v>0</v>
      </c>
      <c r="V92" s="94">
        <v>0</v>
      </c>
      <c r="W92" s="94">
        <v>0</v>
      </c>
      <c r="X92" s="94">
        <v>0</v>
      </c>
      <c r="Y92" s="94">
        <v>0</v>
      </c>
      <c r="Z92" s="94">
        <v>0</v>
      </c>
      <c r="AA92" s="94">
        <v>0</v>
      </c>
      <c r="AB92" s="94">
        <v>0</v>
      </c>
      <c r="AC92" s="94">
        <v>0</v>
      </c>
      <c r="AD92" s="94">
        <v>0</v>
      </c>
      <c r="AE92" s="94">
        <v>0</v>
      </c>
      <c r="AF92" s="94">
        <v>0</v>
      </c>
      <c r="AG92" s="94">
        <v>0</v>
      </c>
      <c r="AH92" s="94">
        <v>0</v>
      </c>
      <c r="AI92" s="94">
        <v>0</v>
      </c>
      <c r="AJ92" s="94">
        <v>0</v>
      </c>
      <c r="AK92" s="94">
        <v>0</v>
      </c>
      <c r="AL92" s="94">
        <v>0</v>
      </c>
      <c r="AM92" s="94">
        <v>0</v>
      </c>
      <c r="AN92" s="94">
        <v>0</v>
      </c>
      <c r="AO92" s="94">
        <v>0</v>
      </c>
      <c r="AP92" s="94">
        <v>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4">
        <v>0</v>
      </c>
      <c r="AW92" s="94">
        <v>0</v>
      </c>
      <c r="AX92" s="94">
        <v>0</v>
      </c>
      <c r="AY92" s="94">
        <v>0</v>
      </c>
      <c r="AZ92" s="94">
        <v>0</v>
      </c>
      <c r="BA92" s="94">
        <v>0</v>
      </c>
      <c r="BB92" s="94">
        <v>0</v>
      </c>
      <c r="BC92" s="94">
        <v>0</v>
      </c>
      <c r="BD92" s="94">
        <v>0</v>
      </c>
      <c r="BE92" s="94">
        <v>0</v>
      </c>
      <c r="BF92" s="94">
        <v>220190</v>
      </c>
      <c r="BG92" s="94">
        <v>3.5376433919218533</v>
      </c>
      <c r="BH92" s="94">
        <v>220190</v>
      </c>
      <c r="BI92" s="94">
        <v>3.5376433919218533</v>
      </c>
      <c r="BK92" s="44"/>
      <c r="BL92" s="44"/>
      <c r="BN92" s="76"/>
      <c r="BO92" s="44"/>
      <c r="BP92" s="43"/>
    </row>
    <row r="93" spans="1:68" ht="12.75">
      <c r="A93" s="95" t="s">
        <v>97</v>
      </c>
      <c r="B93" s="96">
        <v>0</v>
      </c>
      <c r="C93" s="96">
        <v>0</v>
      </c>
      <c r="D93" s="96">
        <v>0</v>
      </c>
      <c r="E93" s="96">
        <v>0</v>
      </c>
      <c r="F93" s="96">
        <v>0</v>
      </c>
      <c r="G93" s="96">
        <v>0</v>
      </c>
      <c r="H93" s="96">
        <v>0</v>
      </c>
      <c r="I93" s="96">
        <v>0</v>
      </c>
      <c r="J93" s="96">
        <v>0</v>
      </c>
      <c r="K93" s="96">
        <v>0</v>
      </c>
      <c r="L93" s="96">
        <v>0</v>
      </c>
      <c r="M93" s="96">
        <v>0</v>
      </c>
      <c r="N93" s="96">
        <v>0</v>
      </c>
      <c r="O93" s="96">
        <v>0</v>
      </c>
      <c r="P93" s="96">
        <v>0</v>
      </c>
      <c r="Q93" s="96">
        <v>0</v>
      </c>
      <c r="R93" s="96">
        <v>0</v>
      </c>
      <c r="S93" s="96">
        <v>0</v>
      </c>
      <c r="T93" s="96">
        <v>0</v>
      </c>
      <c r="U93" s="96">
        <v>0</v>
      </c>
      <c r="V93" s="96">
        <v>0</v>
      </c>
      <c r="W93" s="96">
        <v>0</v>
      </c>
      <c r="X93" s="96">
        <v>0</v>
      </c>
      <c r="Y93" s="96">
        <v>0</v>
      </c>
      <c r="Z93" s="96">
        <v>0</v>
      </c>
      <c r="AA93" s="96">
        <v>0</v>
      </c>
      <c r="AB93" s="96">
        <v>0</v>
      </c>
      <c r="AC93" s="96">
        <v>0</v>
      </c>
      <c r="AD93" s="96">
        <v>0</v>
      </c>
      <c r="AE93" s="96">
        <v>0</v>
      </c>
      <c r="AF93" s="96">
        <v>0</v>
      </c>
      <c r="AG93" s="96">
        <v>0</v>
      </c>
      <c r="AH93" s="96">
        <v>0</v>
      </c>
      <c r="AI93" s="96">
        <v>0</v>
      </c>
      <c r="AJ93" s="96">
        <v>0</v>
      </c>
      <c r="AK93" s="96">
        <v>0</v>
      </c>
      <c r="AL93" s="96">
        <v>0</v>
      </c>
      <c r="AM93" s="96">
        <v>0</v>
      </c>
      <c r="AN93" s="96">
        <v>0</v>
      </c>
      <c r="AO93" s="96">
        <v>0</v>
      </c>
      <c r="AP93" s="96">
        <v>0</v>
      </c>
      <c r="AQ93" s="96">
        <v>0</v>
      </c>
      <c r="AR93" s="96">
        <v>0</v>
      </c>
      <c r="AS93" s="96">
        <v>0</v>
      </c>
      <c r="AT93" s="96">
        <v>0</v>
      </c>
      <c r="AU93" s="96">
        <v>0</v>
      </c>
      <c r="AV93" s="96">
        <v>0</v>
      </c>
      <c r="AW93" s="96">
        <v>0</v>
      </c>
      <c r="AX93" s="96">
        <v>0</v>
      </c>
      <c r="AY93" s="96">
        <v>0</v>
      </c>
      <c r="AZ93" s="96">
        <v>0</v>
      </c>
      <c r="BA93" s="96">
        <v>0</v>
      </c>
      <c r="BB93" s="96">
        <v>0</v>
      </c>
      <c r="BC93" s="96">
        <v>0</v>
      </c>
      <c r="BD93" s="96">
        <v>0</v>
      </c>
      <c r="BE93" s="96">
        <v>0</v>
      </c>
      <c r="BF93" s="96">
        <v>220190</v>
      </c>
      <c r="BG93" s="96">
        <v>3.5376433919218533</v>
      </c>
      <c r="BH93" s="96">
        <v>220190</v>
      </c>
      <c r="BI93" s="96">
        <v>3.5376433919218533</v>
      </c>
      <c r="BK93" s="44"/>
      <c r="BL93" s="44"/>
      <c r="BN93" s="76"/>
      <c r="BO93" s="44"/>
      <c r="BP93" s="43"/>
    </row>
    <row r="94" spans="1:68" ht="12.75">
      <c r="A94" s="201" t="s">
        <v>98</v>
      </c>
      <c r="B94" s="201" t="s">
        <v>11</v>
      </c>
      <c r="C94" s="202" t="s">
        <v>11</v>
      </c>
      <c r="D94" s="202" t="s">
        <v>11</v>
      </c>
      <c r="E94" s="202" t="s">
        <v>11</v>
      </c>
      <c r="F94" s="202" t="s">
        <v>11</v>
      </c>
      <c r="G94" s="202" t="s">
        <v>11</v>
      </c>
      <c r="H94" s="202" t="s">
        <v>11</v>
      </c>
      <c r="I94" s="202" t="s">
        <v>11</v>
      </c>
      <c r="J94" s="202" t="s">
        <v>11</v>
      </c>
      <c r="K94" s="202" t="s">
        <v>11</v>
      </c>
      <c r="L94" s="202" t="s">
        <v>11</v>
      </c>
      <c r="M94" s="202" t="s">
        <v>11</v>
      </c>
      <c r="N94" s="202" t="s">
        <v>11</v>
      </c>
      <c r="O94" s="202" t="s">
        <v>11</v>
      </c>
      <c r="P94" s="202" t="s">
        <v>11</v>
      </c>
      <c r="Q94" s="202" t="s">
        <v>11</v>
      </c>
      <c r="R94" s="202" t="s">
        <v>11</v>
      </c>
      <c r="S94" s="202" t="s">
        <v>11</v>
      </c>
      <c r="T94" s="202" t="s">
        <v>11</v>
      </c>
      <c r="U94" s="202" t="s">
        <v>11</v>
      </c>
      <c r="V94" s="202" t="s">
        <v>11</v>
      </c>
      <c r="W94" s="202" t="s">
        <v>11</v>
      </c>
      <c r="X94" s="202" t="s">
        <v>11</v>
      </c>
      <c r="Y94" s="202" t="s">
        <v>11</v>
      </c>
      <c r="Z94" s="202" t="s">
        <v>11</v>
      </c>
      <c r="AA94" s="202" t="s">
        <v>11</v>
      </c>
      <c r="AB94" s="202" t="s">
        <v>11</v>
      </c>
      <c r="AC94" s="202" t="s">
        <v>11</v>
      </c>
      <c r="AD94" s="202" t="s">
        <v>11</v>
      </c>
      <c r="AE94" s="202" t="s">
        <v>11</v>
      </c>
      <c r="AF94" s="202" t="s">
        <v>11</v>
      </c>
      <c r="AG94" s="202" t="s">
        <v>11</v>
      </c>
      <c r="AH94" s="202" t="s">
        <v>11</v>
      </c>
      <c r="AI94" s="202" t="s">
        <v>11</v>
      </c>
      <c r="AJ94" s="202" t="s">
        <v>11</v>
      </c>
      <c r="AK94" s="202" t="s">
        <v>11</v>
      </c>
      <c r="AL94" s="202" t="s">
        <v>11</v>
      </c>
      <c r="AM94" s="202" t="s">
        <v>11</v>
      </c>
      <c r="AN94" s="202" t="s">
        <v>11</v>
      </c>
      <c r="AO94" s="202" t="s">
        <v>11</v>
      </c>
      <c r="AP94" s="202" t="s">
        <v>11</v>
      </c>
      <c r="AQ94" s="202" t="s">
        <v>11</v>
      </c>
      <c r="AR94" s="202" t="s">
        <v>11</v>
      </c>
      <c r="AS94" s="202" t="s">
        <v>11</v>
      </c>
      <c r="AT94" s="202" t="s">
        <v>11</v>
      </c>
      <c r="AU94" s="202" t="s">
        <v>11</v>
      </c>
      <c r="AV94" s="202" t="s">
        <v>11</v>
      </c>
      <c r="AW94" s="202" t="s">
        <v>11</v>
      </c>
      <c r="AX94" s="202" t="s">
        <v>11</v>
      </c>
      <c r="AY94" s="202" t="s">
        <v>11</v>
      </c>
      <c r="AZ94" s="202" t="s">
        <v>11</v>
      </c>
      <c r="BA94" s="202" t="s">
        <v>11</v>
      </c>
      <c r="BB94" s="202" t="s">
        <v>11</v>
      </c>
      <c r="BC94" s="202" t="s">
        <v>11</v>
      </c>
      <c r="BD94" s="202" t="s">
        <v>11</v>
      </c>
      <c r="BE94" s="202" t="s">
        <v>11</v>
      </c>
      <c r="BF94" s="202" t="s">
        <v>11</v>
      </c>
      <c r="BG94" s="202" t="s">
        <v>11</v>
      </c>
      <c r="BH94" s="202" t="s">
        <v>11</v>
      </c>
      <c r="BI94" s="202" t="s">
        <v>11</v>
      </c>
      <c r="BK94" s="44"/>
      <c r="BL94" s="44"/>
      <c r="BN94" s="76"/>
      <c r="BO94" s="44"/>
      <c r="BP94" s="43"/>
    </row>
    <row r="95" spans="1:68" ht="12.75">
      <c r="A95" s="34" t="s">
        <v>99</v>
      </c>
      <c r="B95" s="97">
        <v>0</v>
      </c>
      <c r="C95" s="97">
        <v>0</v>
      </c>
      <c r="D95" s="97">
        <v>0</v>
      </c>
      <c r="E95" s="97">
        <v>0</v>
      </c>
      <c r="F95" s="97">
        <v>0</v>
      </c>
      <c r="G95" s="97">
        <v>0</v>
      </c>
      <c r="H95" s="97">
        <v>0</v>
      </c>
      <c r="I95" s="97">
        <v>0</v>
      </c>
      <c r="J95" s="97">
        <v>0</v>
      </c>
      <c r="K95" s="97">
        <v>0</v>
      </c>
      <c r="L95" s="97">
        <v>0</v>
      </c>
      <c r="M95" s="97">
        <v>0</v>
      </c>
      <c r="N95" s="97">
        <v>0</v>
      </c>
      <c r="O95" s="97">
        <v>0</v>
      </c>
      <c r="P95" s="97">
        <v>0</v>
      </c>
      <c r="Q95" s="97">
        <v>0</v>
      </c>
      <c r="R95" s="97">
        <v>0</v>
      </c>
      <c r="S95" s="97">
        <v>0</v>
      </c>
      <c r="T95" s="97">
        <v>0</v>
      </c>
      <c r="U95" s="97">
        <v>0</v>
      </c>
      <c r="V95" s="97">
        <v>0</v>
      </c>
      <c r="W95" s="97">
        <v>0</v>
      </c>
      <c r="X95" s="97">
        <v>0</v>
      </c>
      <c r="Y95" s="97">
        <v>0</v>
      </c>
      <c r="Z95" s="97">
        <v>0</v>
      </c>
      <c r="AA95" s="97">
        <v>0</v>
      </c>
      <c r="AB95" s="97">
        <v>0</v>
      </c>
      <c r="AC95" s="97">
        <v>0</v>
      </c>
      <c r="AD95" s="97">
        <v>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7">
        <v>0</v>
      </c>
      <c r="AN95" s="97">
        <v>0</v>
      </c>
      <c r="AO95" s="97">
        <v>0</v>
      </c>
      <c r="AP95" s="97">
        <v>0</v>
      </c>
      <c r="AQ95" s="97">
        <v>0</v>
      </c>
      <c r="AR95" s="97">
        <v>0</v>
      </c>
      <c r="AS95" s="97">
        <v>0</v>
      </c>
      <c r="AT95" s="97">
        <v>0</v>
      </c>
      <c r="AU95" s="97">
        <v>0</v>
      </c>
      <c r="AV95" s="97">
        <v>0</v>
      </c>
      <c r="AW95" s="97">
        <v>0</v>
      </c>
      <c r="AX95" s="97">
        <v>0</v>
      </c>
      <c r="AY95" s="97">
        <v>0</v>
      </c>
      <c r="AZ95" s="97">
        <v>0</v>
      </c>
      <c r="BA95" s="97">
        <v>0</v>
      </c>
      <c r="BB95" s="97">
        <v>0</v>
      </c>
      <c r="BC95" s="97">
        <v>0</v>
      </c>
      <c r="BD95" s="97">
        <v>0</v>
      </c>
      <c r="BE95" s="97">
        <v>0</v>
      </c>
      <c r="BF95" s="97">
        <v>25520</v>
      </c>
      <c r="BG95" s="97">
        <v>0.4100125317309855</v>
      </c>
      <c r="BH95" s="97">
        <v>25520</v>
      </c>
      <c r="BI95" s="97">
        <v>0.4100125317309855</v>
      </c>
      <c r="BK95" s="44"/>
      <c r="BL95" s="44"/>
      <c r="BN95" s="76"/>
      <c r="BO95" s="44"/>
      <c r="BP95" s="43"/>
    </row>
    <row r="96" spans="1:68" ht="12.75">
      <c r="A96" s="34" t="s">
        <v>100</v>
      </c>
      <c r="B96" s="97">
        <v>0</v>
      </c>
      <c r="C96" s="97">
        <v>0</v>
      </c>
      <c r="D96" s="97">
        <v>0</v>
      </c>
      <c r="E96" s="97">
        <v>0</v>
      </c>
      <c r="F96" s="97">
        <v>0</v>
      </c>
      <c r="G96" s="97">
        <v>0</v>
      </c>
      <c r="H96" s="97">
        <v>0</v>
      </c>
      <c r="I96" s="97">
        <v>0</v>
      </c>
      <c r="J96" s="97">
        <v>0</v>
      </c>
      <c r="K96" s="97">
        <v>0</v>
      </c>
      <c r="L96" s="97">
        <v>0</v>
      </c>
      <c r="M96" s="97">
        <v>0</v>
      </c>
      <c r="N96" s="97">
        <v>0</v>
      </c>
      <c r="O96" s="97">
        <v>0</v>
      </c>
      <c r="P96" s="97">
        <v>0</v>
      </c>
      <c r="Q96" s="97">
        <v>0</v>
      </c>
      <c r="R96" s="97">
        <v>0</v>
      </c>
      <c r="S96" s="97">
        <v>0</v>
      </c>
      <c r="T96" s="97">
        <v>0</v>
      </c>
      <c r="U96" s="97">
        <v>0</v>
      </c>
      <c r="V96" s="97">
        <v>0</v>
      </c>
      <c r="W96" s="97">
        <v>0</v>
      </c>
      <c r="X96" s="97">
        <v>0</v>
      </c>
      <c r="Y96" s="97">
        <v>0</v>
      </c>
      <c r="Z96" s="97">
        <v>0</v>
      </c>
      <c r="AA96" s="97">
        <v>0</v>
      </c>
      <c r="AB96" s="97">
        <v>0</v>
      </c>
      <c r="AC96" s="97">
        <v>0</v>
      </c>
      <c r="AD96" s="97">
        <v>0</v>
      </c>
      <c r="AE96" s="97">
        <v>0</v>
      </c>
      <c r="AF96" s="97">
        <v>0</v>
      </c>
      <c r="AG96" s="97">
        <v>0</v>
      </c>
      <c r="AH96" s="97">
        <v>0</v>
      </c>
      <c r="AI96" s="97">
        <v>0</v>
      </c>
      <c r="AJ96" s="97">
        <v>0</v>
      </c>
      <c r="AK96" s="97">
        <v>0</v>
      </c>
      <c r="AL96" s="97">
        <v>0</v>
      </c>
      <c r="AM96" s="97">
        <v>0</v>
      </c>
      <c r="AN96" s="97">
        <v>0</v>
      </c>
      <c r="AO96" s="97">
        <v>0</v>
      </c>
      <c r="AP96" s="97">
        <v>0</v>
      </c>
      <c r="AQ96" s="97">
        <v>0</v>
      </c>
      <c r="AR96" s="97">
        <v>0</v>
      </c>
      <c r="AS96" s="97">
        <v>0</v>
      </c>
      <c r="AT96" s="97">
        <v>0</v>
      </c>
      <c r="AU96" s="97">
        <v>0</v>
      </c>
      <c r="AV96" s="97">
        <v>0</v>
      </c>
      <c r="AW96" s="97">
        <v>0</v>
      </c>
      <c r="AX96" s="97">
        <v>0</v>
      </c>
      <c r="AY96" s="97">
        <v>0</v>
      </c>
      <c r="AZ96" s="97">
        <v>0</v>
      </c>
      <c r="BA96" s="97">
        <v>0</v>
      </c>
      <c r="BB96" s="97">
        <v>0</v>
      </c>
      <c r="BC96" s="97">
        <v>0</v>
      </c>
      <c r="BD96" s="97">
        <v>0</v>
      </c>
      <c r="BE96" s="97">
        <v>0</v>
      </c>
      <c r="BF96" s="97">
        <v>0</v>
      </c>
      <c r="BG96" s="97">
        <v>0</v>
      </c>
      <c r="BH96" s="97">
        <v>0</v>
      </c>
      <c r="BI96" s="97">
        <v>0</v>
      </c>
      <c r="BK96" s="44"/>
      <c r="BL96" s="44"/>
      <c r="BN96" s="76"/>
      <c r="BO96" s="44"/>
      <c r="BP96" s="43"/>
    </row>
    <row r="97" spans="1:68" ht="12.75">
      <c r="A97" s="98" t="s">
        <v>101</v>
      </c>
      <c r="B97" s="99">
        <v>0</v>
      </c>
      <c r="C97" s="99">
        <v>0</v>
      </c>
      <c r="D97" s="99">
        <v>0</v>
      </c>
      <c r="E97" s="99">
        <v>0</v>
      </c>
      <c r="F97" s="99">
        <v>0</v>
      </c>
      <c r="G97" s="99">
        <v>0</v>
      </c>
      <c r="H97" s="99">
        <v>0</v>
      </c>
      <c r="I97" s="99">
        <v>0</v>
      </c>
      <c r="J97" s="99">
        <v>0</v>
      </c>
      <c r="K97" s="99">
        <v>0</v>
      </c>
      <c r="L97" s="99">
        <v>0</v>
      </c>
      <c r="M97" s="99">
        <v>0</v>
      </c>
      <c r="N97" s="99">
        <v>0</v>
      </c>
      <c r="O97" s="99">
        <v>0</v>
      </c>
      <c r="P97" s="99">
        <v>0</v>
      </c>
      <c r="Q97" s="99">
        <v>0</v>
      </c>
      <c r="R97" s="99">
        <v>0</v>
      </c>
      <c r="S97" s="99">
        <v>0</v>
      </c>
      <c r="T97" s="99">
        <v>0</v>
      </c>
      <c r="U97" s="99">
        <v>0</v>
      </c>
      <c r="V97" s="99">
        <v>0</v>
      </c>
      <c r="W97" s="99">
        <v>0</v>
      </c>
      <c r="X97" s="99">
        <v>0</v>
      </c>
      <c r="Y97" s="99">
        <v>0</v>
      </c>
      <c r="Z97" s="99">
        <v>0</v>
      </c>
      <c r="AA97" s="99">
        <v>0</v>
      </c>
      <c r="AB97" s="99">
        <v>0</v>
      </c>
      <c r="AC97" s="99">
        <v>0</v>
      </c>
      <c r="AD97" s="99">
        <v>0</v>
      </c>
      <c r="AE97" s="99">
        <v>0</v>
      </c>
      <c r="AF97" s="99">
        <v>0</v>
      </c>
      <c r="AG97" s="99">
        <v>0</v>
      </c>
      <c r="AH97" s="99">
        <v>0</v>
      </c>
      <c r="AI97" s="99">
        <v>0</v>
      </c>
      <c r="AJ97" s="99">
        <v>0</v>
      </c>
      <c r="AK97" s="99">
        <v>0</v>
      </c>
      <c r="AL97" s="99">
        <v>0</v>
      </c>
      <c r="AM97" s="99">
        <v>0</v>
      </c>
      <c r="AN97" s="99">
        <v>0</v>
      </c>
      <c r="AO97" s="99">
        <v>0</v>
      </c>
      <c r="AP97" s="99">
        <v>0</v>
      </c>
      <c r="AQ97" s="99">
        <v>0</v>
      </c>
      <c r="AR97" s="99">
        <v>0</v>
      </c>
      <c r="AS97" s="99">
        <v>0</v>
      </c>
      <c r="AT97" s="99">
        <v>0</v>
      </c>
      <c r="AU97" s="99">
        <v>0</v>
      </c>
      <c r="AV97" s="99">
        <v>0</v>
      </c>
      <c r="AW97" s="99">
        <v>0</v>
      </c>
      <c r="AX97" s="99">
        <v>0</v>
      </c>
      <c r="AY97" s="99">
        <v>0</v>
      </c>
      <c r="AZ97" s="99">
        <v>0</v>
      </c>
      <c r="BA97" s="99">
        <v>0</v>
      </c>
      <c r="BB97" s="99">
        <v>0</v>
      </c>
      <c r="BC97" s="99">
        <v>0</v>
      </c>
      <c r="BD97" s="99">
        <v>0</v>
      </c>
      <c r="BE97" s="99">
        <v>0</v>
      </c>
      <c r="BF97" s="99">
        <v>25520</v>
      </c>
      <c r="BG97" s="99">
        <v>0.4100125317309855</v>
      </c>
      <c r="BH97" s="99">
        <v>25520</v>
      </c>
      <c r="BI97" s="99">
        <v>0.4100125317309855</v>
      </c>
      <c r="BK97" s="44"/>
      <c r="BL97" s="44"/>
      <c r="BN97" s="76"/>
      <c r="BO97" s="44"/>
      <c r="BP97" s="43"/>
    </row>
    <row r="98" spans="1:68" ht="12.75">
      <c r="A98" s="201" t="s">
        <v>102</v>
      </c>
      <c r="B98" s="201" t="s">
        <v>11</v>
      </c>
      <c r="C98" s="202" t="s">
        <v>11</v>
      </c>
      <c r="D98" s="202" t="s">
        <v>11</v>
      </c>
      <c r="E98" s="202" t="s">
        <v>11</v>
      </c>
      <c r="F98" s="202" t="s">
        <v>11</v>
      </c>
      <c r="G98" s="202" t="s">
        <v>11</v>
      </c>
      <c r="H98" s="202" t="s">
        <v>11</v>
      </c>
      <c r="I98" s="202" t="s">
        <v>11</v>
      </c>
      <c r="J98" s="202" t="s">
        <v>11</v>
      </c>
      <c r="K98" s="202" t="s">
        <v>11</v>
      </c>
      <c r="L98" s="202" t="s">
        <v>11</v>
      </c>
      <c r="M98" s="202" t="s">
        <v>11</v>
      </c>
      <c r="N98" s="202" t="s">
        <v>11</v>
      </c>
      <c r="O98" s="202" t="s">
        <v>11</v>
      </c>
      <c r="P98" s="202" t="s">
        <v>11</v>
      </c>
      <c r="Q98" s="202" t="s">
        <v>11</v>
      </c>
      <c r="R98" s="202" t="s">
        <v>11</v>
      </c>
      <c r="S98" s="202" t="s">
        <v>11</v>
      </c>
      <c r="T98" s="202" t="s">
        <v>11</v>
      </c>
      <c r="U98" s="202" t="s">
        <v>11</v>
      </c>
      <c r="V98" s="202" t="s">
        <v>11</v>
      </c>
      <c r="W98" s="202" t="s">
        <v>11</v>
      </c>
      <c r="X98" s="202" t="s">
        <v>11</v>
      </c>
      <c r="Y98" s="202" t="s">
        <v>11</v>
      </c>
      <c r="Z98" s="202" t="s">
        <v>11</v>
      </c>
      <c r="AA98" s="202" t="s">
        <v>11</v>
      </c>
      <c r="AB98" s="202" t="s">
        <v>11</v>
      </c>
      <c r="AC98" s="202" t="s">
        <v>11</v>
      </c>
      <c r="AD98" s="202" t="s">
        <v>11</v>
      </c>
      <c r="AE98" s="202" t="s">
        <v>11</v>
      </c>
      <c r="AF98" s="202" t="s">
        <v>11</v>
      </c>
      <c r="AG98" s="202" t="s">
        <v>11</v>
      </c>
      <c r="AH98" s="202" t="s">
        <v>11</v>
      </c>
      <c r="AI98" s="202" t="s">
        <v>11</v>
      </c>
      <c r="AJ98" s="202" t="s">
        <v>11</v>
      </c>
      <c r="AK98" s="202" t="s">
        <v>11</v>
      </c>
      <c r="AL98" s="202" t="s">
        <v>11</v>
      </c>
      <c r="AM98" s="202" t="s">
        <v>11</v>
      </c>
      <c r="AN98" s="202" t="s">
        <v>11</v>
      </c>
      <c r="AO98" s="202" t="s">
        <v>11</v>
      </c>
      <c r="AP98" s="202" t="s">
        <v>11</v>
      </c>
      <c r="AQ98" s="202" t="s">
        <v>11</v>
      </c>
      <c r="AR98" s="202" t="s">
        <v>11</v>
      </c>
      <c r="AS98" s="202" t="s">
        <v>11</v>
      </c>
      <c r="AT98" s="202" t="s">
        <v>11</v>
      </c>
      <c r="AU98" s="202" t="s">
        <v>11</v>
      </c>
      <c r="AV98" s="202" t="s">
        <v>11</v>
      </c>
      <c r="AW98" s="202" t="s">
        <v>11</v>
      </c>
      <c r="AX98" s="202" t="s">
        <v>11</v>
      </c>
      <c r="AY98" s="202" t="s">
        <v>11</v>
      </c>
      <c r="AZ98" s="202" t="s">
        <v>11</v>
      </c>
      <c r="BA98" s="202" t="s">
        <v>11</v>
      </c>
      <c r="BB98" s="202" t="s">
        <v>11</v>
      </c>
      <c r="BC98" s="202" t="s">
        <v>11</v>
      </c>
      <c r="BD98" s="202" t="s">
        <v>11</v>
      </c>
      <c r="BE98" s="202" t="s">
        <v>11</v>
      </c>
      <c r="BF98" s="202" t="s">
        <v>11</v>
      </c>
      <c r="BG98" s="202" t="s">
        <v>11</v>
      </c>
      <c r="BH98" s="202" t="s">
        <v>11</v>
      </c>
      <c r="BI98" s="202" t="s">
        <v>11</v>
      </c>
      <c r="BK98" s="44"/>
      <c r="BL98" s="44"/>
      <c r="BN98" s="76"/>
      <c r="BO98" s="44"/>
      <c r="BP98" s="43"/>
    </row>
    <row r="99" spans="1:68" ht="12.75">
      <c r="A99" s="35" t="s">
        <v>103</v>
      </c>
      <c r="B99" s="100">
        <v>0</v>
      </c>
      <c r="C99" s="100">
        <v>0</v>
      </c>
      <c r="D99" s="100">
        <v>0</v>
      </c>
      <c r="E99" s="100">
        <v>0</v>
      </c>
      <c r="F99" s="100">
        <v>0</v>
      </c>
      <c r="G99" s="100">
        <v>0</v>
      </c>
      <c r="H99" s="100">
        <v>0</v>
      </c>
      <c r="I99" s="100">
        <v>0</v>
      </c>
      <c r="J99" s="100">
        <v>0</v>
      </c>
      <c r="K99" s="100">
        <v>0</v>
      </c>
      <c r="L99" s="100">
        <v>0</v>
      </c>
      <c r="M99" s="100">
        <v>0</v>
      </c>
      <c r="N99" s="100">
        <v>0</v>
      </c>
      <c r="O99" s="100">
        <v>0</v>
      </c>
      <c r="P99" s="100">
        <v>0</v>
      </c>
      <c r="Q99" s="100">
        <v>0</v>
      </c>
      <c r="R99" s="100">
        <v>0</v>
      </c>
      <c r="S99" s="100">
        <v>0</v>
      </c>
      <c r="T99" s="100">
        <v>0</v>
      </c>
      <c r="U99" s="100">
        <v>0</v>
      </c>
      <c r="V99" s="100">
        <v>0</v>
      </c>
      <c r="W99" s="100">
        <v>0</v>
      </c>
      <c r="X99" s="100">
        <v>0</v>
      </c>
      <c r="Y99" s="100">
        <v>0</v>
      </c>
      <c r="Z99" s="100">
        <v>0</v>
      </c>
      <c r="AA99" s="100">
        <v>0</v>
      </c>
      <c r="AB99" s="100">
        <v>0</v>
      </c>
      <c r="AC99" s="100">
        <v>0</v>
      </c>
      <c r="AD99" s="100">
        <v>0</v>
      </c>
      <c r="AE99" s="100">
        <v>0</v>
      </c>
      <c r="AF99" s="100">
        <v>0</v>
      </c>
      <c r="AG99" s="100">
        <v>0</v>
      </c>
      <c r="AH99" s="100">
        <v>0</v>
      </c>
      <c r="AI99" s="100">
        <v>0</v>
      </c>
      <c r="AJ99" s="100">
        <v>0</v>
      </c>
      <c r="AK99" s="100">
        <v>0</v>
      </c>
      <c r="AL99" s="100">
        <v>0</v>
      </c>
      <c r="AM99" s="100">
        <v>0</v>
      </c>
      <c r="AN99" s="100">
        <v>0</v>
      </c>
      <c r="AO99" s="100">
        <v>0</v>
      </c>
      <c r="AP99" s="100">
        <v>0</v>
      </c>
      <c r="AQ99" s="100">
        <v>0</v>
      </c>
      <c r="AR99" s="100">
        <v>0</v>
      </c>
      <c r="AS99" s="100">
        <v>0</v>
      </c>
      <c r="AT99" s="100">
        <v>0</v>
      </c>
      <c r="AU99" s="100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0">
        <v>0</v>
      </c>
      <c r="BB99" s="100">
        <v>0</v>
      </c>
      <c r="BC99" s="100">
        <v>0</v>
      </c>
      <c r="BD99" s="100">
        <v>0</v>
      </c>
      <c r="BE99" s="100">
        <v>0</v>
      </c>
      <c r="BF99" s="100">
        <v>0</v>
      </c>
      <c r="BG99" s="100">
        <v>0</v>
      </c>
      <c r="BH99" s="100">
        <v>0</v>
      </c>
      <c r="BI99" s="100">
        <v>0</v>
      </c>
      <c r="BK99" s="44"/>
      <c r="BL99" s="44"/>
      <c r="BN99" s="76"/>
      <c r="BO99" s="44"/>
      <c r="BP99" s="43"/>
    </row>
    <row r="100" spans="1:68" ht="12.75">
      <c r="A100" s="36" t="s">
        <v>104</v>
      </c>
      <c r="B100" s="101">
        <v>0</v>
      </c>
      <c r="C100" s="101">
        <v>0</v>
      </c>
      <c r="D100" s="101">
        <v>0</v>
      </c>
      <c r="E100" s="101">
        <v>0</v>
      </c>
      <c r="F100" s="101">
        <v>0</v>
      </c>
      <c r="G100" s="101">
        <v>0</v>
      </c>
      <c r="H100" s="101">
        <v>0</v>
      </c>
      <c r="I100" s="101">
        <v>0</v>
      </c>
      <c r="J100" s="101">
        <v>0</v>
      </c>
      <c r="K100" s="101">
        <v>0</v>
      </c>
      <c r="L100" s="101">
        <v>0</v>
      </c>
      <c r="M100" s="101">
        <v>0</v>
      </c>
      <c r="N100" s="101">
        <v>0</v>
      </c>
      <c r="O100" s="101">
        <v>0</v>
      </c>
      <c r="P100" s="101">
        <v>0</v>
      </c>
      <c r="Q100" s="101">
        <v>0</v>
      </c>
      <c r="R100" s="101">
        <v>0</v>
      </c>
      <c r="S100" s="101">
        <v>0</v>
      </c>
      <c r="T100" s="101">
        <v>0</v>
      </c>
      <c r="U100" s="101">
        <v>0</v>
      </c>
      <c r="V100" s="101">
        <v>0</v>
      </c>
      <c r="W100" s="101">
        <v>0</v>
      </c>
      <c r="X100" s="101">
        <v>0</v>
      </c>
      <c r="Y100" s="101">
        <v>0</v>
      </c>
      <c r="Z100" s="101">
        <v>0</v>
      </c>
      <c r="AA100" s="101">
        <v>0</v>
      </c>
      <c r="AB100" s="101">
        <v>0</v>
      </c>
      <c r="AC100" s="101">
        <v>0</v>
      </c>
      <c r="AD100" s="101">
        <v>0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1">
        <v>0</v>
      </c>
      <c r="AN100" s="101">
        <v>0</v>
      </c>
      <c r="AO100" s="101">
        <v>0</v>
      </c>
      <c r="AP100" s="101">
        <v>0</v>
      </c>
      <c r="AQ100" s="101">
        <v>0</v>
      </c>
      <c r="AR100" s="101">
        <v>0</v>
      </c>
      <c r="AS100" s="101">
        <v>0</v>
      </c>
      <c r="AT100" s="101">
        <v>0</v>
      </c>
      <c r="AU100" s="101">
        <v>0</v>
      </c>
      <c r="AV100" s="101">
        <v>0</v>
      </c>
      <c r="AW100" s="101">
        <v>0</v>
      </c>
      <c r="AX100" s="101">
        <v>0</v>
      </c>
      <c r="AY100" s="101">
        <v>0</v>
      </c>
      <c r="AZ100" s="101">
        <v>0</v>
      </c>
      <c r="BA100" s="101">
        <v>0</v>
      </c>
      <c r="BB100" s="101">
        <v>0</v>
      </c>
      <c r="BC100" s="101">
        <v>0</v>
      </c>
      <c r="BD100" s="101">
        <v>0</v>
      </c>
      <c r="BE100" s="101">
        <v>0</v>
      </c>
      <c r="BF100" s="101">
        <v>0</v>
      </c>
      <c r="BG100" s="101">
        <v>0</v>
      </c>
      <c r="BH100" s="101">
        <v>0</v>
      </c>
      <c r="BI100" s="101">
        <v>0</v>
      </c>
      <c r="BK100" s="44"/>
      <c r="BL100" s="44"/>
      <c r="BN100" s="76"/>
      <c r="BO100" s="44"/>
      <c r="BP100" s="43"/>
    </row>
    <row r="101" spans="1:68" ht="12.75">
      <c r="A101" s="209" t="s">
        <v>105</v>
      </c>
      <c r="B101" s="211">
        <v>0</v>
      </c>
      <c r="C101" s="211">
        <v>0</v>
      </c>
      <c r="D101" s="211">
        <v>0</v>
      </c>
      <c r="E101" s="211">
        <v>0</v>
      </c>
      <c r="F101" s="211">
        <v>0</v>
      </c>
      <c r="G101" s="211">
        <v>0</v>
      </c>
      <c r="H101" s="211">
        <v>379627</v>
      </c>
      <c r="I101" s="211">
        <v>220.45702671312426</v>
      </c>
      <c r="J101" s="211">
        <v>0</v>
      </c>
      <c r="K101" s="211">
        <v>0</v>
      </c>
      <c r="L101" s="211">
        <v>0</v>
      </c>
      <c r="M101" s="211">
        <v>0</v>
      </c>
      <c r="N101" s="211">
        <v>0</v>
      </c>
      <c r="O101" s="211">
        <v>0</v>
      </c>
      <c r="P101" s="211">
        <v>2746447</v>
      </c>
      <c r="Q101" s="211">
        <v>187.63728906196624</v>
      </c>
      <c r="R101" s="211">
        <v>402872</v>
      </c>
      <c r="S101" s="211">
        <v>192.7617224880383</v>
      </c>
      <c r="T101" s="211">
        <v>0</v>
      </c>
      <c r="U101" s="211">
        <v>0</v>
      </c>
      <c r="V101" s="211">
        <v>0</v>
      </c>
      <c r="W101" s="211">
        <v>0</v>
      </c>
      <c r="X101" s="211">
        <v>0</v>
      </c>
      <c r="Y101" s="211">
        <v>0</v>
      </c>
      <c r="Z101" s="211">
        <v>0</v>
      </c>
      <c r="AA101" s="211">
        <v>0</v>
      </c>
      <c r="AB101" s="211">
        <v>0</v>
      </c>
      <c r="AC101" s="211">
        <v>0</v>
      </c>
      <c r="AD101" s="211">
        <v>0</v>
      </c>
      <c r="AE101" s="211">
        <v>0</v>
      </c>
      <c r="AF101" s="211">
        <v>0</v>
      </c>
      <c r="AG101" s="211">
        <v>0</v>
      </c>
      <c r="AH101" s="211">
        <v>0</v>
      </c>
      <c r="AI101" s="211">
        <v>0</v>
      </c>
      <c r="AJ101" s="211">
        <v>887762</v>
      </c>
      <c r="AK101" s="211">
        <v>211.42224339128364</v>
      </c>
      <c r="AL101" s="211">
        <v>112126</v>
      </c>
      <c r="AM101" s="211">
        <v>225.15261044176708</v>
      </c>
      <c r="AN101" s="211">
        <v>356662</v>
      </c>
      <c r="AO101" s="211">
        <v>192.58207343412528</v>
      </c>
      <c r="AP101" s="211">
        <v>0</v>
      </c>
      <c r="AQ101" s="211">
        <v>0</v>
      </c>
      <c r="AR101" s="211">
        <v>0</v>
      </c>
      <c r="AS101" s="211">
        <v>0</v>
      </c>
      <c r="AT101" s="211">
        <v>0</v>
      </c>
      <c r="AU101" s="211">
        <v>0</v>
      </c>
      <c r="AV101" s="211">
        <v>0</v>
      </c>
      <c r="AW101" s="211">
        <v>0</v>
      </c>
      <c r="AX101" s="211">
        <v>0</v>
      </c>
      <c r="AY101" s="211">
        <v>0</v>
      </c>
      <c r="AZ101" s="211">
        <v>4953450</v>
      </c>
      <c r="BA101" s="211">
        <v>251.86607006660904</v>
      </c>
      <c r="BB101" s="211">
        <v>1361177</v>
      </c>
      <c r="BC101" s="211">
        <v>232.00562468041588</v>
      </c>
      <c r="BD101" s="211">
        <v>581155</v>
      </c>
      <c r="BE101" s="211">
        <v>193.58927381745502</v>
      </c>
      <c r="BF101" s="211">
        <v>6608268</v>
      </c>
      <c r="BG101" s="211">
        <v>106.17056007197712</v>
      </c>
      <c r="BH101" s="211">
        <v>18389546</v>
      </c>
      <c r="BI101" s="211">
        <v>295.4523633559333</v>
      </c>
      <c r="BK101" s="44"/>
      <c r="BL101" s="44"/>
      <c r="BN101" s="76"/>
      <c r="BO101" s="44"/>
      <c r="BP101" s="43"/>
    </row>
    <row r="102" spans="1:68" ht="12.75">
      <c r="A102" s="209" t="s">
        <v>106</v>
      </c>
      <c r="B102" s="211">
        <v>8288.039999999999</v>
      </c>
      <c r="C102" s="211">
        <v>24.889009009009005</v>
      </c>
      <c r="D102" s="211">
        <v>27776.039999999994</v>
      </c>
      <c r="E102" s="211">
        <v>59.22396588486139</v>
      </c>
      <c r="F102" s="211">
        <v>2240.0400000000004</v>
      </c>
      <c r="G102" s="211">
        <v>7.3685526315789485</v>
      </c>
      <c r="H102" s="211">
        <v>393067</v>
      </c>
      <c r="I102" s="211">
        <v>228.26190476190476</v>
      </c>
      <c r="J102" s="211">
        <v>24640.08</v>
      </c>
      <c r="K102" s="211">
        <v>67.1391825613079</v>
      </c>
      <c r="L102" s="211">
        <v>29568</v>
      </c>
      <c r="M102" s="211">
        <v>67.97241379310344</v>
      </c>
      <c r="N102" s="211">
        <v>55328.039999999986</v>
      </c>
      <c r="O102" s="211">
        <v>60.07387622149836</v>
      </c>
      <c r="P102" s="211">
        <v>2797295.08</v>
      </c>
      <c r="Q102" s="211">
        <v>191.11123044339686</v>
      </c>
      <c r="R102" s="211">
        <v>459320</v>
      </c>
      <c r="S102" s="211">
        <v>219.77033492822966</v>
      </c>
      <c r="T102" s="211">
        <v>53088</v>
      </c>
      <c r="U102" s="211">
        <v>34.22823984526112</v>
      </c>
      <c r="V102" s="211">
        <v>4704</v>
      </c>
      <c r="W102" s="211">
        <v>34.08695652173913</v>
      </c>
      <c r="X102" s="211">
        <v>17696.04</v>
      </c>
      <c r="Y102" s="211">
        <v>73.42755186721992</v>
      </c>
      <c r="Z102" s="211">
        <v>0</v>
      </c>
      <c r="AA102" s="211">
        <v>0</v>
      </c>
      <c r="AB102" s="211">
        <v>4256.04</v>
      </c>
      <c r="AC102" s="211">
        <v>7.058109452736319</v>
      </c>
      <c r="AD102" s="211">
        <v>21056.04</v>
      </c>
      <c r="AE102" s="211">
        <v>84.22416</v>
      </c>
      <c r="AF102" s="211">
        <v>10752</v>
      </c>
      <c r="AG102" s="211">
        <v>70.73684210526316</v>
      </c>
      <c r="AH102" s="211">
        <v>21280.079999999998</v>
      </c>
      <c r="AI102" s="211">
        <v>70.23128712871286</v>
      </c>
      <c r="AJ102" s="211">
        <v>913522.04</v>
      </c>
      <c r="AK102" s="211">
        <v>217.55704691593237</v>
      </c>
      <c r="AL102" s="211">
        <v>121982.08</v>
      </c>
      <c r="AM102" s="211">
        <v>244.9439357429719</v>
      </c>
      <c r="AN102" s="211">
        <v>365174.08</v>
      </c>
      <c r="AO102" s="211">
        <v>197.17822894168467</v>
      </c>
      <c r="AP102" s="211">
        <v>17472</v>
      </c>
      <c r="AQ102" s="211">
        <v>69.60956175298804</v>
      </c>
      <c r="AR102" s="211">
        <v>19488</v>
      </c>
      <c r="AS102" s="211">
        <v>52.38709677419355</v>
      </c>
      <c r="AT102" s="211">
        <v>35392.08</v>
      </c>
      <c r="AU102" s="211">
        <v>58.693333333333335</v>
      </c>
      <c r="AV102" s="211">
        <v>15680.04</v>
      </c>
      <c r="AW102" s="211">
        <v>71.9267889908257</v>
      </c>
      <c r="AX102" s="211">
        <v>9632.039999999999</v>
      </c>
      <c r="AY102" s="211">
        <v>79.60363636363635</v>
      </c>
      <c r="AZ102" s="211">
        <v>4997130</v>
      </c>
      <c r="BA102" s="211">
        <v>254.08704937204453</v>
      </c>
      <c r="BB102" s="211">
        <v>1389625.04</v>
      </c>
      <c r="BC102" s="211">
        <v>236.85444690642578</v>
      </c>
      <c r="BD102" s="211">
        <v>619235.08</v>
      </c>
      <c r="BE102" s="211">
        <v>206.27417721518987</v>
      </c>
      <c r="BF102" s="211">
        <v>6608268</v>
      </c>
      <c r="BG102" s="211">
        <v>106.17056007197712</v>
      </c>
      <c r="BH102" s="211">
        <v>19042955</v>
      </c>
      <c r="BI102" s="211">
        <v>305.9502426014588</v>
      </c>
      <c r="BK102" s="44"/>
      <c r="BL102" s="44"/>
      <c r="BN102" s="76"/>
      <c r="BO102" s="44"/>
      <c r="BP102" s="43"/>
    </row>
    <row r="103" spans="1:68" ht="12.75">
      <c r="A103" s="37" t="s">
        <v>107</v>
      </c>
      <c r="B103" s="103" t="s">
        <v>11</v>
      </c>
      <c r="C103" s="103" t="s">
        <v>11</v>
      </c>
      <c r="D103" s="103" t="s">
        <v>11</v>
      </c>
      <c r="E103" s="103" t="s">
        <v>11</v>
      </c>
      <c r="F103" s="103" t="s">
        <v>11</v>
      </c>
      <c r="G103" s="103" t="s">
        <v>11</v>
      </c>
      <c r="H103" s="103" t="s">
        <v>11</v>
      </c>
      <c r="I103" s="103" t="s">
        <v>11</v>
      </c>
      <c r="J103" s="103" t="s">
        <v>11</v>
      </c>
      <c r="K103" s="103" t="s">
        <v>11</v>
      </c>
      <c r="L103" s="103" t="s">
        <v>11</v>
      </c>
      <c r="M103" s="103" t="s">
        <v>11</v>
      </c>
      <c r="N103" s="103" t="s">
        <v>11</v>
      </c>
      <c r="O103" s="103" t="s">
        <v>11</v>
      </c>
      <c r="P103" s="103" t="s">
        <v>11</v>
      </c>
      <c r="Q103" s="103" t="s">
        <v>11</v>
      </c>
      <c r="R103" s="103" t="s">
        <v>11</v>
      </c>
      <c r="S103" s="103" t="s">
        <v>11</v>
      </c>
      <c r="T103" s="103" t="s">
        <v>11</v>
      </c>
      <c r="U103" s="103" t="s">
        <v>11</v>
      </c>
      <c r="V103" s="103" t="s">
        <v>11</v>
      </c>
      <c r="W103" s="103" t="s">
        <v>11</v>
      </c>
      <c r="X103" s="103" t="s">
        <v>11</v>
      </c>
      <c r="Y103" s="103" t="s">
        <v>11</v>
      </c>
      <c r="Z103" s="103" t="s">
        <v>11</v>
      </c>
      <c r="AA103" s="103" t="s">
        <v>11</v>
      </c>
      <c r="AB103" s="103" t="s">
        <v>11</v>
      </c>
      <c r="AC103" s="103" t="s">
        <v>11</v>
      </c>
      <c r="AD103" s="103" t="s">
        <v>11</v>
      </c>
      <c r="AE103" s="103" t="s">
        <v>11</v>
      </c>
      <c r="AF103" s="103" t="s">
        <v>11</v>
      </c>
      <c r="AG103" s="103" t="s">
        <v>11</v>
      </c>
      <c r="AH103" s="103" t="s">
        <v>11</v>
      </c>
      <c r="AI103" s="103" t="s">
        <v>11</v>
      </c>
      <c r="AJ103" s="103" t="s">
        <v>11</v>
      </c>
      <c r="AK103" s="103" t="s">
        <v>11</v>
      </c>
      <c r="AL103" s="103" t="s">
        <v>11</v>
      </c>
      <c r="AM103" s="103" t="s">
        <v>11</v>
      </c>
      <c r="AN103" s="103" t="s">
        <v>11</v>
      </c>
      <c r="AO103" s="103" t="s">
        <v>11</v>
      </c>
      <c r="AP103" s="103" t="s">
        <v>11</v>
      </c>
      <c r="AQ103" s="103" t="s">
        <v>11</v>
      </c>
      <c r="AR103" s="103" t="s">
        <v>11</v>
      </c>
      <c r="AS103" s="103" t="s">
        <v>11</v>
      </c>
      <c r="AT103" s="103" t="s">
        <v>11</v>
      </c>
      <c r="AU103" s="103" t="s">
        <v>11</v>
      </c>
      <c r="AV103" s="103" t="s">
        <v>11</v>
      </c>
      <c r="AW103" s="103" t="s">
        <v>11</v>
      </c>
      <c r="AX103" s="103" t="s">
        <v>11</v>
      </c>
      <c r="AY103" s="103" t="s">
        <v>11</v>
      </c>
      <c r="AZ103" s="103" t="s">
        <v>11</v>
      </c>
      <c r="BA103" s="103" t="s">
        <v>11</v>
      </c>
      <c r="BB103" s="103" t="s">
        <v>11</v>
      </c>
      <c r="BC103" s="103" t="s">
        <v>11</v>
      </c>
      <c r="BD103" s="103" t="s">
        <v>11</v>
      </c>
      <c r="BE103" s="103" t="s">
        <v>11</v>
      </c>
      <c r="BF103" s="103" t="s">
        <v>11</v>
      </c>
      <c r="BG103" s="103" t="s">
        <v>11</v>
      </c>
      <c r="BH103" s="103" t="s">
        <v>11</v>
      </c>
      <c r="BI103" s="103" t="s">
        <v>11</v>
      </c>
      <c r="BK103" s="44"/>
      <c r="BL103" s="44"/>
      <c r="BN103" s="76"/>
      <c r="BO103" s="44"/>
      <c r="BP103" s="43"/>
    </row>
    <row r="104" spans="1:68" ht="12.75">
      <c r="A104" s="102" t="s">
        <v>108</v>
      </c>
      <c r="B104" s="103">
        <v>0</v>
      </c>
      <c r="C104" s="103">
        <v>0</v>
      </c>
      <c r="D104" s="103">
        <v>0</v>
      </c>
      <c r="E104" s="103">
        <v>0</v>
      </c>
      <c r="F104" s="103">
        <v>0</v>
      </c>
      <c r="G104" s="103">
        <v>0</v>
      </c>
      <c r="H104" s="103">
        <v>95413</v>
      </c>
      <c r="I104" s="103">
        <v>55.408246225319395</v>
      </c>
      <c r="J104" s="103">
        <v>0</v>
      </c>
      <c r="K104" s="103">
        <v>0</v>
      </c>
      <c r="L104" s="103">
        <v>0</v>
      </c>
      <c r="M104" s="103">
        <v>0</v>
      </c>
      <c r="N104" s="103">
        <v>0</v>
      </c>
      <c r="O104" s="103">
        <v>0</v>
      </c>
      <c r="P104" s="103">
        <v>0</v>
      </c>
      <c r="Q104" s="103">
        <v>0</v>
      </c>
      <c r="R104" s="103">
        <v>0</v>
      </c>
      <c r="S104" s="103">
        <v>0</v>
      </c>
      <c r="T104" s="103">
        <v>0</v>
      </c>
      <c r="U104" s="103">
        <v>0</v>
      </c>
      <c r="V104" s="103">
        <v>0</v>
      </c>
      <c r="W104" s="103">
        <v>0</v>
      </c>
      <c r="X104" s="103">
        <v>0</v>
      </c>
      <c r="Y104" s="103">
        <v>0</v>
      </c>
      <c r="Z104" s="103">
        <v>0</v>
      </c>
      <c r="AA104" s="103">
        <v>0</v>
      </c>
      <c r="AB104" s="103">
        <v>0</v>
      </c>
      <c r="AC104" s="103">
        <v>0</v>
      </c>
      <c r="AD104" s="103">
        <v>0</v>
      </c>
      <c r="AE104" s="103">
        <v>0</v>
      </c>
      <c r="AF104" s="103">
        <v>0</v>
      </c>
      <c r="AG104" s="103">
        <v>0</v>
      </c>
      <c r="AH104" s="103">
        <v>0</v>
      </c>
      <c r="AI104" s="103">
        <v>0</v>
      </c>
      <c r="AJ104" s="103">
        <v>0</v>
      </c>
      <c r="AK104" s="103">
        <v>0</v>
      </c>
      <c r="AL104" s="103">
        <v>28636</v>
      </c>
      <c r="AM104" s="103">
        <v>57.502008032128515</v>
      </c>
      <c r="AN104" s="103">
        <v>0</v>
      </c>
      <c r="AO104" s="103">
        <v>0</v>
      </c>
      <c r="AP104" s="103">
        <v>0</v>
      </c>
      <c r="AQ104" s="103">
        <v>0</v>
      </c>
      <c r="AR104" s="103">
        <v>0</v>
      </c>
      <c r="AS104" s="103">
        <v>0</v>
      </c>
      <c r="AT104" s="103">
        <v>0</v>
      </c>
      <c r="AU104" s="103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3">
        <v>0</v>
      </c>
      <c r="BB104" s="103">
        <v>0</v>
      </c>
      <c r="BC104" s="103">
        <v>0</v>
      </c>
      <c r="BD104" s="103">
        <v>0</v>
      </c>
      <c r="BE104" s="103">
        <v>0</v>
      </c>
      <c r="BF104" s="103">
        <v>0</v>
      </c>
      <c r="BG104" s="103">
        <v>0</v>
      </c>
      <c r="BH104" s="103">
        <v>124049</v>
      </c>
      <c r="BI104" s="103">
        <v>1.9930111500273127</v>
      </c>
      <c r="BK104" s="44"/>
      <c r="BL104" s="44"/>
      <c r="BN104" s="76"/>
      <c r="BO104" s="44"/>
      <c r="BP104" s="43"/>
    </row>
    <row r="105" spans="1:68" ht="12.75">
      <c r="A105" s="102" t="s">
        <v>109</v>
      </c>
      <c r="B105" s="103">
        <v>0</v>
      </c>
      <c r="C105" s="103">
        <v>0</v>
      </c>
      <c r="D105" s="103">
        <v>0</v>
      </c>
      <c r="E105" s="103">
        <v>0</v>
      </c>
      <c r="F105" s="103">
        <v>0</v>
      </c>
      <c r="G105" s="103">
        <v>0</v>
      </c>
      <c r="H105" s="103">
        <v>0</v>
      </c>
      <c r="I105" s="103">
        <v>0</v>
      </c>
      <c r="J105" s="103">
        <v>0</v>
      </c>
      <c r="K105" s="103">
        <v>0</v>
      </c>
      <c r="L105" s="103">
        <v>0</v>
      </c>
      <c r="M105" s="103">
        <v>0</v>
      </c>
      <c r="N105" s="103">
        <v>0</v>
      </c>
      <c r="O105" s="103">
        <v>0</v>
      </c>
      <c r="P105" s="103">
        <v>1540550</v>
      </c>
      <c r="Q105" s="103">
        <v>105.25039284006286</v>
      </c>
      <c r="R105" s="103">
        <v>0</v>
      </c>
      <c r="S105" s="103">
        <v>0</v>
      </c>
      <c r="T105" s="103">
        <v>0</v>
      </c>
      <c r="U105" s="103">
        <v>0</v>
      </c>
      <c r="V105" s="103">
        <v>0</v>
      </c>
      <c r="W105" s="103">
        <v>0</v>
      </c>
      <c r="X105" s="103">
        <v>0</v>
      </c>
      <c r="Y105" s="103">
        <v>0</v>
      </c>
      <c r="Z105" s="103">
        <v>0</v>
      </c>
      <c r="AA105" s="103">
        <v>0</v>
      </c>
      <c r="AB105" s="103">
        <v>0</v>
      </c>
      <c r="AC105" s="103">
        <v>0</v>
      </c>
      <c r="AD105" s="103">
        <v>0</v>
      </c>
      <c r="AE105" s="103">
        <v>0</v>
      </c>
      <c r="AF105" s="103">
        <v>0</v>
      </c>
      <c r="AG105" s="103">
        <v>0</v>
      </c>
      <c r="AH105" s="103">
        <v>0</v>
      </c>
      <c r="AI105" s="103">
        <v>0</v>
      </c>
      <c r="AJ105" s="103">
        <v>233415</v>
      </c>
      <c r="AK105" s="103">
        <v>55.588235294117645</v>
      </c>
      <c r="AL105" s="103">
        <v>0</v>
      </c>
      <c r="AM105" s="103">
        <v>0</v>
      </c>
      <c r="AN105" s="103">
        <v>218743</v>
      </c>
      <c r="AO105" s="103">
        <v>118.11177105831534</v>
      </c>
      <c r="AP105" s="103">
        <v>0</v>
      </c>
      <c r="AQ105" s="103">
        <v>0</v>
      </c>
      <c r="AR105" s="103">
        <v>0</v>
      </c>
      <c r="AS105" s="103">
        <v>0</v>
      </c>
      <c r="AT105" s="103">
        <v>0</v>
      </c>
      <c r="AU105" s="103">
        <v>0</v>
      </c>
      <c r="AV105" s="103">
        <v>0</v>
      </c>
      <c r="AW105" s="103">
        <v>0</v>
      </c>
      <c r="AX105" s="103">
        <v>0</v>
      </c>
      <c r="AY105" s="103">
        <v>0</v>
      </c>
      <c r="AZ105" s="103">
        <v>2299528</v>
      </c>
      <c r="BA105" s="103">
        <v>116.92317079371536</v>
      </c>
      <c r="BB105" s="103">
        <v>378006</v>
      </c>
      <c r="BC105" s="103">
        <v>64.42918016021817</v>
      </c>
      <c r="BD105" s="103">
        <v>0</v>
      </c>
      <c r="BE105" s="103">
        <v>0</v>
      </c>
      <c r="BF105" s="103">
        <v>598449</v>
      </c>
      <c r="BG105" s="103">
        <v>9.614874200700491</v>
      </c>
      <c r="BH105" s="103">
        <v>5268691</v>
      </c>
      <c r="BI105" s="103">
        <v>84.6484849458565</v>
      </c>
      <c r="BK105" s="44"/>
      <c r="BL105" s="44"/>
      <c r="BN105" s="76"/>
      <c r="BO105" s="44"/>
      <c r="BP105" s="43"/>
    </row>
    <row r="106" spans="1:68" ht="12.75">
      <c r="A106" s="102" t="s">
        <v>110</v>
      </c>
      <c r="B106" s="103">
        <v>0</v>
      </c>
      <c r="C106" s="103">
        <v>0</v>
      </c>
      <c r="D106" s="103">
        <v>0</v>
      </c>
      <c r="E106" s="103">
        <v>0</v>
      </c>
      <c r="F106" s="103">
        <v>0</v>
      </c>
      <c r="G106" s="103">
        <v>0</v>
      </c>
      <c r="H106" s="103">
        <v>0</v>
      </c>
      <c r="I106" s="103">
        <v>0</v>
      </c>
      <c r="J106" s="103">
        <v>0</v>
      </c>
      <c r="K106" s="103">
        <v>0</v>
      </c>
      <c r="L106" s="103">
        <v>0</v>
      </c>
      <c r="M106" s="103">
        <v>0</v>
      </c>
      <c r="N106" s="103">
        <v>0</v>
      </c>
      <c r="O106" s="103">
        <v>0</v>
      </c>
      <c r="P106" s="103">
        <v>0</v>
      </c>
      <c r="Q106" s="103">
        <v>0</v>
      </c>
      <c r="R106" s="103">
        <v>146776</v>
      </c>
      <c r="S106" s="103">
        <v>70.22775119617225</v>
      </c>
      <c r="T106" s="103">
        <v>0</v>
      </c>
      <c r="U106" s="103">
        <v>0</v>
      </c>
      <c r="V106" s="103">
        <v>0</v>
      </c>
      <c r="W106" s="103">
        <v>0</v>
      </c>
      <c r="X106" s="103">
        <v>0</v>
      </c>
      <c r="Y106" s="103">
        <v>0</v>
      </c>
      <c r="Z106" s="103">
        <v>0</v>
      </c>
      <c r="AA106" s="103">
        <v>0</v>
      </c>
      <c r="AB106" s="103">
        <v>0</v>
      </c>
      <c r="AC106" s="103">
        <v>0</v>
      </c>
      <c r="AD106" s="103">
        <v>0</v>
      </c>
      <c r="AE106" s="103">
        <v>0</v>
      </c>
      <c r="AF106" s="103">
        <v>0</v>
      </c>
      <c r="AG106" s="103">
        <v>0</v>
      </c>
      <c r="AH106" s="103">
        <v>0</v>
      </c>
      <c r="AI106" s="103">
        <v>0</v>
      </c>
      <c r="AJ106" s="103">
        <v>0</v>
      </c>
      <c r="AK106" s="103">
        <v>0</v>
      </c>
      <c r="AL106" s="103">
        <v>0</v>
      </c>
      <c r="AM106" s="103">
        <v>0</v>
      </c>
      <c r="AN106" s="103">
        <v>0</v>
      </c>
      <c r="AO106" s="103">
        <v>0</v>
      </c>
      <c r="AP106" s="103">
        <v>0</v>
      </c>
      <c r="AQ106" s="103">
        <v>0</v>
      </c>
      <c r="AR106" s="103">
        <v>0</v>
      </c>
      <c r="AS106" s="103">
        <v>0</v>
      </c>
      <c r="AT106" s="103">
        <v>0</v>
      </c>
      <c r="AU106" s="103">
        <v>0</v>
      </c>
      <c r="AV106" s="103">
        <v>0</v>
      </c>
      <c r="AW106" s="103">
        <v>0</v>
      </c>
      <c r="AX106" s="103">
        <v>0</v>
      </c>
      <c r="AY106" s="103">
        <v>0</v>
      </c>
      <c r="AZ106" s="103">
        <v>0</v>
      </c>
      <c r="BA106" s="103">
        <v>0</v>
      </c>
      <c r="BB106" s="103">
        <v>0</v>
      </c>
      <c r="BC106" s="103">
        <v>0</v>
      </c>
      <c r="BD106" s="103">
        <v>286544</v>
      </c>
      <c r="BE106" s="103">
        <v>95.45103264490339</v>
      </c>
      <c r="BF106" s="103">
        <v>0</v>
      </c>
      <c r="BG106" s="103">
        <v>0</v>
      </c>
      <c r="BH106" s="103">
        <v>433320</v>
      </c>
      <c r="BI106" s="103">
        <v>6.961858552103082</v>
      </c>
      <c r="BK106" s="44"/>
      <c r="BL106" s="44"/>
      <c r="BN106" s="76"/>
      <c r="BO106" s="44"/>
      <c r="BP106" s="43"/>
    </row>
    <row r="107" spans="1:68" ht="12.75">
      <c r="A107" s="102" t="s">
        <v>111</v>
      </c>
      <c r="B107" s="103">
        <v>0</v>
      </c>
      <c r="C107" s="103">
        <v>0</v>
      </c>
      <c r="D107" s="103">
        <v>0</v>
      </c>
      <c r="E107" s="103">
        <v>0</v>
      </c>
      <c r="F107" s="103">
        <v>0</v>
      </c>
      <c r="G107" s="103">
        <v>0</v>
      </c>
      <c r="H107" s="103">
        <v>0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103">
        <v>0</v>
      </c>
      <c r="P107" s="103">
        <v>0</v>
      </c>
      <c r="Q107" s="103">
        <v>0</v>
      </c>
      <c r="R107" s="103">
        <v>0</v>
      </c>
      <c r="S107" s="103">
        <v>0</v>
      </c>
      <c r="T107" s="103">
        <v>0</v>
      </c>
      <c r="U107" s="103">
        <v>0</v>
      </c>
      <c r="V107" s="103">
        <v>0</v>
      </c>
      <c r="W107" s="103">
        <v>0</v>
      </c>
      <c r="X107" s="103">
        <v>0</v>
      </c>
      <c r="Y107" s="103">
        <v>0</v>
      </c>
      <c r="Z107" s="103">
        <v>0</v>
      </c>
      <c r="AA107" s="103">
        <v>0</v>
      </c>
      <c r="AB107" s="103">
        <v>0</v>
      </c>
      <c r="AC107" s="103">
        <v>0</v>
      </c>
      <c r="AD107" s="103">
        <v>0</v>
      </c>
      <c r="AE107" s="103">
        <v>0</v>
      </c>
      <c r="AF107" s="103">
        <v>0</v>
      </c>
      <c r="AG107" s="103">
        <v>0</v>
      </c>
      <c r="AH107" s="103">
        <v>0</v>
      </c>
      <c r="AI107" s="103">
        <v>0</v>
      </c>
      <c r="AJ107" s="103">
        <v>0</v>
      </c>
      <c r="AK107" s="103">
        <v>0</v>
      </c>
      <c r="AL107" s="103">
        <v>0</v>
      </c>
      <c r="AM107" s="103">
        <v>0</v>
      </c>
      <c r="AN107" s="103">
        <v>0</v>
      </c>
      <c r="AO107" s="103">
        <v>0</v>
      </c>
      <c r="AP107" s="103">
        <v>0</v>
      </c>
      <c r="AQ107" s="103">
        <v>0</v>
      </c>
      <c r="AR107" s="103">
        <v>0</v>
      </c>
      <c r="AS107" s="103">
        <v>0</v>
      </c>
      <c r="AT107" s="103">
        <v>0</v>
      </c>
      <c r="AU107" s="103">
        <v>0</v>
      </c>
      <c r="AV107" s="103">
        <v>0</v>
      </c>
      <c r="AW107" s="103">
        <v>0</v>
      </c>
      <c r="AX107" s="103">
        <v>0</v>
      </c>
      <c r="AY107" s="103">
        <v>0</v>
      </c>
      <c r="AZ107" s="103">
        <v>0</v>
      </c>
      <c r="BA107" s="103">
        <v>0</v>
      </c>
      <c r="BB107" s="103">
        <v>0</v>
      </c>
      <c r="BC107" s="103">
        <v>0</v>
      </c>
      <c r="BD107" s="103">
        <v>0</v>
      </c>
      <c r="BE107" s="103">
        <v>0</v>
      </c>
      <c r="BF107" s="103">
        <v>0</v>
      </c>
      <c r="BG107" s="103">
        <v>0</v>
      </c>
      <c r="BH107" s="103">
        <v>0</v>
      </c>
      <c r="BI107" s="103">
        <v>0</v>
      </c>
      <c r="BK107" s="44"/>
      <c r="BL107" s="44"/>
      <c r="BN107" s="76"/>
      <c r="BO107" s="44"/>
      <c r="BP107" s="43"/>
    </row>
    <row r="108" spans="1:68" ht="12.75">
      <c r="A108" s="102" t="s">
        <v>112</v>
      </c>
      <c r="B108" s="103">
        <v>0</v>
      </c>
      <c r="C108" s="103">
        <v>0</v>
      </c>
      <c r="D108" s="103">
        <v>0</v>
      </c>
      <c r="E108" s="103">
        <v>0</v>
      </c>
      <c r="F108" s="103">
        <v>0</v>
      </c>
      <c r="G108" s="103">
        <v>0</v>
      </c>
      <c r="H108" s="103">
        <v>0</v>
      </c>
      <c r="I108" s="103">
        <v>0</v>
      </c>
      <c r="J108" s="103">
        <v>0</v>
      </c>
      <c r="K108" s="103">
        <v>0</v>
      </c>
      <c r="L108" s="103">
        <v>0</v>
      </c>
      <c r="M108" s="103">
        <v>0</v>
      </c>
      <c r="N108" s="103">
        <v>0</v>
      </c>
      <c r="O108" s="103">
        <v>0</v>
      </c>
      <c r="P108" s="103">
        <v>0</v>
      </c>
      <c r="Q108" s="103">
        <v>0</v>
      </c>
      <c r="R108" s="103">
        <v>0</v>
      </c>
      <c r="S108" s="103">
        <v>0</v>
      </c>
      <c r="T108" s="103">
        <v>0</v>
      </c>
      <c r="U108" s="103">
        <v>0</v>
      </c>
      <c r="V108" s="103">
        <v>0</v>
      </c>
      <c r="W108" s="103">
        <v>0</v>
      </c>
      <c r="X108" s="103">
        <v>0</v>
      </c>
      <c r="Y108" s="103">
        <v>0</v>
      </c>
      <c r="Z108" s="103">
        <v>0</v>
      </c>
      <c r="AA108" s="103">
        <v>0</v>
      </c>
      <c r="AB108" s="103">
        <v>0</v>
      </c>
      <c r="AC108" s="103">
        <v>0</v>
      </c>
      <c r="AD108" s="103">
        <v>0</v>
      </c>
      <c r="AE108" s="103">
        <v>0</v>
      </c>
      <c r="AF108" s="103">
        <v>0</v>
      </c>
      <c r="AG108" s="103">
        <v>0</v>
      </c>
      <c r="AH108" s="103">
        <v>0</v>
      </c>
      <c r="AI108" s="103">
        <v>0</v>
      </c>
      <c r="AJ108" s="103">
        <v>52780</v>
      </c>
      <c r="AK108" s="103">
        <v>12.569659442724458</v>
      </c>
      <c r="AL108" s="103">
        <v>0</v>
      </c>
      <c r="AM108" s="103">
        <v>0</v>
      </c>
      <c r="AN108" s="103">
        <v>0</v>
      </c>
      <c r="AO108" s="103">
        <v>0</v>
      </c>
      <c r="AP108" s="103">
        <v>0</v>
      </c>
      <c r="AQ108" s="103">
        <v>0</v>
      </c>
      <c r="AR108" s="103">
        <v>0</v>
      </c>
      <c r="AS108" s="103">
        <v>0</v>
      </c>
      <c r="AT108" s="103">
        <v>0</v>
      </c>
      <c r="AU108" s="103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3">
        <v>0</v>
      </c>
      <c r="BB108" s="103">
        <v>33770</v>
      </c>
      <c r="BC108" s="103">
        <v>5.755922958922788</v>
      </c>
      <c r="BD108" s="103">
        <v>0</v>
      </c>
      <c r="BE108" s="103">
        <v>0</v>
      </c>
      <c r="BF108" s="103">
        <v>0</v>
      </c>
      <c r="BG108" s="103">
        <v>0</v>
      </c>
      <c r="BH108" s="103">
        <v>86550</v>
      </c>
      <c r="BI108" s="103">
        <v>1.390540149738119</v>
      </c>
      <c r="BK108" s="44"/>
      <c r="BL108" s="44"/>
      <c r="BN108" s="76"/>
      <c r="BO108" s="44"/>
      <c r="BP108" s="43"/>
    </row>
    <row r="109" spans="1:68" ht="12.75">
      <c r="A109" s="102" t="s">
        <v>113</v>
      </c>
      <c r="B109" s="103">
        <v>0</v>
      </c>
      <c r="C109" s="103">
        <v>0</v>
      </c>
      <c r="D109" s="103">
        <v>0</v>
      </c>
      <c r="E109" s="103">
        <v>0</v>
      </c>
      <c r="F109" s="103">
        <v>0</v>
      </c>
      <c r="G109" s="103">
        <v>0</v>
      </c>
      <c r="H109" s="103">
        <v>0</v>
      </c>
      <c r="I109" s="103">
        <v>0</v>
      </c>
      <c r="J109" s="103">
        <v>0</v>
      </c>
      <c r="K109" s="103">
        <v>0</v>
      </c>
      <c r="L109" s="103">
        <v>0</v>
      </c>
      <c r="M109" s="103">
        <v>0</v>
      </c>
      <c r="N109" s="103">
        <v>0</v>
      </c>
      <c r="O109" s="103">
        <v>0</v>
      </c>
      <c r="P109" s="103">
        <v>0</v>
      </c>
      <c r="Q109" s="103">
        <v>0</v>
      </c>
      <c r="R109" s="103">
        <v>0</v>
      </c>
      <c r="S109" s="103">
        <v>0</v>
      </c>
      <c r="T109" s="103">
        <v>0</v>
      </c>
      <c r="U109" s="103">
        <v>0</v>
      </c>
      <c r="V109" s="103">
        <v>0</v>
      </c>
      <c r="W109" s="103">
        <v>0</v>
      </c>
      <c r="X109" s="103">
        <v>0</v>
      </c>
      <c r="Y109" s="103">
        <v>0</v>
      </c>
      <c r="Z109" s="103">
        <v>0</v>
      </c>
      <c r="AA109" s="103">
        <v>0</v>
      </c>
      <c r="AB109" s="103">
        <v>0</v>
      </c>
      <c r="AC109" s="103">
        <v>0</v>
      </c>
      <c r="AD109" s="103">
        <v>0</v>
      </c>
      <c r="AE109" s="103">
        <v>0</v>
      </c>
      <c r="AF109" s="103">
        <v>0</v>
      </c>
      <c r="AG109" s="103">
        <v>0</v>
      </c>
      <c r="AH109" s="103">
        <v>0</v>
      </c>
      <c r="AI109" s="103">
        <v>0</v>
      </c>
      <c r="AJ109" s="103">
        <v>0</v>
      </c>
      <c r="AK109" s="103">
        <v>0</v>
      </c>
      <c r="AL109" s="103">
        <v>0</v>
      </c>
      <c r="AM109" s="103">
        <v>0</v>
      </c>
      <c r="AN109" s="103">
        <v>0</v>
      </c>
      <c r="AO109" s="103">
        <v>0</v>
      </c>
      <c r="AP109" s="103">
        <v>0</v>
      </c>
      <c r="AQ109" s="103">
        <v>0</v>
      </c>
      <c r="AR109" s="103">
        <v>0</v>
      </c>
      <c r="AS109" s="103">
        <v>0</v>
      </c>
      <c r="AT109" s="103">
        <v>0</v>
      </c>
      <c r="AU109" s="103">
        <v>0</v>
      </c>
      <c r="AV109" s="103">
        <v>0</v>
      </c>
      <c r="AW109" s="103">
        <v>0</v>
      </c>
      <c r="AX109" s="103">
        <v>0</v>
      </c>
      <c r="AY109" s="103">
        <v>0</v>
      </c>
      <c r="AZ109" s="103">
        <v>0</v>
      </c>
      <c r="BA109" s="103">
        <v>0</v>
      </c>
      <c r="BB109" s="103">
        <v>0</v>
      </c>
      <c r="BC109" s="103">
        <v>0</v>
      </c>
      <c r="BD109" s="103">
        <v>0</v>
      </c>
      <c r="BE109" s="103">
        <v>0</v>
      </c>
      <c r="BF109" s="103">
        <v>1505060</v>
      </c>
      <c r="BG109" s="103">
        <v>24.180778252626844</v>
      </c>
      <c r="BH109" s="103">
        <v>1505060</v>
      </c>
      <c r="BI109" s="103">
        <v>24.180778252626844</v>
      </c>
      <c r="BK109" s="44"/>
      <c r="BL109" s="44"/>
      <c r="BN109" s="76"/>
      <c r="BO109" s="44"/>
      <c r="BP109" s="43"/>
    </row>
    <row r="110" spans="1:68" ht="12.75">
      <c r="A110" s="102" t="s">
        <v>114</v>
      </c>
      <c r="B110" s="103">
        <v>0</v>
      </c>
      <c r="C110" s="103">
        <v>0</v>
      </c>
      <c r="D110" s="103">
        <v>0</v>
      </c>
      <c r="E110" s="103">
        <v>0</v>
      </c>
      <c r="F110" s="103">
        <v>0</v>
      </c>
      <c r="G110" s="103">
        <v>0</v>
      </c>
      <c r="H110" s="103">
        <v>0</v>
      </c>
      <c r="I110" s="103">
        <v>0</v>
      </c>
      <c r="J110" s="103">
        <v>0</v>
      </c>
      <c r="K110" s="103">
        <v>0</v>
      </c>
      <c r="L110" s="103">
        <v>0</v>
      </c>
      <c r="M110" s="103">
        <v>0</v>
      </c>
      <c r="N110" s="103">
        <v>0</v>
      </c>
      <c r="O110" s="103">
        <v>0</v>
      </c>
      <c r="P110" s="103">
        <v>0</v>
      </c>
      <c r="Q110" s="103">
        <v>0</v>
      </c>
      <c r="R110" s="103">
        <v>0</v>
      </c>
      <c r="S110" s="103">
        <v>0</v>
      </c>
      <c r="T110" s="103">
        <v>0</v>
      </c>
      <c r="U110" s="103">
        <v>0</v>
      </c>
      <c r="V110" s="103">
        <v>0</v>
      </c>
      <c r="W110" s="103">
        <v>0</v>
      </c>
      <c r="X110" s="103">
        <v>0</v>
      </c>
      <c r="Y110" s="103">
        <v>0</v>
      </c>
      <c r="Z110" s="103">
        <v>0</v>
      </c>
      <c r="AA110" s="103">
        <v>0</v>
      </c>
      <c r="AB110" s="103">
        <v>0</v>
      </c>
      <c r="AC110" s="103">
        <v>0</v>
      </c>
      <c r="AD110" s="103">
        <v>0</v>
      </c>
      <c r="AE110" s="103">
        <v>0</v>
      </c>
      <c r="AF110" s="103">
        <v>0</v>
      </c>
      <c r="AG110" s="103">
        <v>0</v>
      </c>
      <c r="AH110" s="103">
        <v>0</v>
      </c>
      <c r="AI110" s="103">
        <v>0</v>
      </c>
      <c r="AJ110" s="103">
        <v>0</v>
      </c>
      <c r="AK110" s="103">
        <v>0</v>
      </c>
      <c r="AL110" s="103">
        <v>0</v>
      </c>
      <c r="AM110" s="103">
        <v>0</v>
      </c>
      <c r="AN110" s="103">
        <v>0</v>
      </c>
      <c r="AO110" s="103">
        <v>0</v>
      </c>
      <c r="AP110" s="103">
        <v>0</v>
      </c>
      <c r="AQ110" s="103">
        <v>0</v>
      </c>
      <c r="AR110" s="103">
        <v>0</v>
      </c>
      <c r="AS110" s="103">
        <v>0</v>
      </c>
      <c r="AT110" s="103">
        <v>0</v>
      </c>
      <c r="AU110" s="103">
        <v>0</v>
      </c>
      <c r="AV110" s="103">
        <v>0</v>
      </c>
      <c r="AW110" s="103">
        <v>0</v>
      </c>
      <c r="AX110" s="103">
        <v>0</v>
      </c>
      <c r="AY110" s="103">
        <v>0</v>
      </c>
      <c r="AZ110" s="103">
        <v>0</v>
      </c>
      <c r="BA110" s="103">
        <v>0</v>
      </c>
      <c r="BB110" s="103">
        <v>0</v>
      </c>
      <c r="BC110" s="103">
        <v>0</v>
      </c>
      <c r="BD110" s="103">
        <v>0</v>
      </c>
      <c r="BE110" s="103">
        <v>0</v>
      </c>
      <c r="BF110" s="103">
        <v>0</v>
      </c>
      <c r="BG110" s="103">
        <v>0</v>
      </c>
      <c r="BH110" s="103">
        <v>0</v>
      </c>
      <c r="BI110" s="103">
        <v>0</v>
      </c>
      <c r="BK110" s="44"/>
      <c r="BL110" s="44"/>
      <c r="BN110" s="76"/>
      <c r="BO110" s="44"/>
      <c r="BP110" s="43"/>
    </row>
    <row r="111" spans="1:68" ht="12.75">
      <c r="A111" s="102" t="s">
        <v>115</v>
      </c>
      <c r="B111" s="103">
        <v>0</v>
      </c>
      <c r="C111" s="103">
        <v>0</v>
      </c>
      <c r="D111" s="103">
        <v>0</v>
      </c>
      <c r="E111" s="103">
        <v>0</v>
      </c>
      <c r="F111" s="103">
        <v>0</v>
      </c>
      <c r="G111" s="103">
        <v>0</v>
      </c>
      <c r="H111" s="103">
        <v>0</v>
      </c>
      <c r="I111" s="103">
        <v>0</v>
      </c>
      <c r="J111" s="103">
        <v>0</v>
      </c>
      <c r="K111" s="103">
        <v>0</v>
      </c>
      <c r="L111" s="103">
        <v>0</v>
      </c>
      <c r="M111" s="103">
        <v>0</v>
      </c>
      <c r="N111" s="103">
        <v>0</v>
      </c>
      <c r="O111" s="103">
        <v>0</v>
      </c>
      <c r="P111" s="103">
        <v>0</v>
      </c>
      <c r="Q111" s="103">
        <v>0</v>
      </c>
      <c r="R111" s="103">
        <v>0</v>
      </c>
      <c r="S111" s="103">
        <v>0</v>
      </c>
      <c r="T111" s="103">
        <v>0</v>
      </c>
      <c r="U111" s="103">
        <v>0</v>
      </c>
      <c r="V111" s="103">
        <v>0</v>
      </c>
      <c r="W111" s="103">
        <v>0</v>
      </c>
      <c r="X111" s="103">
        <v>0</v>
      </c>
      <c r="Y111" s="103">
        <v>0</v>
      </c>
      <c r="Z111" s="103">
        <v>0</v>
      </c>
      <c r="AA111" s="103">
        <v>0</v>
      </c>
      <c r="AB111" s="103">
        <v>0</v>
      </c>
      <c r="AC111" s="103">
        <v>0</v>
      </c>
      <c r="AD111" s="103">
        <v>0</v>
      </c>
      <c r="AE111" s="103">
        <v>0</v>
      </c>
      <c r="AF111" s="103">
        <v>0</v>
      </c>
      <c r="AG111" s="103">
        <v>0</v>
      </c>
      <c r="AH111" s="103">
        <v>0</v>
      </c>
      <c r="AI111" s="103">
        <v>0</v>
      </c>
      <c r="AJ111" s="103">
        <v>0</v>
      </c>
      <c r="AK111" s="103">
        <v>0</v>
      </c>
      <c r="AL111" s="103">
        <v>0</v>
      </c>
      <c r="AM111" s="103">
        <v>0</v>
      </c>
      <c r="AN111" s="103">
        <v>0</v>
      </c>
      <c r="AO111" s="103">
        <v>0</v>
      </c>
      <c r="AP111" s="103">
        <v>0</v>
      </c>
      <c r="AQ111" s="103">
        <v>0</v>
      </c>
      <c r="AR111" s="103">
        <v>0</v>
      </c>
      <c r="AS111" s="103">
        <v>0</v>
      </c>
      <c r="AT111" s="103">
        <v>0</v>
      </c>
      <c r="AU111" s="103">
        <v>0</v>
      </c>
      <c r="AV111" s="103">
        <v>0</v>
      </c>
      <c r="AW111" s="103">
        <v>0</v>
      </c>
      <c r="AX111" s="103">
        <v>0</v>
      </c>
      <c r="AY111" s="103">
        <v>0</v>
      </c>
      <c r="AZ111" s="103">
        <v>0</v>
      </c>
      <c r="BA111" s="103">
        <v>0</v>
      </c>
      <c r="BB111" s="103">
        <v>0</v>
      </c>
      <c r="BC111" s="103">
        <v>0</v>
      </c>
      <c r="BD111" s="103">
        <v>0</v>
      </c>
      <c r="BE111" s="103">
        <v>0</v>
      </c>
      <c r="BF111" s="103">
        <v>0</v>
      </c>
      <c r="BG111" s="103">
        <v>0</v>
      </c>
      <c r="BH111" s="103">
        <v>0</v>
      </c>
      <c r="BI111" s="103">
        <v>0</v>
      </c>
      <c r="BK111" s="44"/>
      <c r="BL111" s="44"/>
      <c r="BN111" s="76"/>
      <c r="BO111" s="44"/>
      <c r="BP111" s="43"/>
    </row>
    <row r="112" spans="1:68" ht="12.75">
      <c r="A112" s="102" t="s">
        <v>116</v>
      </c>
      <c r="B112" s="103">
        <v>0</v>
      </c>
      <c r="C112" s="103">
        <v>0</v>
      </c>
      <c r="D112" s="103">
        <v>0</v>
      </c>
      <c r="E112" s="103">
        <v>0</v>
      </c>
      <c r="F112" s="103">
        <v>0</v>
      </c>
      <c r="G112" s="103">
        <v>0</v>
      </c>
      <c r="H112" s="103">
        <v>0</v>
      </c>
      <c r="I112" s="103">
        <v>0</v>
      </c>
      <c r="J112" s="103">
        <v>0</v>
      </c>
      <c r="K112" s="103">
        <v>0</v>
      </c>
      <c r="L112" s="103">
        <v>0</v>
      </c>
      <c r="M112" s="103">
        <v>0</v>
      </c>
      <c r="N112" s="103">
        <v>0</v>
      </c>
      <c r="O112" s="103">
        <v>0</v>
      </c>
      <c r="P112" s="103">
        <v>0</v>
      </c>
      <c r="Q112" s="103">
        <v>0</v>
      </c>
      <c r="R112" s="103">
        <v>0</v>
      </c>
      <c r="S112" s="103">
        <v>0</v>
      </c>
      <c r="T112" s="103">
        <v>0</v>
      </c>
      <c r="U112" s="103">
        <v>0</v>
      </c>
      <c r="V112" s="103">
        <v>0</v>
      </c>
      <c r="W112" s="103">
        <v>0</v>
      </c>
      <c r="X112" s="103">
        <v>0</v>
      </c>
      <c r="Y112" s="103">
        <v>0</v>
      </c>
      <c r="Z112" s="103">
        <v>0</v>
      </c>
      <c r="AA112" s="103">
        <v>0</v>
      </c>
      <c r="AB112" s="103">
        <v>0</v>
      </c>
      <c r="AC112" s="103">
        <v>0</v>
      </c>
      <c r="AD112" s="103">
        <v>0</v>
      </c>
      <c r="AE112" s="103">
        <v>0</v>
      </c>
      <c r="AF112" s="103">
        <v>0</v>
      </c>
      <c r="AG112" s="103">
        <v>0</v>
      </c>
      <c r="AH112" s="103">
        <v>0</v>
      </c>
      <c r="AI112" s="103">
        <v>0</v>
      </c>
      <c r="AJ112" s="103">
        <v>0</v>
      </c>
      <c r="AK112" s="103">
        <v>0</v>
      </c>
      <c r="AL112" s="103">
        <v>0</v>
      </c>
      <c r="AM112" s="103">
        <v>0</v>
      </c>
      <c r="AN112" s="103">
        <v>0</v>
      </c>
      <c r="AO112" s="103">
        <v>0</v>
      </c>
      <c r="AP112" s="103">
        <v>0</v>
      </c>
      <c r="AQ112" s="103">
        <v>0</v>
      </c>
      <c r="AR112" s="103">
        <v>0</v>
      </c>
      <c r="AS112" s="103">
        <v>0</v>
      </c>
      <c r="AT112" s="103">
        <v>0</v>
      </c>
      <c r="AU112" s="103">
        <v>0</v>
      </c>
      <c r="AV112" s="103">
        <v>0</v>
      </c>
      <c r="AW112" s="103">
        <v>0</v>
      </c>
      <c r="AX112" s="103">
        <v>0</v>
      </c>
      <c r="AY112" s="103">
        <v>0</v>
      </c>
      <c r="AZ112" s="103">
        <v>0</v>
      </c>
      <c r="BA112" s="103">
        <v>0</v>
      </c>
      <c r="BB112" s="103">
        <v>0</v>
      </c>
      <c r="BC112" s="103">
        <v>0</v>
      </c>
      <c r="BD112" s="103">
        <v>0</v>
      </c>
      <c r="BE112" s="103">
        <v>0</v>
      </c>
      <c r="BF112" s="103">
        <v>422875</v>
      </c>
      <c r="BG112" s="103">
        <v>6.794045821149706</v>
      </c>
      <c r="BH112" s="103">
        <v>422875</v>
      </c>
      <c r="BI112" s="103">
        <v>6.794045821149706</v>
      </c>
      <c r="BK112" s="44"/>
      <c r="BL112" s="44"/>
      <c r="BN112" s="76"/>
      <c r="BO112" s="44"/>
      <c r="BP112" s="43"/>
    </row>
    <row r="113" spans="1:68" ht="12.75">
      <c r="A113" s="102" t="s">
        <v>117</v>
      </c>
      <c r="B113" s="103">
        <v>0</v>
      </c>
      <c r="C113" s="103">
        <v>0</v>
      </c>
      <c r="D113" s="103">
        <v>0</v>
      </c>
      <c r="E113" s="103">
        <v>0</v>
      </c>
      <c r="F113" s="103">
        <v>0</v>
      </c>
      <c r="G113" s="103">
        <v>0</v>
      </c>
      <c r="H113" s="103">
        <v>0</v>
      </c>
      <c r="I113" s="103">
        <v>0</v>
      </c>
      <c r="J113" s="103">
        <v>0</v>
      </c>
      <c r="K113" s="103">
        <v>0</v>
      </c>
      <c r="L113" s="103">
        <v>0</v>
      </c>
      <c r="M113" s="103">
        <v>0</v>
      </c>
      <c r="N113" s="103">
        <v>0</v>
      </c>
      <c r="O113" s="103">
        <v>0</v>
      </c>
      <c r="P113" s="103">
        <v>0</v>
      </c>
      <c r="Q113" s="103">
        <v>0</v>
      </c>
      <c r="R113" s="103">
        <v>0</v>
      </c>
      <c r="S113" s="103">
        <v>0</v>
      </c>
      <c r="T113" s="103">
        <v>0</v>
      </c>
      <c r="U113" s="103">
        <v>0</v>
      </c>
      <c r="V113" s="103">
        <v>0</v>
      </c>
      <c r="W113" s="103">
        <v>0</v>
      </c>
      <c r="X113" s="103">
        <v>0</v>
      </c>
      <c r="Y113" s="103">
        <v>0</v>
      </c>
      <c r="Z113" s="103">
        <v>0</v>
      </c>
      <c r="AA113" s="103">
        <v>0</v>
      </c>
      <c r="AB113" s="103">
        <v>0</v>
      </c>
      <c r="AC113" s="103">
        <v>0</v>
      </c>
      <c r="AD113" s="103">
        <v>0</v>
      </c>
      <c r="AE113" s="103">
        <v>0</v>
      </c>
      <c r="AF113" s="103">
        <v>0</v>
      </c>
      <c r="AG113" s="103">
        <v>0</v>
      </c>
      <c r="AH113" s="103">
        <v>0</v>
      </c>
      <c r="AI113" s="103">
        <v>0</v>
      </c>
      <c r="AJ113" s="103">
        <v>0</v>
      </c>
      <c r="AK113" s="103">
        <v>0</v>
      </c>
      <c r="AL113" s="103">
        <v>0</v>
      </c>
      <c r="AM113" s="103">
        <v>0</v>
      </c>
      <c r="AN113" s="103">
        <v>0</v>
      </c>
      <c r="AO113" s="103">
        <v>0</v>
      </c>
      <c r="AP113" s="103">
        <v>0</v>
      </c>
      <c r="AQ113" s="103">
        <v>0</v>
      </c>
      <c r="AR113" s="103">
        <v>0</v>
      </c>
      <c r="AS113" s="103">
        <v>0</v>
      </c>
      <c r="AT113" s="103">
        <v>0</v>
      </c>
      <c r="AU113" s="103">
        <v>0</v>
      </c>
      <c r="AV113" s="103">
        <v>0</v>
      </c>
      <c r="AW113" s="103">
        <v>0</v>
      </c>
      <c r="AX113" s="103">
        <v>0</v>
      </c>
      <c r="AY113" s="103">
        <v>0</v>
      </c>
      <c r="AZ113" s="103">
        <v>0</v>
      </c>
      <c r="BA113" s="103">
        <v>0</v>
      </c>
      <c r="BB113" s="103">
        <v>0</v>
      </c>
      <c r="BC113" s="103">
        <v>0</v>
      </c>
      <c r="BD113" s="103">
        <v>0</v>
      </c>
      <c r="BE113" s="103">
        <v>0</v>
      </c>
      <c r="BF113" s="103">
        <v>0</v>
      </c>
      <c r="BG113" s="103">
        <v>0</v>
      </c>
      <c r="BH113" s="103">
        <v>0</v>
      </c>
      <c r="BI113" s="103">
        <v>0</v>
      </c>
      <c r="BK113" s="44"/>
      <c r="BL113" s="44"/>
      <c r="BN113" s="76"/>
      <c r="BO113" s="44"/>
      <c r="BP113" s="43"/>
    </row>
    <row r="114" spans="1:68" ht="12.75">
      <c r="A114" s="102" t="s">
        <v>118</v>
      </c>
      <c r="B114" s="103">
        <v>0</v>
      </c>
      <c r="C114" s="103">
        <v>0</v>
      </c>
      <c r="D114" s="103">
        <v>0</v>
      </c>
      <c r="E114" s="103">
        <v>0</v>
      </c>
      <c r="F114" s="103">
        <v>0</v>
      </c>
      <c r="G114" s="103">
        <v>0</v>
      </c>
      <c r="H114" s="103">
        <v>0</v>
      </c>
      <c r="I114" s="103">
        <v>0</v>
      </c>
      <c r="J114" s="103">
        <v>0</v>
      </c>
      <c r="K114" s="103">
        <v>0</v>
      </c>
      <c r="L114" s="103">
        <v>0</v>
      </c>
      <c r="M114" s="103">
        <v>0</v>
      </c>
      <c r="N114" s="103">
        <v>0</v>
      </c>
      <c r="O114" s="103">
        <v>0</v>
      </c>
      <c r="P114" s="103">
        <v>0</v>
      </c>
      <c r="Q114" s="103">
        <v>0</v>
      </c>
      <c r="R114" s="103">
        <v>0</v>
      </c>
      <c r="S114" s="103">
        <v>0</v>
      </c>
      <c r="T114" s="103">
        <v>0</v>
      </c>
      <c r="U114" s="103">
        <v>0</v>
      </c>
      <c r="V114" s="103">
        <v>0</v>
      </c>
      <c r="W114" s="103">
        <v>0</v>
      </c>
      <c r="X114" s="103">
        <v>0</v>
      </c>
      <c r="Y114" s="103">
        <v>0</v>
      </c>
      <c r="Z114" s="103">
        <v>0</v>
      </c>
      <c r="AA114" s="103">
        <v>0</v>
      </c>
      <c r="AB114" s="103">
        <v>0</v>
      </c>
      <c r="AC114" s="103">
        <v>0</v>
      </c>
      <c r="AD114" s="103">
        <v>0</v>
      </c>
      <c r="AE114" s="103">
        <v>0</v>
      </c>
      <c r="AF114" s="103">
        <v>0</v>
      </c>
      <c r="AG114" s="103">
        <v>0</v>
      </c>
      <c r="AH114" s="103">
        <v>0</v>
      </c>
      <c r="AI114" s="103">
        <v>0</v>
      </c>
      <c r="AJ114" s="103">
        <v>0</v>
      </c>
      <c r="AK114" s="103">
        <v>0</v>
      </c>
      <c r="AL114" s="103">
        <v>0</v>
      </c>
      <c r="AM114" s="103">
        <v>0</v>
      </c>
      <c r="AN114" s="103">
        <v>0</v>
      </c>
      <c r="AO114" s="103">
        <v>0</v>
      </c>
      <c r="AP114" s="103">
        <v>0</v>
      </c>
      <c r="AQ114" s="103">
        <v>0</v>
      </c>
      <c r="AR114" s="103">
        <v>0</v>
      </c>
      <c r="AS114" s="103">
        <v>0</v>
      </c>
      <c r="AT114" s="103">
        <v>0</v>
      </c>
      <c r="AU114" s="103">
        <v>0</v>
      </c>
      <c r="AV114" s="103">
        <v>0</v>
      </c>
      <c r="AW114" s="103">
        <v>0</v>
      </c>
      <c r="AX114" s="103">
        <v>0</v>
      </c>
      <c r="AY114" s="103">
        <v>0</v>
      </c>
      <c r="AZ114" s="103">
        <v>0</v>
      </c>
      <c r="BA114" s="103">
        <v>0</v>
      </c>
      <c r="BB114" s="103">
        <v>0</v>
      </c>
      <c r="BC114" s="103">
        <v>0</v>
      </c>
      <c r="BD114" s="103">
        <v>0</v>
      </c>
      <c r="BE114" s="103">
        <v>0</v>
      </c>
      <c r="BF114" s="103">
        <v>0</v>
      </c>
      <c r="BG114" s="103">
        <v>0</v>
      </c>
      <c r="BH114" s="103">
        <v>0</v>
      </c>
      <c r="BI114" s="103">
        <v>0</v>
      </c>
      <c r="BK114" s="44"/>
      <c r="BL114" s="44"/>
      <c r="BN114" s="76"/>
      <c r="BO114" s="44"/>
      <c r="BP114" s="43"/>
    </row>
    <row r="115" spans="1:68" ht="12.75">
      <c r="A115" s="102" t="s">
        <v>119</v>
      </c>
      <c r="B115" s="103">
        <v>0</v>
      </c>
      <c r="C115" s="103">
        <v>0</v>
      </c>
      <c r="D115" s="103">
        <v>0</v>
      </c>
      <c r="E115" s="103">
        <v>0</v>
      </c>
      <c r="F115" s="103">
        <v>0</v>
      </c>
      <c r="G115" s="103">
        <v>0</v>
      </c>
      <c r="H115" s="103">
        <v>0</v>
      </c>
      <c r="I115" s="103">
        <v>0</v>
      </c>
      <c r="J115" s="103">
        <v>0</v>
      </c>
      <c r="K115" s="103">
        <v>0</v>
      </c>
      <c r="L115" s="103">
        <v>0</v>
      </c>
      <c r="M115" s="103">
        <v>0</v>
      </c>
      <c r="N115" s="103">
        <v>0</v>
      </c>
      <c r="O115" s="103">
        <v>0</v>
      </c>
      <c r="P115" s="103">
        <v>0</v>
      </c>
      <c r="Q115" s="103">
        <v>0</v>
      </c>
      <c r="R115" s="103">
        <v>0</v>
      </c>
      <c r="S115" s="103">
        <v>0</v>
      </c>
      <c r="T115" s="103">
        <v>0</v>
      </c>
      <c r="U115" s="103">
        <v>0</v>
      </c>
      <c r="V115" s="103">
        <v>0</v>
      </c>
      <c r="W115" s="103">
        <v>0</v>
      </c>
      <c r="X115" s="103">
        <v>0</v>
      </c>
      <c r="Y115" s="103">
        <v>0</v>
      </c>
      <c r="Z115" s="103">
        <v>0</v>
      </c>
      <c r="AA115" s="103">
        <v>0</v>
      </c>
      <c r="AB115" s="103">
        <v>0</v>
      </c>
      <c r="AC115" s="103">
        <v>0</v>
      </c>
      <c r="AD115" s="103">
        <v>0</v>
      </c>
      <c r="AE115" s="103">
        <v>0</v>
      </c>
      <c r="AF115" s="103">
        <v>0</v>
      </c>
      <c r="AG115" s="103">
        <v>0</v>
      </c>
      <c r="AH115" s="103">
        <v>0</v>
      </c>
      <c r="AI115" s="103">
        <v>0</v>
      </c>
      <c r="AJ115" s="103">
        <v>0</v>
      </c>
      <c r="AK115" s="103">
        <v>0</v>
      </c>
      <c r="AL115" s="103">
        <v>0</v>
      </c>
      <c r="AM115" s="103">
        <v>0</v>
      </c>
      <c r="AN115" s="103">
        <v>0</v>
      </c>
      <c r="AO115" s="103">
        <v>0</v>
      </c>
      <c r="AP115" s="103">
        <v>0</v>
      </c>
      <c r="AQ115" s="103">
        <v>0</v>
      </c>
      <c r="AR115" s="103">
        <v>0</v>
      </c>
      <c r="AS115" s="103">
        <v>0</v>
      </c>
      <c r="AT115" s="103">
        <v>0</v>
      </c>
      <c r="AU115" s="103">
        <v>0</v>
      </c>
      <c r="AV115" s="103">
        <v>0</v>
      </c>
      <c r="AW115" s="103">
        <v>0</v>
      </c>
      <c r="AX115" s="103">
        <v>0</v>
      </c>
      <c r="AY115" s="103">
        <v>0</v>
      </c>
      <c r="AZ115" s="103">
        <v>0</v>
      </c>
      <c r="BA115" s="103">
        <v>0</v>
      </c>
      <c r="BB115" s="103">
        <v>0</v>
      </c>
      <c r="BC115" s="103">
        <v>0</v>
      </c>
      <c r="BD115" s="103">
        <v>0</v>
      </c>
      <c r="BE115" s="103">
        <v>0</v>
      </c>
      <c r="BF115" s="103">
        <v>386981</v>
      </c>
      <c r="BG115" s="103">
        <v>6.217361267311461</v>
      </c>
      <c r="BH115" s="103">
        <v>386981</v>
      </c>
      <c r="BI115" s="103">
        <v>6.217361267311461</v>
      </c>
      <c r="BK115" s="44"/>
      <c r="BL115" s="44"/>
      <c r="BN115" s="76"/>
      <c r="BO115" s="44"/>
      <c r="BP115" s="43"/>
    </row>
    <row r="116" spans="1:68" ht="12.75">
      <c r="A116" s="102" t="s">
        <v>120</v>
      </c>
      <c r="B116" s="103">
        <v>0</v>
      </c>
      <c r="C116" s="103">
        <v>0</v>
      </c>
      <c r="D116" s="103">
        <v>0</v>
      </c>
      <c r="E116" s="103">
        <v>0</v>
      </c>
      <c r="F116" s="103">
        <v>0</v>
      </c>
      <c r="G116" s="103">
        <v>0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03">
        <v>0</v>
      </c>
      <c r="N116" s="103">
        <v>0</v>
      </c>
      <c r="O116" s="103">
        <v>0</v>
      </c>
      <c r="P116" s="103">
        <v>0</v>
      </c>
      <c r="Q116" s="103">
        <v>0</v>
      </c>
      <c r="R116" s="103">
        <v>0</v>
      </c>
      <c r="S116" s="103">
        <v>0</v>
      </c>
      <c r="T116" s="103">
        <v>0</v>
      </c>
      <c r="U116" s="103">
        <v>0</v>
      </c>
      <c r="V116" s="103">
        <v>0</v>
      </c>
      <c r="W116" s="103">
        <v>0</v>
      </c>
      <c r="X116" s="103">
        <v>0</v>
      </c>
      <c r="Y116" s="103">
        <v>0</v>
      </c>
      <c r="Z116" s="103">
        <v>0</v>
      </c>
      <c r="AA116" s="103">
        <v>0</v>
      </c>
      <c r="AB116" s="103">
        <v>0</v>
      </c>
      <c r="AC116" s="103">
        <v>0</v>
      </c>
      <c r="AD116" s="103">
        <v>0</v>
      </c>
      <c r="AE116" s="103">
        <v>0</v>
      </c>
      <c r="AF116" s="103">
        <v>0</v>
      </c>
      <c r="AG116" s="103">
        <v>0</v>
      </c>
      <c r="AH116" s="103">
        <v>0</v>
      </c>
      <c r="AI116" s="103">
        <v>0</v>
      </c>
      <c r="AJ116" s="103">
        <v>0</v>
      </c>
      <c r="AK116" s="103">
        <v>0</v>
      </c>
      <c r="AL116" s="103">
        <v>0</v>
      </c>
      <c r="AM116" s="103">
        <v>0</v>
      </c>
      <c r="AN116" s="103">
        <v>0</v>
      </c>
      <c r="AO116" s="103">
        <v>0</v>
      </c>
      <c r="AP116" s="103">
        <v>0</v>
      </c>
      <c r="AQ116" s="103">
        <v>0</v>
      </c>
      <c r="AR116" s="103">
        <v>0</v>
      </c>
      <c r="AS116" s="103">
        <v>0</v>
      </c>
      <c r="AT116" s="103">
        <v>0</v>
      </c>
      <c r="AU116" s="103">
        <v>0</v>
      </c>
      <c r="AV116" s="103">
        <v>0</v>
      </c>
      <c r="AW116" s="103">
        <v>0</v>
      </c>
      <c r="AX116" s="103">
        <v>0</v>
      </c>
      <c r="AY116" s="103">
        <v>0</v>
      </c>
      <c r="AZ116" s="103">
        <v>0</v>
      </c>
      <c r="BA116" s="103">
        <v>0</v>
      </c>
      <c r="BB116" s="103">
        <v>0</v>
      </c>
      <c r="BC116" s="103">
        <v>0</v>
      </c>
      <c r="BD116" s="103">
        <v>0</v>
      </c>
      <c r="BE116" s="103">
        <v>0</v>
      </c>
      <c r="BF116" s="103">
        <v>0</v>
      </c>
      <c r="BG116" s="103">
        <v>0</v>
      </c>
      <c r="BH116" s="103">
        <v>0</v>
      </c>
      <c r="BI116" s="103">
        <v>0</v>
      </c>
      <c r="BK116" s="44"/>
      <c r="BL116" s="44"/>
      <c r="BN116" s="76"/>
      <c r="BO116" s="44"/>
      <c r="BP116" s="43"/>
    </row>
    <row r="117" spans="1:68" ht="12.75">
      <c r="A117" s="38" t="s">
        <v>121</v>
      </c>
      <c r="B117" s="104">
        <v>0</v>
      </c>
      <c r="C117" s="104">
        <v>0</v>
      </c>
      <c r="D117" s="104">
        <v>0</v>
      </c>
      <c r="E117" s="104">
        <v>0</v>
      </c>
      <c r="F117" s="104">
        <v>0</v>
      </c>
      <c r="G117" s="104">
        <v>0</v>
      </c>
      <c r="H117" s="104">
        <v>95413</v>
      </c>
      <c r="I117" s="104">
        <v>55.408246225319395</v>
      </c>
      <c r="J117" s="104">
        <v>0</v>
      </c>
      <c r="K117" s="104">
        <v>0</v>
      </c>
      <c r="L117" s="104">
        <v>0</v>
      </c>
      <c r="M117" s="104">
        <v>0</v>
      </c>
      <c r="N117" s="104">
        <v>0</v>
      </c>
      <c r="O117" s="104">
        <v>0</v>
      </c>
      <c r="P117" s="104">
        <v>1540550</v>
      </c>
      <c r="Q117" s="104">
        <v>105.25039284006286</v>
      </c>
      <c r="R117" s="104">
        <v>146776</v>
      </c>
      <c r="S117" s="104">
        <v>70.22775119617225</v>
      </c>
      <c r="T117" s="104">
        <v>0</v>
      </c>
      <c r="U117" s="104">
        <v>0</v>
      </c>
      <c r="V117" s="104">
        <v>0</v>
      </c>
      <c r="W117" s="104">
        <v>0</v>
      </c>
      <c r="X117" s="104">
        <v>0</v>
      </c>
      <c r="Y117" s="104">
        <v>0</v>
      </c>
      <c r="Z117" s="104">
        <v>0</v>
      </c>
      <c r="AA117" s="104">
        <v>0</v>
      </c>
      <c r="AB117" s="104">
        <v>0</v>
      </c>
      <c r="AC117" s="104">
        <v>0</v>
      </c>
      <c r="AD117" s="104">
        <v>0</v>
      </c>
      <c r="AE117" s="104">
        <v>0</v>
      </c>
      <c r="AF117" s="104">
        <v>0</v>
      </c>
      <c r="AG117" s="104">
        <v>0</v>
      </c>
      <c r="AH117" s="104">
        <v>0</v>
      </c>
      <c r="AI117" s="104">
        <v>0</v>
      </c>
      <c r="AJ117" s="104">
        <v>286195</v>
      </c>
      <c r="AK117" s="104">
        <v>68.15789473684211</v>
      </c>
      <c r="AL117" s="104">
        <v>28636</v>
      </c>
      <c r="AM117" s="104">
        <v>57.502008032128515</v>
      </c>
      <c r="AN117" s="104">
        <v>218743</v>
      </c>
      <c r="AO117" s="104">
        <v>118.11177105831534</v>
      </c>
      <c r="AP117" s="104">
        <v>0</v>
      </c>
      <c r="AQ117" s="104">
        <v>0</v>
      </c>
      <c r="AR117" s="104">
        <v>0</v>
      </c>
      <c r="AS117" s="104">
        <v>0</v>
      </c>
      <c r="AT117" s="104">
        <v>0</v>
      </c>
      <c r="AU117" s="104">
        <v>0</v>
      </c>
      <c r="AV117" s="104">
        <v>0</v>
      </c>
      <c r="AW117" s="104">
        <v>0</v>
      </c>
      <c r="AX117" s="104">
        <v>0</v>
      </c>
      <c r="AY117" s="104">
        <v>0</v>
      </c>
      <c r="AZ117" s="104">
        <v>2299528</v>
      </c>
      <c r="BA117" s="104">
        <v>116.92317079371536</v>
      </c>
      <c r="BB117" s="104">
        <v>411776</v>
      </c>
      <c r="BC117" s="104">
        <v>70.18510311914096</v>
      </c>
      <c r="BD117" s="104">
        <v>286544</v>
      </c>
      <c r="BE117" s="104">
        <v>95.45103264490339</v>
      </c>
      <c r="BF117" s="104">
        <v>2913365</v>
      </c>
      <c r="BG117" s="104">
        <v>46.807059541788504</v>
      </c>
      <c r="BH117" s="104">
        <v>8227526</v>
      </c>
      <c r="BI117" s="104">
        <v>132.18608013881303</v>
      </c>
      <c r="BK117" s="44"/>
      <c r="BL117" s="44"/>
      <c r="BN117" s="76"/>
      <c r="BO117" s="44"/>
      <c r="BP117" s="43"/>
    </row>
    <row r="118" spans="1:68" ht="12.75">
      <c r="A118" s="207" t="s">
        <v>122</v>
      </c>
      <c r="B118" s="208">
        <v>0</v>
      </c>
      <c r="C118" s="208">
        <v>0</v>
      </c>
      <c r="D118" s="208">
        <v>0</v>
      </c>
      <c r="E118" s="208">
        <v>0</v>
      </c>
      <c r="F118" s="208">
        <v>0</v>
      </c>
      <c r="G118" s="208">
        <v>0</v>
      </c>
      <c r="H118" s="208">
        <v>475040</v>
      </c>
      <c r="I118" s="208">
        <v>275.8652729384437</v>
      </c>
      <c r="J118" s="208">
        <v>0</v>
      </c>
      <c r="K118" s="208">
        <v>0</v>
      </c>
      <c r="L118" s="208">
        <v>0</v>
      </c>
      <c r="M118" s="208">
        <v>0</v>
      </c>
      <c r="N118" s="208">
        <v>0</v>
      </c>
      <c r="O118" s="208">
        <v>0</v>
      </c>
      <c r="P118" s="208">
        <v>4286997</v>
      </c>
      <c r="Q118" s="208">
        <v>292.8876819020291</v>
      </c>
      <c r="R118" s="208">
        <v>549648</v>
      </c>
      <c r="S118" s="208">
        <v>262.9894736842105</v>
      </c>
      <c r="T118" s="208">
        <v>0</v>
      </c>
      <c r="U118" s="208">
        <v>0</v>
      </c>
      <c r="V118" s="208">
        <v>0</v>
      </c>
      <c r="W118" s="208">
        <v>0</v>
      </c>
      <c r="X118" s="208">
        <v>0</v>
      </c>
      <c r="Y118" s="208">
        <v>0</v>
      </c>
      <c r="Z118" s="208">
        <v>0</v>
      </c>
      <c r="AA118" s="208">
        <v>0</v>
      </c>
      <c r="AB118" s="208">
        <v>0</v>
      </c>
      <c r="AC118" s="208">
        <v>0</v>
      </c>
      <c r="AD118" s="208">
        <v>0</v>
      </c>
      <c r="AE118" s="208">
        <v>0</v>
      </c>
      <c r="AF118" s="208">
        <v>0</v>
      </c>
      <c r="AG118" s="208">
        <v>0</v>
      </c>
      <c r="AH118" s="208">
        <v>0</v>
      </c>
      <c r="AI118" s="208">
        <v>0</v>
      </c>
      <c r="AJ118" s="208">
        <v>1173957</v>
      </c>
      <c r="AK118" s="208">
        <v>279.5801381281257</v>
      </c>
      <c r="AL118" s="208">
        <v>140762</v>
      </c>
      <c r="AM118" s="208">
        <v>282.6546184738956</v>
      </c>
      <c r="AN118" s="208">
        <v>575405</v>
      </c>
      <c r="AO118" s="208">
        <v>310.69384449244063</v>
      </c>
      <c r="AP118" s="208">
        <v>0</v>
      </c>
      <c r="AQ118" s="208">
        <v>0</v>
      </c>
      <c r="AR118" s="208">
        <v>0</v>
      </c>
      <c r="AS118" s="208">
        <v>0</v>
      </c>
      <c r="AT118" s="208">
        <v>0</v>
      </c>
      <c r="AU118" s="208">
        <v>0</v>
      </c>
      <c r="AV118" s="208">
        <v>0</v>
      </c>
      <c r="AW118" s="208">
        <v>0</v>
      </c>
      <c r="AX118" s="208">
        <v>0</v>
      </c>
      <c r="AY118" s="208">
        <v>0</v>
      </c>
      <c r="AZ118" s="208">
        <v>7252978</v>
      </c>
      <c r="BA118" s="208">
        <v>368.7892408603244</v>
      </c>
      <c r="BB118" s="208">
        <v>1772953</v>
      </c>
      <c r="BC118" s="208">
        <v>302.19072779955684</v>
      </c>
      <c r="BD118" s="208">
        <v>867699</v>
      </c>
      <c r="BE118" s="208">
        <v>289.04030646235844</v>
      </c>
      <c r="BF118" s="208">
        <v>9521633</v>
      </c>
      <c r="BG118" s="208">
        <v>152.97761961376563</v>
      </c>
      <c r="BH118" s="208">
        <v>26617072</v>
      </c>
      <c r="BI118" s="208">
        <v>427.6384434947463</v>
      </c>
      <c r="BK118" s="44"/>
      <c r="BL118" s="44"/>
      <c r="BN118" s="76"/>
      <c r="BO118" s="44"/>
      <c r="BP118" s="43"/>
    </row>
    <row r="119" spans="1:68" ht="12.75">
      <c r="A119" s="207" t="s">
        <v>123</v>
      </c>
      <c r="B119" s="208">
        <v>8288.039999999999</v>
      </c>
      <c r="C119" s="208">
        <v>24.889009009009005</v>
      </c>
      <c r="D119" s="208">
        <v>27776.039999999994</v>
      </c>
      <c r="E119" s="208">
        <v>59.22396588486139</v>
      </c>
      <c r="F119" s="208">
        <v>2240.0400000000004</v>
      </c>
      <c r="G119" s="208">
        <v>7.3685526315789485</v>
      </c>
      <c r="H119" s="208">
        <v>488480</v>
      </c>
      <c r="I119" s="208">
        <v>283.67015098722413</v>
      </c>
      <c r="J119" s="208">
        <v>24640.08</v>
      </c>
      <c r="K119" s="208">
        <v>67.1391825613079</v>
      </c>
      <c r="L119" s="208">
        <v>29568</v>
      </c>
      <c r="M119" s="208">
        <v>67.97241379310344</v>
      </c>
      <c r="N119" s="208">
        <v>55328.039999999986</v>
      </c>
      <c r="O119" s="208">
        <v>60.07387622149836</v>
      </c>
      <c r="P119" s="208">
        <v>4337845.08</v>
      </c>
      <c r="Q119" s="208">
        <v>296.3616232834597</v>
      </c>
      <c r="R119" s="208">
        <v>606096</v>
      </c>
      <c r="S119" s="208">
        <v>289.99808612440194</v>
      </c>
      <c r="T119" s="208">
        <v>53088</v>
      </c>
      <c r="U119" s="208">
        <v>34.22823984526112</v>
      </c>
      <c r="V119" s="208">
        <v>4704</v>
      </c>
      <c r="W119" s="208">
        <v>34.08695652173913</v>
      </c>
      <c r="X119" s="208">
        <v>17696.04</v>
      </c>
      <c r="Y119" s="208">
        <v>73.42755186721992</v>
      </c>
      <c r="Z119" s="208">
        <v>0</v>
      </c>
      <c r="AA119" s="208">
        <v>0</v>
      </c>
      <c r="AB119" s="208">
        <v>4256.04</v>
      </c>
      <c r="AC119" s="208">
        <v>7.058109452736319</v>
      </c>
      <c r="AD119" s="208">
        <v>21056.04</v>
      </c>
      <c r="AE119" s="208">
        <v>84.22416</v>
      </c>
      <c r="AF119" s="208">
        <v>10752</v>
      </c>
      <c r="AG119" s="208">
        <v>70.73684210526316</v>
      </c>
      <c r="AH119" s="208">
        <v>21280.079999999998</v>
      </c>
      <c r="AI119" s="208">
        <v>70.23128712871286</v>
      </c>
      <c r="AJ119" s="208">
        <v>1199717.04</v>
      </c>
      <c r="AK119" s="208">
        <v>285.7149416527745</v>
      </c>
      <c r="AL119" s="208">
        <v>150618.08</v>
      </c>
      <c r="AM119" s="208">
        <v>302.4459437751004</v>
      </c>
      <c r="AN119" s="208">
        <v>583917.08</v>
      </c>
      <c r="AO119" s="208">
        <v>315.28999999999996</v>
      </c>
      <c r="AP119" s="208">
        <v>17472</v>
      </c>
      <c r="AQ119" s="208">
        <v>69.60956175298804</v>
      </c>
      <c r="AR119" s="208">
        <v>19488</v>
      </c>
      <c r="AS119" s="208">
        <v>52.38709677419355</v>
      </c>
      <c r="AT119" s="208">
        <v>35392.08</v>
      </c>
      <c r="AU119" s="208">
        <v>58.693333333333335</v>
      </c>
      <c r="AV119" s="208">
        <v>15680.04</v>
      </c>
      <c r="AW119" s="208">
        <v>71.9267889908257</v>
      </c>
      <c r="AX119" s="208">
        <v>9632.039999999999</v>
      </c>
      <c r="AY119" s="208">
        <v>79.60363636363635</v>
      </c>
      <c r="AZ119" s="208">
        <v>7296658</v>
      </c>
      <c r="BA119" s="208">
        <v>371.0102201657599</v>
      </c>
      <c r="BB119" s="208">
        <v>1801401.04</v>
      </c>
      <c r="BC119" s="208">
        <v>307.0395500255667</v>
      </c>
      <c r="BD119" s="208">
        <v>905779.08</v>
      </c>
      <c r="BE119" s="208">
        <v>301.72520986009323</v>
      </c>
      <c r="BF119" s="208">
        <v>9521633</v>
      </c>
      <c r="BG119" s="208">
        <v>152.97761961376563</v>
      </c>
      <c r="BH119" s="208">
        <v>27270481</v>
      </c>
      <c r="BI119" s="208">
        <v>438.13632274027185</v>
      </c>
      <c r="BK119" s="44"/>
      <c r="BL119" s="44"/>
      <c r="BN119" s="76"/>
      <c r="BO119" s="44"/>
      <c r="BP119" s="43"/>
    </row>
    <row r="120" spans="1:68" ht="12.75">
      <c r="A120" s="209" t="s">
        <v>124</v>
      </c>
      <c r="B120" s="211">
        <v>0</v>
      </c>
      <c r="C120" s="211">
        <v>0</v>
      </c>
      <c r="D120" s="211">
        <v>0</v>
      </c>
      <c r="E120" s="211">
        <v>0</v>
      </c>
      <c r="F120" s="211">
        <v>0</v>
      </c>
      <c r="G120" s="211">
        <v>0</v>
      </c>
      <c r="H120" s="210">
        <v>0.7991474402155608</v>
      </c>
      <c r="I120" s="211">
        <v>0.0004640809757349366</v>
      </c>
      <c r="J120" s="211">
        <v>0</v>
      </c>
      <c r="K120" s="211">
        <v>0</v>
      </c>
      <c r="L120" s="211">
        <v>0</v>
      </c>
      <c r="M120" s="211">
        <v>0</v>
      </c>
      <c r="N120" s="211">
        <v>0</v>
      </c>
      <c r="O120" s="211">
        <v>0</v>
      </c>
      <c r="P120" s="210">
        <v>0.6406458880190492</v>
      </c>
      <c r="Q120" s="211">
        <v>4.3768934072490896E-05</v>
      </c>
      <c r="R120" s="210">
        <v>0.7329636421855442</v>
      </c>
      <c r="S120" s="211">
        <v>0.00035070030726581063</v>
      </c>
      <c r="T120" s="211">
        <v>0</v>
      </c>
      <c r="U120" s="211">
        <v>0</v>
      </c>
      <c r="V120" s="211">
        <v>0</v>
      </c>
      <c r="W120" s="211">
        <v>0</v>
      </c>
      <c r="X120" s="211">
        <v>0</v>
      </c>
      <c r="Y120" s="211">
        <v>0</v>
      </c>
      <c r="Z120" s="211">
        <v>0</v>
      </c>
      <c r="AA120" s="211">
        <v>0</v>
      </c>
      <c r="AB120" s="211">
        <v>0</v>
      </c>
      <c r="AC120" s="211">
        <v>0</v>
      </c>
      <c r="AD120" s="211">
        <v>0</v>
      </c>
      <c r="AE120" s="211">
        <v>0</v>
      </c>
      <c r="AF120" s="211">
        <v>0</v>
      </c>
      <c r="AG120" s="211">
        <v>0</v>
      </c>
      <c r="AH120" s="211">
        <v>0</v>
      </c>
      <c r="AI120" s="211">
        <v>0</v>
      </c>
      <c r="AJ120" s="210">
        <v>0.7562133877135193</v>
      </c>
      <c r="AK120" s="211">
        <v>0.0001800936860475159</v>
      </c>
      <c r="AL120" s="210">
        <v>0.796564413691195</v>
      </c>
      <c r="AM120" s="211">
        <v>0.0015995269351228815</v>
      </c>
      <c r="AN120" s="210">
        <v>0.6198451525447294</v>
      </c>
      <c r="AO120" s="211">
        <v>0.0003346896072055774</v>
      </c>
      <c r="AP120" s="211">
        <v>0</v>
      </c>
      <c r="AQ120" s="211">
        <v>0</v>
      </c>
      <c r="AR120" s="211">
        <v>0</v>
      </c>
      <c r="AS120" s="211">
        <v>0</v>
      </c>
      <c r="AT120" s="211">
        <v>0</v>
      </c>
      <c r="AU120" s="211">
        <v>0</v>
      </c>
      <c r="AV120" s="211">
        <v>0</v>
      </c>
      <c r="AW120" s="211">
        <v>0</v>
      </c>
      <c r="AX120" s="211">
        <v>0</v>
      </c>
      <c r="AY120" s="217">
        <v>0</v>
      </c>
      <c r="AZ120" s="210">
        <v>0.6829539535346723</v>
      </c>
      <c r="BA120" s="211">
        <v>3.472588363932843E-05</v>
      </c>
      <c r="BB120" s="210">
        <v>0.7677456762813227</v>
      </c>
      <c r="BC120" s="211">
        <v>0.00013085830514425137</v>
      </c>
      <c r="BD120" s="210">
        <v>0.6697656675874929</v>
      </c>
      <c r="BE120" s="211">
        <v>0.00022310648487258258</v>
      </c>
      <c r="BF120" s="210">
        <v>0.6940267494031749</v>
      </c>
      <c r="BG120" s="211">
        <v>1.1150457077265751E-05</v>
      </c>
      <c r="BH120" s="210">
        <v>0.6908928976109769</v>
      </c>
      <c r="BI120" s="211">
        <v>1.1100107605973088E-05</v>
      </c>
      <c r="BK120" s="44"/>
      <c r="BL120" s="44"/>
      <c r="BN120" s="76"/>
      <c r="BO120" s="44"/>
      <c r="BP120" s="43"/>
    </row>
    <row r="121" spans="1:68" ht="12.75">
      <c r="A121" s="201" t="s">
        <v>125</v>
      </c>
      <c r="B121" s="201" t="s">
        <v>11</v>
      </c>
      <c r="C121" s="202" t="s">
        <v>11</v>
      </c>
      <c r="D121" s="202" t="s">
        <v>11</v>
      </c>
      <c r="E121" s="202" t="s">
        <v>11</v>
      </c>
      <c r="F121" s="202" t="s">
        <v>11</v>
      </c>
      <c r="G121" s="202" t="s">
        <v>11</v>
      </c>
      <c r="H121" s="202" t="s">
        <v>11</v>
      </c>
      <c r="I121" s="202" t="s">
        <v>11</v>
      </c>
      <c r="J121" s="202" t="s">
        <v>11</v>
      </c>
      <c r="K121" s="202" t="s">
        <v>11</v>
      </c>
      <c r="L121" s="202" t="s">
        <v>11</v>
      </c>
      <c r="M121" s="202" t="s">
        <v>11</v>
      </c>
      <c r="N121" s="202" t="s">
        <v>11</v>
      </c>
      <c r="O121" s="202" t="s">
        <v>11</v>
      </c>
      <c r="P121" s="202" t="s">
        <v>11</v>
      </c>
      <c r="Q121" s="202" t="s">
        <v>11</v>
      </c>
      <c r="R121" s="202" t="s">
        <v>11</v>
      </c>
      <c r="S121" s="202" t="s">
        <v>11</v>
      </c>
      <c r="T121" s="202" t="s">
        <v>11</v>
      </c>
      <c r="U121" s="202" t="s">
        <v>11</v>
      </c>
      <c r="V121" s="202" t="s">
        <v>11</v>
      </c>
      <c r="W121" s="202" t="s">
        <v>11</v>
      </c>
      <c r="X121" s="202" t="s">
        <v>11</v>
      </c>
      <c r="Y121" s="202" t="s">
        <v>11</v>
      </c>
      <c r="Z121" s="202" t="s">
        <v>11</v>
      </c>
      <c r="AA121" s="202" t="s">
        <v>11</v>
      </c>
      <c r="AB121" s="202" t="s">
        <v>11</v>
      </c>
      <c r="AC121" s="202" t="s">
        <v>11</v>
      </c>
      <c r="AD121" s="202" t="s">
        <v>11</v>
      </c>
      <c r="AE121" s="202" t="s">
        <v>11</v>
      </c>
      <c r="AF121" s="202" t="s">
        <v>11</v>
      </c>
      <c r="AG121" s="202" t="s">
        <v>11</v>
      </c>
      <c r="AH121" s="202" t="s">
        <v>11</v>
      </c>
      <c r="AI121" s="202" t="s">
        <v>11</v>
      </c>
      <c r="AJ121" s="202" t="s">
        <v>11</v>
      </c>
      <c r="AK121" s="202" t="s">
        <v>11</v>
      </c>
      <c r="AL121" s="202" t="s">
        <v>11</v>
      </c>
      <c r="AM121" s="202" t="s">
        <v>11</v>
      </c>
      <c r="AN121" s="202" t="s">
        <v>11</v>
      </c>
      <c r="AO121" s="202" t="s">
        <v>11</v>
      </c>
      <c r="AP121" s="202" t="s">
        <v>11</v>
      </c>
      <c r="AQ121" s="202" t="s">
        <v>11</v>
      </c>
      <c r="AR121" s="202" t="s">
        <v>11</v>
      </c>
      <c r="AS121" s="202" t="s">
        <v>11</v>
      </c>
      <c r="AT121" s="202" t="s">
        <v>11</v>
      </c>
      <c r="AU121" s="202" t="s">
        <v>11</v>
      </c>
      <c r="AV121" s="202" t="s">
        <v>11</v>
      </c>
      <c r="AW121" s="202" t="s">
        <v>11</v>
      </c>
      <c r="AX121" s="202" t="s">
        <v>11</v>
      </c>
      <c r="AY121" s="202" t="s">
        <v>11</v>
      </c>
      <c r="AZ121" s="202" t="s">
        <v>11</v>
      </c>
      <c r="BA121" s="202" t="s">
        <v>11</v>
      </c>
      <c r="BB121" s="202" t="s">
        <v>11</v>
      </c>
      <c r="BC121" s="202" t="s">
        <v>11</v>
      </c>
      <c r="BD121" s="202" t="s">
        <v>11</v>
      </c>
      <c r="BE121" s="202" t="s">
        <v>11</v>
      </c>
      <c r="BF121" s="202" t="s">
        <v>11</v>
      </c>
      <c r="BG121" s="202" t="s">
        <v>11</v>
      </c>
      <c r="BH121" s="202" t="s">
        <v>11</v>
      </c>
      <c r="BI121" s="202" t="s">
        <v>11</v>
      </c>
      <c r="BK121" s="44"/>
      <c r="BL121" s="44"/>
      <c r="BN121" s="76"/>
      <c r="BO121" s="44"/>
      <c r="BP121" s="43"/>
    </row>
    <row r="122" spans="1:68" ht="12.75">
      <c r="A122" s="39" t="s">
        <v>126</v>
      </c>
      <c r="B122" s="105">
        <v>0</v>
      </c>
      <c r="C122" s="105">
        <v>0</v>
      </c>
      <c r="D122" s="105">
        <v>0</v>
      </c>
      <c r="E122" s="105">
        <v>0</v>
      </c>
      <c r="F122" s="105">
        <v>0</v>
      </c>
      <c r="G122" s="105">
        <v>0</v>
      </c>
      <c r="H122" s="105">
        <v>0</v>
      </c>
      <c r="I122" s="105">
        <v>0</v>
      </c>
      <c r="J122" s="105">
        <v>0</v>
      </c>
      <c r="K122" s="105">
        <v>0</v>
      </c>
      <c r="L122" s="105">
        <v>0</v>
      </c>
      <c r="M122" s="105">
        <v>0</v>
      </c>
      <c r="N122" s="105">
        <v>0</v>
      </c>
      <c r="O122" s="105">
        <v>0</v>
      </c>
      <c r="P122" s="105">
        <v>0</v>
      </c>
      <c r="Q122" s="105">
        <v>0</v>
      </c>
      <c r="R122" s="105">
        <v>0</v>
      </c>
      <c r="S122" s="105">
        <v>0</v>
      </c>
      <c r="T122" s="105">
        <v>0</v>
      </c>
      <c r="U122" s="105">
        <v>0</v>
      </c>
      <c r="V122" s="105">
        <v>0</v>
      </c>
      <c r="W122" s="105">
        <v>0</v>
      </c>
      <c r="X122" s="105">
        <v>0</v>
      </c>
      <c r="Y122" s="105">
        <v>0</v>
      </c>
      <c r="Z122" s="105">
        <v>0</v>
      </c>
      <c r="AA122" s="105">
        <v>0</v>
      </c>
      <c r="AB122" s="105">
        <v>0</v>
      </c>
      <c r="AC122" s="105">
        <v>0</v>
      </c>
      <c r="AD122" s="105">
        <v>0</v>
      </c>
      <c r="AE122" s="105">
        <v>0</v>
      </c>
      <c r="AF122" s="105">
        <v>0</v>
      </c>
      <c r="AG122" s="105">
        <v>0</v>
      </c>
      <c r="AH122" s="105">
        <v>0</v>
      </c>
      <c r="AI122" s="105">
        <v>0</v>
      </c>
      <c r="AJ122" s="105">
        <v>0</v>
      </c>
      <c r="AK122" s="105">
        <v>0</v>
      </c>
      <c r="AL122" s="105">
        <v>0</v>
      </c>
      <c r="AM122" s="105">
        <v>0</v>
      </c>
      <c r="AN122" s="105">
        <v>0</v>
      </c>
      <c r="AO122" s="105">
        <v>0</v>
      </c>
      <c r="AP122" s="105">
        <v>0</v>
      </c>
      <c r="AQ122" s="105">
        <v>0</v>
      </c>
      <c r="AR122" s="105">
        <v>0</v>
      </c>
      <c r="AS122" s="105">
        <v>0</v>
      </c>
      <c r="AT122" s="105">
        <v>0</v>
      </c>
      <c r="AU122" s="105">
        <v>0</v>
      </c>
      <c r="AV122" s="105">
        <v>0</v>
      </c>
      <c r="AW122" s="105">
        <v>0</v>
      </c>
      <c r="AX122" s="105">
        <v>0</v>
      </c>
      <c r="AY122" s="105">
        <v>0</v>
      </c>
      <c r="AZ122" s="105">
        <v>0</v>
      </c>
      <c r="BA122" s="105">
        <v>0</v>
      </c>
      <c r="BB122" s="105">
        <v>0</v>
      </c>
      <c r="BC122" s="105">
        <v>0</v>
      </c>
      <c r="BD122" s="105">
        <v>0</v>
      </c>
      <c r="BE122" s="105">
        <v>0</v>
      </c>
      <c r="BF122" s="105">
        <v>1833920</v>
      </c>
      <c r="BG122" s="105">
        <v>29.464348831978405</v>
      </c>
      <c r="BH122" s="105">
        <v>1833920</v>
      </c>
      <c r="BI122" s="105">
        <v>29.464348831978405</v>
      </c>
      <c r="BK122" s="44"/>
      <c r="BL122" s="44"/>
      <c r="BN122" s="76"/>
      <c r="BO122" s="44"/>
      <c r="BP122" s="43"/>
    </row>
    <row r="123" spans="1:68" ht="12.75">
      <c r="A123" s="39" t="s">
        <v>127</v>
      </c>
      <c r="B123" s="105">
        <v>0</v>
      </c>
      <c r="C123" s="105">
        <v>0</v>
      </c>
      <c r="D123" s="105">
        <v>0</v>
      </c>
      <c r="E123" s="105">
        <v>0</v>
      </c>
      <c r="F123" s="105">
        <v>0</v>
      </c>
      <c r="G123" s="105">
        <v>0</v>
      </c>
      <c r="H123" s="105">
        <v>0</v>
      </c>
      <c r="I123" s="105">
        <v>0</v>
      </c>
      <c r="J123" s="105">
        <v>0</v>
      </c>
      <c r="K123" s="105">
        <v>0</v>
      </c>
      <c r="L123" s="105">
        <v>0</v>
      </c>
      <c r="M123" s="105">
        <v>0</v>
      </c>
      <c r="N123" s="105">
        <v>0</v>
      </c>
      <c r="O123" s="105">
        <v>0</v>
      </c>
      <c r="P123" s="105">
        <v>0</v>
      </c>
      <c r="Q123" s="105">
        <v>0</v>
      </c>
      <c r="R123" s="105">
        <v>0</v>
      </c>
      <c r="S123" s="105">
        <v>0</v>
      </c>
      <c r="T123" s="105">
        <v>0</v>
      </c>
      <c r="U123" s="105">
        <v>0</v>
      </c>
      <c r="V123" s="105">
        <v>0</v>
      </c>
      <c r="W123" s="105">
        <v>0</v>
      </c>
      <c r="X123" s="105">
        <v>0</v>
      </c>
      <c r="Y123" s="105">
        <v>0</v>
      </c>
      <c r="Z123" s="105">
        <v>0</v>
      </c>
      <c r="AA123" s="105">
        <v>0</v>
      </c>
      <c r="AB123" s="105">
        <v>0</v>
      </c>
      <c r="AC123" s="105">
        <v>0</v>
      </c>
      <c r="AD123" s="105">
        <v>0</v>
      </c>
      <c r="AE123" s="105">
        <v>0</v>
      </c>
      <c r="AF123" s="105">
        <v>0</v>
      </c>
      <c r="AG123" s="105">
        <v>0</v>
      </c>
      <c r="AH123" s="105">
        <v>0</v>
      </c>
      <c r="AI123" s="105">
        <v>0</v>
      </c>
      <c r="AJ123" s="105">
        <v>0</v>
      </c>
      <c r="AK123" s="105">
        <v>0</v>
      </c>
      <c r="AL123" s="105">
        <v>0</v>
      </c>
      <c r="AM123" s="105">
        <v>0</v>
      </c>
      <c r="AN123" s="105">
        <v>0</v>
      </c>
      <c r="AO123" s="105">
        <v>0</v>
      </c>
      <c r="AP123" s="105">
        <v>0</v>
      </c>
      <c r="AQ123" s="105">
        <v>0</v>
      </c>
      <c r="AR123" s="105">
        <v>0</v>
      </c>
      <c r="AS123" s="105">
        <v>0</v>
      </c>
      <c r="AT123" s="105">
        <v>0</v>
      </c>
      <c r="AU123" s="105">
        <v>0</v>
      </c>
      <c r="AV123" s="105">
        <v>0</v>
      </c>
      <c r="AW123" s="105">
        <v>0</v>
      </c>
      <c r="AX123" s="105">
        <v>0</v>
      </c>
      <c r="AY123" s="105">
        <v>0</v>
      </c>
      <c r="AZ123" s="105">
        <v>0</v>
      </c>
      <c r="BA123" s="105">
        <v>0</v>
      </c>
      <c r="BB123" s="105">
        <v>0</v>
      </c>
      <c r="BC123" s="105">
        <v>0</v>
      </c>
      <c r="BD123" s="105">
        <v>0</v>
      </c>
      <c r="BE123" s="105">
        <v>0</v>
      </c>
      <c r="BF123" s="105">
        <v>0</v>
      </c>
      <c r="BG123" s="105">
        <v>0</v>
      </c>
      <c r="BH123" s="105">
        <v>0</v>
      </c>
      <c r="BI123" s="105">
        <v>0</v>
      </c>
      <c r="BK123" s="44"/>
      <c r="BL123" s="44"/>
      <c r="BN123" s="76"/>
      <c r="BO123" s="44"/>
      <c r="BP123" s="43"/>
    </row>
    <row r="124" spans="1:68" ht="12.75">
      <c r="A124" s="40" t="s">
        <v>128</v>
      </c>
      <c r="B124" s="106">
        <v>0</v>
      </c>
      <c r="C124" s="106">
        <v>0</v>
      </c>
      <c r="D124" s="106">
        <v>0</v>
      </c>
      <c r="E124" s="106">
        <v>0</v>
      </c>
      <c r="F124" s="106">
        <v>0</v>
      </c>
      <c r="G124" s="106">
        <v>0</v>
      </c>
      <c r="H124" s="106">
        <v>0</v>
      </c>
      <c r="I124" s="106">
        <v>0</v>
      </c>
      <c r="J124" s="106">
        <v>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0</v>
      </c>
      <c r="Q124" s="106">
        <v>0</v>
      </c>
      <c r="R124" s="106">
        <v>0</v>
      </c>
      <c r="S124" s="106">
        <v>0</v>
      </c>
      <c r="T124" s="106">
        <v>0</v>
      </c>
      <c r="U124" s="106">
        <v>0</v>
      </c>
      <c r="V124" s="106">
        <v>0</v>
      </c>
      <c r="W124" s="106">
        <v>0</v>
      </c>
      <c r="X124" s="106">
        <v>0</v>
      </c>
      <c r="Y124" s="106">
        <v>0</v>
      </c>
      <c r="Z124" s="106">
        <v>0</v>
      </c>
      <c r="AA124" s="106">
        <v>0</v>
      </c>
      <c r="AB124" s="106">
        <v>0</v>
      </c>
      <c r="AC124" s="106">
        <v>0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0</v>
      </c>
      <c r="AJ124" s="106">
        <v>0</v>
      </c>
      <c r="AK124" s="106">
        <v>0</v>
      </c>
      <c r="AL124" s="106">
        <v>0</v>
      </c>
      <c r="AM124" s="106">
        <v>0</v>
      </c>
      <c r="AN124" s="106">
        <v>0</v>
      </c>
      <c r="AO124" s="106">
        <v>0</v>
      </c>
      <c r="AP124" s="106">
        <v>0</v>
      </c>
      <c r="AQ124" s="106">
        <v>0</v>
      </c>
      <c r="AR124" s="106">
        <v>0</v>
      </c>
      <c r="AS124" s="106">
        <v>0</v>
      </c>
      <c r="AT124" s="106">
        <v>0</v>
      </c>
      <c r="AU124" s="106">
        <v>0</v>
      </c>
      <c r="AV124" s="106">
        <v>0</v>
      </c>
      <c r="AW124" s="106">
        <v>0</v>
      </c>
      <c r="AX124" s="106">
        <v>0</v>
      </c>
      <c r="AY124" s="106">
        <v>0</v>
      </c>
      <c r="AZ124" s="106">
        <v>0</v>
      </c>
      <c r="BA124" s="106">
        <v>0</v>
      </c>
      <c r="BB124" s="106">
        <v>0</v>
      </c>
      <c r="BC124" s="106">
        <v>0</v>
      </c>
      <c r="BD124" s="106">
        <v>0</v>
      </c>
      <c r="BE124" s="106">
        <v>0</v>
      </c>
      <c r="BF124" s="106">
        <v>1833920</v>
      </c>
      <c r="BG124" s="106">
        <v>29.464348831978405</v>
      </c>
      <c r="BH124" s="106">
        <v>1833920</v>
      </c>
      <c r="BI124" s="106">
        <v>29.464348831978405</v>
      </c>
      <c r="BK124" s="44"/>
      <c r="BL124" s="44"/>
      <c r="BN124" s="76"/>
      <c r="BO124" s="44"/>
      <c r="BP124" s="43"/>
    </row>
    <row r="125" spans="1:68" ht="12.75">
      <c r="A125" s="41" t="s">
        <v>129</v>
      </c>
      <c r="B125" s="107" t="s">
        <v>11</v>
      </c>
      <c r="C125" s="107" t="s">
        <v>11</v>
      </c>
      <c r="D125" s="107" t="s">
        <v>11</v>
      </c>
      <c r="E125" s="107" t="s">
        <v>11</v>
      </c>
      <c r="F125" s="107" t="s">
        <v>11</v>
      </c>
      <c r="G125" s="107" t="s">
        <v>11</v>
      </c>
      <c r="H125" s="107" t="s">
        <v>11</v>
      </c>
      <c r="I125" s="107" t="s">
        <v>11</v>
      </c>
      <c r="J125" s="107" t="s">
        <v>11</v>
      </c>
      <c r="K125" s="107" t="s">
        <v>11</v>
      </c>
      <c r="L125" s="107" t="s">
        <v>11</v>
      </c>
      <c r="M125" s="107" t="s">
        <v>11</v>
      </c>
      <c r="N125" s="107" t="s">
        <v>11</v>
      </c>
      <c r="O125" s="107" t="s">
        <v>11</v>
      </c>
      <c r="P125" s="107" t="s">
        <v>11</v>
      </c>
      <c r="Q125" s="107" t="s">
        <v>11</v>
      </c>
      <c r="R125" s="107" t="s">
        <v>11</v>
      </c>
      <c r="S125" s="107" t="s">
        <v>11</v>
      </c>
      <c r="T125" s="107" t="s">
        <v>11</v>
      </c>
      <c r="U125" s="107" t="s">
        <v>11</v>
      </c>
      <c r="V125" s="107" t="s">
        <v>11</v>
      </c>
      <c r="W125" s="107" t="s">
        <v>11</v>
      </c>
      <c r="X125" s="107" t="s">
        <v>11</v>
      </c>
      <c r="Y125" s="107" t="s">
        <v>11</v>
      </c>
      <c r="Z125" s="107" t="s">
        <v>11</v>
      </c>
      <c r="AA125" s="107" t="s">
        <v>11</v>
      </c>
      <c r="AB125" s="107" t="s">
        <v>11</v>
      </c>
      <c r="AC125" s="107" t="s">
        <v>11</v>
      </c>
      <c r="AD125" s="107" t="s">
        <v>11</v>
      </c>
      <c r="AE125" s="107" t="s">
        <v>11</v>
      </c>
      <c r="AF125" s="107" t="s">
        <v>11</v>
      </c>
      <c r="AG125" s="107" t="s">
        <v>11</v>
      </c>
      <c r="AH125" s="107" t="s">
        <v>11</v>
      </c>
      <c r="AI125" s="107" t="s">
        <v>11</v>
      </c>
      <c r="AJ125" s="107" t="s">
        <v>11</v>
      </c>
      <c r="AK125" s="107" t="s">
        <v>11</v>
      </c>
      <c r="AL125" s="107" t="s">
        <v>11</v>
      </c>
      <c r="AM125" s="107" t="s">
        <v>11</v>
      </c>
      <c r="AN125" s="107" t="s">
        <v>11</v>
      </c>
      <c r="AO125" s="107" t="s">
        <v>11</v>
      </c>
      <c r="AP125" s="107" t="s">
        <v>11</v>
      </c>
      <c r="AQ125" s="107" t="s">
        <v>11</v>
      </c>
      <c r="AR125" s="107" t="s">
        <v>11</v>
      </c>
      <c r="AS125" s="107" t="s">
        <v>11</v>
      </c>
      <c r="AT125" s="107" t="s">
        <v>11</v>
      </c>
      <c r="AU125" s="107" t="s">
        <v>11</v>
      </c>
      <c r="AV125" s="107" t="s">
        <v>11</v>
      </c>
      <c r="AW125" s="107" t="s">
        <v>11</v>
      </c>
      <c r="AX125" s="107" t="s">
        <v>11</v>
      </c>
      <c r="AY125" s="107" t="s">
        <v>11</v>
      </c>
      <c r="AZ125" s="107" t="s">
        <v>11</v>
      </c>
      <c r="BA125" s="107" t="s">
        <v>11</v>
      </c>
      <c r="BB125" s="107" t="s">
        <v>11</v>
      </c>
      <c r="BC125" s="107" t="s">
        <v>11</v>
      </c>
      <c r="BD125" s="107" t="s">
        <v>11</v>
      </c>
      <c r="BE125" s="107" t="s">
        <v>11</v>
      </c>
      <c r="BF125" s="107" t="s">
        <v>11</v>
      </c>
      <c r="BG125" s="107" t="s">
        <v>11</v>
      </c>
      <c r="BH125" s="107" t="s">
        <v>11</v>
      </c>
      <c r="BI125" s="107" t="s">
        <v>11</v>
      </c>
      <c r="BK125" s="44"/>
      <c r="BL125" s="44"/>
      <c r="BN125" s="76"/>
      <c r="BO125" s="44"/>
      <c r="BP125" s="43"/>
    </row>
    <row r="126" spans="1:68" ht="12.75">
      <c r="A126" s="42" t="s">
        <v>130</v>
      </c>
      <c r="B126" s="107">
        <v>0</v>
      </c>
      <c r="C126" s="107">
        <v>0</v>
      </c>
      <c r="D126" s="107">
        <v>0</v>
      </c>
      <c r="E126" s="107">
        <v>0</v>
      </c>
      <c r="F126" s="107">
        <v>0</v>
      </c>
      <c r="G126" s="107">
        <v>0</v>
      </c>
      <c r="H126" s="107">
        <v>0</v>
      </c>
      <c r="I126" s="107">
        <v>0</v>
      </c>
      <c r="J126" s="107">
        <v>0</v>
      </c>
      <c r="K126" s="107">
        <v>0</v>
      </c>
      <c r="L126" s="107">
        <v>0</v>
      </c>
      <c r="M126" s="107">
        <v>0</v>
      </c>
      <c r="N126" s="107">
        <v>0</v>
      </c>
      <c r="O126" s="107">
        <v>0</v>
      </c>
      <c r="P126" s="107">
        <v>0</v>
      </c>
      <c r="Q126" s="107">
        <v>0</v>
      </c>
      <c r="R126" s="107">
        <v>0</v>
      </c>
      <c r="S126" s="107">
        <v>0</v>
      </c>
      <c r="T126" s="107">
        <v>0</v>
      </c>
      <c r="U126" s="107">
        <v>0</v>
      </c>
      <c r="V126" s="107">
        <v>0</v>
      </c>
      <c r="W126" s="107">
        <v>0</v>
      </c>
      <c r="X126" s="107">
        <v>0</v>
      </c>
      <c r="Y126" s="107">
        <v>0</v>
      </c>
      <c r="Z126" s="107">
        <v>0</v>
      </c>
      <c r="AA126" s="107">
        <v>0</v>
      </c>
      <c r="AB126" s="107">
        <v>0</v>
      </c>
      <c r="AC126" s="107">
        <v>0</v>
      </c>
      <c r="AD126" s="107">
        <v>0</v>
      </c>
      <c r="AE126" s="107">
        <v>0</v>
      </c>
      <c r="AF126" s="107">
        <v>0</v>
      </c>
      <c r="AG126" s="107">
        <v>0</v>
      </c>
      <c r="AH126" s="107">
        <v>0</v>
      </c>
      <c r="AI126" s="107">
        <v>0</v>
      </c>
      <c r="AJ126" s="107">
        <v>0</v>
      </c>
      <c r="AK126" s="107">
        <v>0</v>
      </c>
      <c r="AL126" s="107">
        <v>0</v>
      </c>
      <c r="AM126" s="107">
        <v>0</v>
      </c>
      <c r="AN126" s="107">
        <v>0</v>
      </c>
      <c r="AO126" s="107">
        <v>0</v>
      </c>
      <c r="AP126" s="107">
        <v>0</v>
      </c>
      <c r="AQ126" s="107">
        <v>0</v>
      </c>
      <c r="AR126" s="107">
        <v>0</v>
      </c>
      <c r="AS126" s="107">
        <v>0</v>
      </c>
      <c r="AT126" s="107">
        <v>0</v>
      </c>
      <c r="AU126" s="107">
        <v>0</v>
      </c>
      <c r="AV126" s="107">
        <v>0</v>
      </c>
      <c r="AW126" s="107">
        <v>0</v>
      </c>
      <c r="AX126" s="107">
        <v>0</v>
      </c>
      <c r="AY126" s="107">
        <v>0</v>
      </c>
      <c r="AZ126" s="107">
        <v>0</v>
      </c>
      <c r="BA126" s="107">
        <v>0</v>
      </c>
      <c r="BB126" s="107">
        <v>0</v>
      </c>
      <c r="BC126" s="107">
        <v>0</v>
      </c>
      <c r="BD126" s="107">
        <v>0</v>
      </c>
      <c r="BE126" s="107">
        <v>0</v>
      </c>
      <c r="BF126" s="107">
        <v>0</v>
      </c>
      <c r="BG126" s="107">
        <v>0</v>
      </c>
      <c r="BH126" s="107">
        <v>0</v>
      </c>
      <c r="BI126" s="107">
        <v>0</v>
      </c>
      <c r="BK126" s="44"/>
      <c r="BL126" s="44"/>
      <c r="BN126" s="76"/>
      <c r="BO126" s="44"/>
      <c r="BP126" s="43"/>
    </row>
    <row r="127" spans="1:68" ht="12.75">
      <c r="A127" s="42" t="s">
        <v>131</v>
      </c>
      <c r="B127" s="107">
        <v>0</v>
      </c>
      <c r="C127" s="107">
        <v>0</v>
      </c>
      <c r="D127" s="107">
        <v>0</v>
      </c>
      <c r="E127" s="107">
        <v>0</v>
      </c>
      <c r="F127" s="107">
        <v>0</v>
      </c>
      <c r="G127" s="107">
        <v>0</v>
      </c>
      <c r="H127" s="107">
        <v>0</v>
      </c>
      <c r="I127" s="107">
        <v>0</v>
      </c>
      <c r="J127" s="107">
        <v>0</v>
      </c>
      <c r="K127" s="107">
        <v>0</v>
      </c>
      <c r="L127" s="107">
        <v>0</v>
      </c>
      <c r="M127" s="107">
        <v>0</v>
      </c>
      <c r="N127" s="107">
        <v>0</v>
      </c>
      <c r="O127" s="107">
        <v>0</v>
      </c>
      <c r="P127" s="107">
        <v>0</v>
      </c>
      <c r="Q127" s="107">
        <v>0</v>
      </c>
      <c r="R127" s="107">
        <v>0</v>
      </c>
      <c r="S127" s="107">
        <v>0</v>
      </c>
      <c r="T127" s="107">
        <v>0</v>
      </c>
      <c r="U127" s="107">
        <v>0</v>
      </c>
      <c r="V127" s="107">
        <v>0</v>
      </c>
      <c r="W127" s="107">
        <v>0</v>
      </c>
      <c r="X127" s="107">
        <v>0</v>
      </c>
      <c r="Y127" s="107">
        <v>0</v>
      </c>
      <c r="Z127" s="107">
        <v>0</v>
      </c>
      <c r="AA127" s="107">
        <v>0</v>
      </c>
      <c r="AB127" s="107">
        <v>0</v>
      </c>
      <c r="AC127" s="107">
        <v>0</v>
      </c>
      <c r="AD127" s="107">
        <v>0</v>
      </c>
      <c r="AE127" s="107">
        <v>0</v>
      </c>
      <c r="AF127" s="107">
        <v>0</v>
      </c>
      <c r="AG127" s="107">
        <v>0</v>
      </c>
      <c r="AH127" s="107">
        <v>0</v>
      </c>
      <c r="AI127" s="107">
        <v>0</v>
      </c>
      <c r="AJ127" s="107">
        <v>0</v>
      </c>
      <c r="AK127" s="107">
        <v>0</v>
      </c>
      <c r="AL127" s="107">
        <v>0</v>
      </c>
      <c r="AM127" s="107">
        <v>0</v>
      </c>
      <c r="AN127" s="107">
        <v>0</v>
      </c>
      <c r="AO127" s="107">
        <v>0</v>
      </c>
      <c r="AP127" s="107">
        <v>0</v>
      </c>
      <c r="AQ127" s="107">
        <v>0</v>
      </c>
      <c r="AR127" s="107">
        <v>0</v>
      </c>
      <c r="AS127" s="107">
        <v>0</v>
      </c>
      <c r="AT127" s="107">
        <v>0</v>
      </c>
      <c r="AU127" s="107">
        <v>0</v>
      </c>
      <c r="AV127" s="107">
        <v>0</v>
      </c>
      <c r="AW127" s="107">
        <v>0</v>
      </c>
      <c r="AX127" s="107">
        <v>0</v>
      </c>
      <c r="AY127" s="107">
        <v>0</v>
      </c>
      <c r="AZ127" s="107">
        <v>0</v>
      </c>
      <c r="BA127" s="107">
        <v>0</v>
      </c>
      <c r="BB127" s="107">
        <v>0</v>
      </c>
      <c r="BC127" s="107">
        <v>0</v>
      </c>
      <c r="BD127" s="107">
        <v>0</v>
      </c>
      <c r="BE127" s="107">
        <v>0</v>
      </c>
      <c r="BF127" s="107">
        <v>0</v>
      </c>
      <c r="BG127" s="107">
        <v>0</v>
      </c>
      <c r="BH127" s="107">
        <v>0</v>
      </c>
      <c r="BI127" s="107">
        <v>0</v>
      </c>
      <c r="BK127" s="44"/>
      <c r="BL127" s="44"/>
      <c r="BN127" s="76"/>
      <c r="BO127" s="44"/>
      <c r="BP127" s="43"/>
    </row>
    <row r="128" spans="1:68" ht="12.75">
      <c r="A128" s="41" t="s">
        <v>132</v>
      </c>
      <c r="B128" s="108">
        <v>0</v>
      </c>
      <c r="C128" s="108">
        <v>0</v>
      </c>
      <c r="D128" s="108">
        <v>0</v>
      </c>
      <c r="E128" s="108">
        <v>0</v>
      </c>
      <c r="F128" s="108">
        <v>0</v>
      </c>
      <c r="G128" s="108">
        <v>0</v>
      </c>
      <c r="H128" s="108">
        <v>0</v>
      </c>
      <c r="I128" s="108">
        <v>0</v>
      </c>
      <c r="J128" s="108">
        <v>0</v>
      </c>
      <c r="K128" s="108">
        <v>0</v>
      </c>
      <c r="L128" s="108">
        <v>0</v>
      </c>
      <c r="M128" s="108">
        <v>0</v>
      </c>
      <c r="N128" s="108">
        <v>0</v>
      </c>
      <c r="O128" s="108">
        <v>0</v>
      </c>
      <c r="P128" s="108">
        <v>0</v>
      </c>
      <c r="Q128" s="108">
        <v>0</v>
      </c>
      <c r="R128" s="108">
        <v>0</v>
      </c>
      <c r="S128" s="108">
        <v>0</v>
      </c>
      <c r="T128" s="108">
        <v>0</v>
      </c>
      <c r="U128" s="108">
        <v>0</v>
      </c>
      <c r="V128" s="108">
        <v>0</v>
      </c>
      <c r="W128" s="108">
        <v>0</v>
      </c>
      <c r="X128" s="108">
        <v>0</v>
      </c>
      <c r="Y128" s="108">
        <v>0</v>
      </c>
      <c r="Z128" s="108">
        <v>0</v>
      </c>
      <c r="AA128" s="108">
        <v>0</v>
      </c>
      <c r="AB128" s="108">
        <v>0</v>
      </c>
      <c r="AC128" s="108">
        <v>0</v>
      </c>
      <c r="AD128" s="108">
        <v>0</v>
      </c>
      <c r="AE128" s="108">
        <v>0</v>
      </c>
      <c r="AF128" s="108">
        <v>0</v>
      </c>
      <c r="AG128" s="108">
        <v>0</v>
      </c>
      <c r="AH128" s="108">
        <v>0</v>
      </c>
      <c r="AI128" s="108">
        <v>0</v>
      </c>
      <c r="AJ128" s="108">
        <v>0</v>
      </c>
      <c r="AK128" s="108">
        <v>0</v>
      </c>
      <c r="AL128" s="108">
        <v>0</v>
      </c>
      <c r="AM128" s="108">
        <v>0</v>
      </c>
      <c r="AN128" s="108">
        <v>0</v>
      </c>
      <c r="AO128" s="108">
        <v>0</v>
      </c>
      <c r="AP128" s="108">
        <v>0</v>
      </c>
      <c r="AQ128" s="108">
        <v>0</v>
      </c>
      <c r="AR128" s="108">
        <v>0</v>
      </c>
      <c r="AS128" s="108">
        <v>0</v>
      </c>
      <c r="AT128" s="108">
        <v>0</v>
      </c>
      <c r="AU128" s="108">
        <v>0</v>
      </c>
      <c r="AV128" s="108">
        <v>0</v>
      </c>
      <c r="AW128" s="108">
        <v>0</v>
      </c>
      <c r="AX128" s="108">
        <v>0</v>
      </c>
      <c r="AY128" s="108">
        <v>0</v>
      </c>
      <c r="AZ128" s="108">
        <v>0</v>
      </c>
      <c r="BA128" s="108">
        <v>0</v>
      </c>
      <c r="BB128" s="108">
        <v>0</v>
      </c>
      <c r="BC128" s="108">
        <v>0</v>
      </c>
      <c r="BD128" s="108">
        <v>0</v>
      </c>
      <c r="BE128" s="108">
        <v>0</v>
      </c>
      <c r="BF128" s="108">
        <v>0</v>
      </c>
      <c r="BG128" s="108">
        <v>0</v>
      </c>
      <c r="BH128" s="108">
        <v>0</v>
      </c>
      <c r="BI128" s="108">
        <v>0</v>
      </c>
      <c r="BK128" s="44"/>
      <c r="BL128" s="44"/>
      <c r="BN128" s="44"/>
      <c r="BO128" s="44"/>
      <c r="BP128" s="109"/>
    </row>
    <row r="129" spans="63:67" ht="12.75">
      <c r="BK129" s="44"/>
      <c r="BL129" s="44"/>
      <c r="BN129" s="44"/>
      <c r="BO129" s="44"/>
    </row>
    <row r="130" spans="65:70" ht="14.25">
      <c r="BM130" s="53"/>
      <c r="BO130" s="53"/>
      <c r="BR130" s="46"/>
    </row>
  </sheetData>
  <sheetProtection/>
  <mergeCells count="60">
    <mergeCell ref="AX3:AY3"/>
    <mergeCell ref="AZ3:BA3"/>
    <mergeCell ref="BB3:BC3"/>
    <mergeCell ref="BD3:BE3"/>
    <mergeCell ref="BF3:BG3"/>
    <mergeCell ref="BH3:BI3"/>
    <mergeCell ref="AL3:AM3"/>
    <mergeCell ref="AN3:AO3"/>
    <mergeCell ref="AP3:AQ3"/>
    <mergeCell ref="AR3:AS3"/>
    <mergeCell ref="AT3:AU3"/>
    <mergeCell ref="AV3:AW3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  <mergeCell ref="AX1:AY1"/>
    <mergeCell ref="AZ1:BA1"/>
    <mergeCell ref="BB1:BC1"/>
    <mergeCell ref="BD1:BE1"/>
    <mergeCell ref="BF1:BG1"/>
    <mergeCell ref="BH1:BI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printOptions/>
  <pageMargins left="0.7" right="0.7" top="0.75" bottom="0.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8"/>
  <sheetViews>
    <sheetView zoomScalePageLayoutView="0" workbookViewId="0" topLeftCell="A1">
      <selection activeCell="A1" sqref="A1"/>
    </sheetView>
  </sheetViews>
  <sheetFormatPr defaultColWidth="12.8515625" defaultRowHeight="12.75"/>
  <cols>
    <col min="1" max="1" width="58.8515625" style="0" customWidth="1"/>
    <col min="2" max="2" width="12.8515625" style="0" customWidth="1"/>
    <col min="3" max="3" width="8.8515625" style="0" customWidth="1"/>
    <col min="4" max="4" width="12.8515625" style="0" customWidth="1"/>
    <col min="5" max="5" width="9.28125" style="0" customWidth="1"/>
    <col min="6" max="6" width="12.8515625" style="0" customWidth="1"/>
    <col min="7" max="7" width="8.7109375" style="0" customWidth="1"/>
    <col min="8" max="8" width="12.8515625" style="0" customWidth="1"/>
    <col min="9" max="9" width="8.28125" style="0" customWidth="1"/>
  </cols>
  <sheetData>
    <row r="1" spans="2:9" ht="12.75">
      <c r="B1" s="234" t="s">
        <v>216</v>
      </c>
      <c r="C1" s="234"/>
      <c r="D1" s="234" t="s">
        <v>217</v>
      </c>
      <c r="E1" s="234"/>
      <c r="F1" s="234" t="s">
        <v>141</v>
      </c>
      <c r="G1" s="234"/>
      <c r="H1" s="234" t="s">
        <v>2</v>
      </c>
      <c r="I1" s="234"/>
    </row>
    <row r="2" spans="1:9" ht="57">
      <c r="A2" s="1" t="s">
        <v>218</v>
      </c>
      <c r="B2" s="1" t="s">
        <v>8</v>
      </c>
      <c r="C2" s="2" t="s">
        <v>9</v>
      </c>
      <c r="D2" s="1" t="s">
        <v>8</v>
      </c>
      <c r="E2" s="2" t="s">
        <v>9</v>
      </c>
      <c r="F2" s="1" t="s">
        <v>8</v>
      </c>
      <c r="G2" s="2" t="s">
        <v>9</v>
      </c>
      <c r="H2" s="1" t="s">
        <v>8</v>
      </c>
      <c r="I2" s="2" t="s">
        <v>9</v>
      </c>
    </row>
    <row r="3" spans="1:9" ht="12.75">
      <c r="A3" s="3" t="s">
        <v>10</v>
      </c>
      <c r="B3" s="235">
        <v>62401</v>
      </c>
      <c r="C3" s="235" t="s">
        <v>11</v>
      </c>
      <c r="D3" s="235">
        <v>16828</v>
      </c>
      <c r="E3" s="235" t="s">
        <v>11</v>
      </c>
      <c r="F3" s="235">
        <v>79229</v>
      </c>
      <c r="G3" s="235" t="s">
        <v>11</v>
      </c>
      <c r="H3" s="235">
        <v>79229</v>
      </c>
      <c r="I3" s="235" t="s">
        <v>11</v>
      </c>
    </row>
    <row r="4" spans="1:9" ht="12.75">
      <c r="A4" s="4" t="s">
        <v>12</v>
      </c>
      <c r="B4" s="4"/>
      <c r="C4" s="4"/>
      <c r="D4" s="4"/>
      <c r="E4" s="4"/>
      <c r="F4" s="4"/>
      <c r="G4" s="4"/>
      <c r="H4" s="4"/>
      <c r="I4" s="4"/>
    </row>
    <row r="5" spans="1:9" ht="12.75">
      <c r="A5" s="47" t="s">
        <v>13</v>
      </c>
      <c r="B5" s="206" t="s">
        <v>11</v>
      </c>
      <c r="C5" s="206" t="s">
        <v>11</v>
      </c>
      <c r="D5" s="206" t="s">
        <v>11</v>
      </c>
      <c r="E5" s="206" t="s">
        <v>11</v>
      </c>
      <c r="F5" s="206" t="s">
        <v>11</v>
      </c>
      <c r="G5" s="206" t="s">
        <v>11</v>
      </c>
      <c r="H5" s="206" t="s">
        <v>11</v>
      </c>
      <c r="I5" s="206" t="s">
        <v>11</v>
      </c>
    </row>
    <row r="6" spans="1:9" ht="12.75">
      <c r="A6" s="5" t="s">
        <v>14</v>
      </c>
      <c r="B6" s="48">
        <v>89376.12</v>
      </c>
      <c r="C6" s="48">
        <v>1.432286662072723</v>
      </c>
      <c r="D6" s="48">
        <v>61824</v>
      </c>
      <c r="E6" s="48">
        <v>3.6738768718801995</v>
      </c>
      <c r="F6" s="48">
        <v>0</v>
      </c>
      <c r="G6" s="48">
        <v>0</v>
      </c>
      <c r="H6" s="48">
        <v>151200.12</v>
      </c>
      <c r="I6" s="48">
        <v>1.9083936437415592</v>
      </c>
    </row>
    <row r="7" spans="1:9" ht="12.75">
      <c r="A7" s="5" t="s">
        <v>15</v>
      </c>
      <c r="B7" s="48">
        <v>4788</v>
      </c>
      <c r="C7" s="48"/>
      <c r="D7" s="48">
        <v>3312</v>
      </c>
      <c r="E7" s="48"/>
      <c r="F7" s="48">
        <v>0</v>
      </c>
      <c r="G7" s="48"/>
      <c r="H7" s="48">
        <v>8100</v>
      </c>
      <c r="I7" s="48"/>
    </row>
    <row r="8" spans="1:9" ht="12.75">
      <c r="A8" s="5" t="s">
        <v>16</v>
      </c>
      <c r="B8" s="48">
        <v>80</v>
      </c>
      <c r="C8" s="48"/>
      <c r="D8" s="48">
        <v>80</v>
      </c>
      <c r="E8" s="48"/>
      <c r="F8" s="48">
        <v>80</v>
      </c>
      <c r="G8" s="48"/>
      <c r="H8" s="48">
        <v>80</v>
      </c>
      <c r="I8" s="48"/>
    </row>
    <row r="9" spans="1:9" ht="12.75">
      <c r="A9" s="5" t="s">
        <v>17</v>
      </c>
      <c r="B9" s="48">
        <v>2.8</v>
      </c>
      <c r="C9" s="48"/>
      <c r="D9" s="48">
        <v>2.8</v>
      </c>
      <c r="E9" s="48"/>
      <c r="F9" s="48">
        <v>2.8</v>
      </c>
      <c r="G9" s="48"/>
      <c r="H9" s="48">
        <v>2.8</v>
      </c>
      <c r="I9" s="48"/>
    </row>
    <row r="10" spans="1:9" ht="12.75">
      <c r="A10" s="47" t="s">
        <v>18</v>
      </c>
      <c r="B10" s="206" t="s">
        <v>11</v>
      </c>
      <c r="C10" s="206" t="s">
        <v>11</v>
      </c>
      <c r="D10" s="206" t="s">
        <v>11</v>
      </c>
      <c r="E10" s="206" t="s">
        <v>11</v>
      </c>
      <c r="F10" s="206" t="s">
        <v>11</v>
      </c>
      <c r="G10" s="206" t="s">
        <v>11</v>
      </c>
      <c r="H10" s="206" t="s">
        <v>11</v>
      </c>
      <c r="I10" s="206" t="s">
        <v>11</v>
      </c>
    </row>
    <row r="11" spans="1:9" ht="12.75">
      <c r="A11" s="120" t="s">
        <v>19</v>
      </c>
      <c r="B11" s="122" t="s">
        <v>11</v>
      </c>
      <c r="C11" s="122" t="s">
        <v>11</v>
      </c>
      <c r="D11" s="122" t="s">
        <v>11</v>
      </c>
      <c r="E11" s="122" t="s">
        <v>11</v>
      </c>
      <c r="F11" s="122" t="s">
        <v>11</v>
      </c>
      <c r="G11" s="122" t="s">
        <v>11</v>
      </c>
      <c r="H11" s="122" t="s">
        <v>11</v>
      </c>
      <c r="I11" s="122" t="s">
        <v>11</v>
      </c>
    </row>
    <row r="12" spans="1:9" ht="12.75">
      <c r="A12" s="121" t="s">
        <v>20</v>
      </c>
      <c r="B12" s="122">
        <v>0</v>
      </c>
      <c r="C12" s="122">
        <v>0</v>
      </c>
      <c r="D12" s="122">
        <v>0</v>
      </c>
      <c r="E12" s="122">
        <v>0</v>
      </c>
      <c r="F12" s="122">
        <v>0</v>
      </c>
      <c r="G12" s="122">
        <v>0</v>
      </c>
      <c r="H12" s="122">
        <f>+B12+D12+F12</f>
        <v>0</v>
      </c>
      <c r="I12" s="122">
        <v>0</v>
      </c>
    </row>
    <row r="13" spans="1:9" ht="12.75">
      <c r="A13" s="121" t="s">
        <v>21</v>
      </c>
      <c r="B13" s="122">
        <v>2099993.5999999996</v>
      </c>
      <c r="C13" s="122">
        <v>33.6532042755725</v>
      </c>
      <c r="D13" s="122">
        <v>524998.43</v>
      </c>
      <c r="E13" s="122">
        <v>31.197910030900882</v>
      </c>
      <c r="F13" s="122">
        <v>0</v>
      </c>
      <c r="G13" s="122">
        <v>0</v>
      </c>
      <c r="H13" s="122">
        <f aca="true" t="shared" si="0" ref="H13:H76">+B13+D13+F13</f>
        <v>2624992.03</v>
      </c>
      <c r="I13" s="122">
        <v>33.131707203170556</v>
      </c>
    </row>
    <row r="14" spans="1:9" ht="12.75">
      <c r="A14" s="121" t="s">
        <v>22</v>
      </c>
      <c r="B14" s="122">
        <v>0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f t="shared" si="0"/>
        <v>0</v>
      </c>
      <c r="I14" s="122">
        <v>0</v>
      </c>
    </row>
    <row r="15" spans="1:9" ht="12.75">
      <c r="A15" s="121" t="s">
        <v>23</v>
      </c>
      <c r="B15" s="122">
        <v>548958.4299999999</v>
      </c>
      <c r="C15" s="122">
        <v>8.797269755292382</v>
      </c>
      <c r="D15" s="122">
        <v>137239.61</v>
      </c>
      <c r="E15" s="122">
        <v>8.15543201806513</v>
      </c>
      <c r="F15" s="122">
        <v>0</v>
      </c>
      <c r="G15" s="122">
        <v>0</v>
      </c>
      <c r="H15" s="122">
        <f t="shared" si="0"/>
        <v>686198.0399999999</v>
      </c>
      <c r="I15" s="122">
        <v>8.660945360915825</v>
      </c>
    </row>
    <row r="16" spans="1:9" ht="12.75">
      <c r="A16" s="121" t="s">
        <v>24</v>
      </c>
      <c r="B16" s="122">
        <f>3343320-3343320</f>
        <v>0</v>
      </c>
      <c r="C16" s="122">
        <f>+B16/B3</f>
        <v>0</v>
      </c>
      <c r="D16" s="122">
        <f>835830-835830</f>
        <v>0</v>
      </c>
      <c r="E16" s="122">
        <f>+D16/D3</f>
        <v>0</v>
      </c>
      <c r="F16" s="122">
        <v>0</v>
      </c>
      <c r="G16" s="122">
        <v>0</v>
      </c>
      <c r="H16" s="122">
        <f t="shared" si="0"/>
        <v>0</v>
      </c>
      <c r="I16" s="122">
        <f>+H16/H3</f>
        <v>0</v>
      </c>
    </row>
    <row r="17" spans="1:9" ht="12.75">
      <c r="A17" s="121" t="s">
        <v>25</v>
      </c>
      <c r="B17" s="122">
        <v>0</v>
      </c>
      <c r="C17" s="122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f t="shared" si="0"/>
        <v>0</v>
      </c>
      <c r="I17" s="122">
        <v>0</v>
      </c>
    </row>
    <row r="18" spans="1:9" ht="12.75">
      <c r="A18" s="121" t="s">
        <v>26</v>
      </c>
      <c r="B18" s="122">
        <v>670206.45</v>
      </c>
      <c r="C18" s="122">
        <v>10.74031586032275</v>
      </c>
      <c r="D18" s="122">
        <v>167551.59999999998</v>
      </c>
      <c r="E18" s="122">
        <v>9.956714998811503</v>
      </c>
      <c r="F18" s="122">
        <v>0</v>
      </c>
      <c r="G18" s="122">
        <v>0</v>
      </c>
      <c r="H18" s="122">
        <f t="shared" si="0"/>
        <v>837758.0499999999</v>
      </c>
      <c r="I18" s="122">
        <v>10.573881407060545</v>
      </c>
    </row>
    <row r="19" spans="1:9" ht="12.75">
      <c r="A19" s="123" t="s">
        <v>27</v>
      </c>
      <c r="B19" s="124">
        <f>6662478.48-3343320</f>
        <v>3319158.4800000004</v>
      </c>
      <c r="C19" s="124">
        <f>+B19/B3</f>
        <v>53.19078989118765</v>
      </c>
      <c r="D19" s="124">
        <f>1665619.64-835830</f>
        <v>829789.6399999999</v>
      </c>
      <c r="E19" s="124">
        <f>+D19/D3</f>
        <v>49.310057047777505</v>
      </c>
      <c r="F19" s="124">
        <v>0</v>
      </c>
      <c r="G19" s="124">
        <v>0</v>
      </c>
      <c r="H19" s="124">
        <f t="shared" si="0"/>
        <v>4148948.12</v>
      </c>
      <c r="I19" s="124">
        <f>+H19/H3</f>
        <v>52.36653397114693</v>
      </c>
    </row>
    <row r="20" spans="1:9" ht="12.75">
      <c r="A20" s="110" t="s">
        <v>28</v>
      </c>
      <c r="B20" s="125" t="s">
        <v>11</v>
      </c>
      <c r="C20" s="125" t="s">
        <v>11</v>
      </c>
      <c r="D20" s="125" t="s">
        <v>11</v>
      </c>
      <c r="E20" s="125" t="s">
        <v>11</v>
      </c>
      <c r="F20" s="125" t="s">
        <v>11</v>
      </c>
      <c r="G20" s="125" t="s">
        <v>11</v>
      </c>
      <c r="H20" s="125" t="s">
        <v>11</v>
      </c>
      <c r="I20" s="125" t="s">
        <v>11</v>
      </c>
    </row>
    <row r="21" spans="1:9" ht="12.75">
      <c r="A21" s="111" t="s">
        <v>29</v>
      </c>
      <c r="B21" s="125">
        <v>0</v>
      </c>
      <c r="C21" s="125">
        <v>0</v>
      </c>
      <c r="D21" s="125">
        <v>0</v>
      </c>
      <c r="E21" s="125">
        <v>0</v>
      </c>
      <c r="F21" s="125">
        <v>0</v>
      </c>
      <c r="G21" s="125">
        <v>0</v>
      </c>
      <c r="H21" s="125">
        <f t="shared" si="0"/>
        <v>0</v>
      </c>
      <c r="I21" s="125">
        <v>0</v>
      </c>
    </row>
    <row r="22" spans="1:9" ht="12.75">
      <c r="A22" s="111" t="s">
        <v>30</v>
      </c>
      <c r="B22" s="125">
        <v>2236088</v>
      </c>
      <c r="C22" s="125">
        <v>35.83416932420955</v>
      </c>
      <c r="D22" s="125">
        <v>559022</v>
      </c>
      <c r="E22" s="125">
        <v>33.21975279296411</v>
      </c>
      <c r="F22" s="125">
        <v>0</v>
      </c>
      <c r="G22" s="125">
        <v>0</v>
      </c>
      <c r="H22" s="125">
        <f t="shared" si="0"/>
        <v>2795110</v>
      </c>
      <c r="I22" s="125">
        <v>35.27887515934822</v>
      </c>
    </row>
    <row r="23" spans="1:9" ht="12.75">
      <c r="A23" s="112" t="s">
        <v>31</v>
      </c>
      <c r="B23" s="126">
        <v>2236088</v>
      </c>
      <c r="C23" s="126">
        <v>35.83416932420955</v>
      </c>
      <c r="D23" s="126">
        <v>559022</v>
      </c>
      <c r="E23" s="126">
        <v>33.21975279296411</v>
      </c>
      <c r="F23" s="126">
        <v>0</v>
      </c>
      <c r="G23" s="126">
        <v>0</v>
      </c>
      <c r="H23" s="126">
        <f t="shared" si="0"/>
        <v>2795110</v>
      </c>
      <c r="I23" s="126">
        <v>35.27887515934822</v>
      </c>
    </row>
    <row r="24" spans="1:9" ht="12.75">
      <c r="A24" s="113" t="s">
        <v>32</v>
      </c>
      <c r="B24" s="127">
        <f>8898566.48-3343320</f>
        <v>5555246.48</v>
      </c>
      <c r="C24" s="127">
        <f>+B24/B3</f>
        <v>89.0249592153972</v>
      </c>
      <c r="D24" s="127">
        <f>2224641.64-835830</f>
        <v>1388811.6400000001</v>
      </c>
      <c r="E24" s="127">
        <f>+D24/D3</f>
        <v>82.52980984074163</v>
      </c>
      <c r="F24" s="127">
        <v>0</v>
      </c>
      <c r="G24" s="127">
        <v>0</v>
      </c>
      <c r="H24" s="127">
        <f t="shared" si="0"/>
        <v>6944058.120000001</v>
      </c>
      <c r="I24" s="127">
        <f>+H24/H3</f>
        <v>87.64540913049515</v>
      </c>
    </row>
    <row r="25" spans="1:9" ht="12.75">
      <c r="A25" s="113" t="s">
        <v>33</v>
      </c>
      <c r="B25" s="127">
        <f>8987942.6-3343320</f>
        <v>5644622.6</v>
      </c>
      <c r="C25" s="127">
        <f>+B25/B3</f>
        <v>90.4572458774699</v>
      </c>
      <c r="D25" s="127">
        <f>2286465.64-835830</f>
        <v>1450635.6400000001</v>
      </c>
      <c r="E25" s="127">
        <f>+D25/D3</f>
        <v>86.20368671262183</v>
      </c>
      <c r="F25" s="127">
        <v>0</v>
      </c>
      <c r="G25" s="127">
        <v>0</v>
      </c>
      <c r="H25" s="127">
        <f t="shared" si="0"/>
        <v>7095258.24</v>
      </c>
      <c r="I25" s="127">
        <f>+H25/H3</f>
        <v>89.55380277423671</v>
      </c>
    </row>
    <row r="26" spans="1:9" ht="12.75">
      <c r="A26" s="47" t="s">
        <v>34</v>
      </c>
      <c r="B26" s="206" t="s">
        <v>11</v>
      </c>
      <c r="C26" s="206" t="s">
        <v>11</v>
      </c>
      <c r="D26" s="206" t="s">
        <v>11</v>
      </c>
      <c r="E26" s="206" t="s">
        <v>11</v>
      </c>
      <c r="F26" s="206" t="s">
        <v>11</v>
      </c>
      <c r="G26" s="206" t="s">
        <v>11</v>
      </c>
      <c r="H26" s="206"/>
      <c r="I26" s="206" t="s">
        <v>11</v>
      </c>
    </row>
    <row r="27" spans="1:9" ht="12.75">
      <c r="A27" s="128" t="s">
        <v>35</v>
      </c>
      <c r="B27" s="129">
        <v>0</v>
      </c>
      <c r="C27" s="129">
        <v>0</v>
      </c>
      <c r="D27" s="129">
        <v>0</v>
      </c>
      <c r="E27" s="129">
        <v>0</v>
      </c>
      <c r="F27" s="129">
        <v>0</v>
      </c>
      <c r="G27" s="129">
        <v>0</v>
      </c>
      <c r="H27" s="129">
        <f t="shared" si="0"/>
        <v>0</v>
      </c>
      <c r="I27" s="129">
        <v>0</v>
      </c>
    </row>
    <row r="28" spans="1:9" ht="12.75">
      <c r="A28" s="128" t="s">
        <v>36</v>
      </c>
      <c r="B28" s="129">
        <v>2176273.6</v>
      </c>
      <c r="C28" s="129">
        <v>34.87562058300348</v>
      </c>
      <c r="D28" s="129">
        <v>544068.4</v>
      </c>
      <c r="E28" s="129">
        <v>32.331138578559546</v>
      </c>
      <c r="F28" s="129">
        <v>0</v>
      </c>
      <c r="G28" s="129">
        <v>0</v>
      </c>
      <c r="H28" s="129">
        <f t="shared" si="0"/>
        <v>2720342</v>
      </c>
      <c r="I28" s="129">
        <v>34.335180300142625</v>
      </c>
    </row>
    <row r="29" spans="1:9" ht="12.75">
      <c r="A29" s="128" t="s">
        <v>37</v>
      </c>
      <c r="B29" s="129">
        <v>0</v>
      </c>
      <c r="C29" s="129">
        <v>0</v>
      </c>
      <c r="D29" s="129">
        <v>0</v>
      </c>
      <c r="E29" s="129">
        <v>0</v>
      </c>
      <c r="F29" s="129">
        <v>0</v>
      </c>
      <c r="G29" s="129">
        <v>0</v>
      </c>
      <c r="H29" s="129">
        <f t="shared" si="0"/>
        <v>0</v>
      </c>
      <c r="I29" s="129">
        <v>0</v>
      </c>
    </row>
    <row r="30" spans="1:9" ht="12.75">
      <c r="A30" s="128" t="s">
        <v>38</v>
      </c>
      <c r="B30" s="129">
        <v>0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f t="shared" si="0"/>
        <v>0</v>
      </c>
      <c r="I30" s="129">
        <v>0</v>
      </c>
    </row>
    <row r="31" spans="1:9" ht="12.75">
      <c r="A31" s="128" t="s">
        <v>39</v>
      </c>
      <c r="B31" s="129">
        <v>0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f t="shared" si="0"/>
        <v>0</v>
      </c>
      <c r="I31" s="129">
        <v>0</v>
      </c>
    </row>
    <row r="32" spans="1:9" ht="12.75">
      <c r="A32" s="128" t="s">
        <v>40</v>
      </c>
      <c r="B32" s="129">
        <v>0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f t="shared" si="0"/>
        <v>0</v>
      </c>
      <c r="I32" s="129">
        <v>0</v>
      </c>
    </row>
    <row r="33" spans="1:9" ht="12.75">
      <c r="A33" s="128" t="s">
        <v>41</v>
      </c>
      <c r="B33" s="129">
        <v>0</v>
      </c>
      <c r="C33" s="129">
        <v>0</v>
      </c>
      <c r="D33" s="129">
        <v>0</v>
      </c>
      <c r="E33" s="129">
        <v>0</v>
      </c>
      <c r="F33" s="129">
        <v>0</v>
      </c>
      <c r="G33" s="129">
        <v>0</v>
      </c>
      <c r="H33" s="129">
        <f t="shared" si="0"/>
        <v>0</v>
      </c>
      <c r="I33" s="129">
        <v>0</v>
      </c>
    </row>
    <row r="34" spans="1:9" ht="12.75">
      <c r="A34" s="128" t="s">
        <v>42</v>
      </c>
      <c r="B34" s="129">
        <v>771338.4</v>
      </c>
      <c r="C34" s="129">
        <v>12.360994214836301</v>
      </c>
      <c r="D34" s="129">
        <v>192834.60000000003</v>
      </c>
      <c r="E34" s="129">
        <v>11.459151414309487</v>
      </c>
      <c r="F34" s="129">
        <v>0</v>
      </c>
      <c r="G34" s="129">
        <v>0</v>
      </c>
      <c r="H34" s="129">
        <f t="shared" si="0"/>
        <v>964173</v>
      </c>
      <c r="I34" s="129">
        <v>12.16944553130798</v>
      </c>
    </row>
    <row r="35" spans="1:9" ht="12.75">
      <c r="A35" s="128" t="s">
        <v>43</v>
      </c>
      <c r="B35" s="129">
        <v>1448911.2</v>
      </c>
      <c r="C35" s="129">
        <v>23.219358664123973</v>
      </c>
      <c r="D35" s="129">
        <v>362227.8</v>
      </c>
      <c r="E35" s="129">
        <v>21.525303066318042</v>
      </c>
      <c r="F35" s="129">
        <v>0</v>
      </c>
      <c r="G35" s="129">
        <v>0</v>
      </c>
      <c r="H35" s="129">
        <f t="shared" si="0"/>
        <v>1811139</v>
      </c>
      <c r="I35" s="129">
        <v>22.859546378220095</v>
      </c>
    </row>
    <row r="36" spans="1:9" ht="12.75">
      <c r="A36" s="130" t="s">
        <v>44</v>
      </c>
      <c r="B36" s="131">
        <v>4396523.2</v>
      </c>
      <c r="C36" s="131">
        <v>70.45597346196375</v>
      </c>
      <c r="D36" s="131">
        <v>1099130.8</v>
      </c>
      <c r="E36" s="131">
        <v>65.31559305918707</v>
      </c>
      <c r="F36" s="131">
        <v>0</v>
      </c>
      <c r="G36" s="131">
        <v>0</v>
      </c>
      <c r="H36" s="131">
        <f t="shared" si="0"/>
        <v>5495654</v>
      </c>
      <c r="I36" s="131">
        <v>69.3641722096707</v>
      </c>
    </row>
    <row r="37" spans="1:9" ht="12.75">
      <c r="A37" s="47" t="s">
        <v>45</v>
      </c>
      <c r="B37" s="206" t="s">
        <v>11</v>
      </c>
      <c r="C37" s="206" t="s">
        <v>11</v>
      </c>
      <c r="D37" s="206" t="s">
        <v>11</v>
      </c>
      <c r="E37" s="206" t="s">
        <v>11</v>
      </c>
      <c r="F37" s="206" t="s">
        <v>11</v>
      </c>
      <c r="G37" s="206" t="s">
        <v>11</v>
      </c>
      <c r="H37" s="206"/>
      <c r="I37" s="206" t="s">
        <v>11</v>
      </c>
    </row>
    <row r="38" spans="1:9" ht="12.75">
      <c r="A38" s="132" t="s">
        <v>46</v>
      </c>
      <c r="B38" s="133">
        <v>0</v>
      </c>
      <c r="C38" s="133">
        <v>0</v>
      </c>
      <c r="D38" s="133">
        <v>0</v>
      </c>
      <c r="E38" s="133">
        <v>0</v>
      </c>
      <c r="F38" s="133">
        <v>0</v>
      </c>
      <c r="G38" s="133">
        <v>0</v>
      </c>
      <c r="H38" s="133">
        <f t="shared" si="0"/>
        <v>0</v>
      </c>
      <c r="I38" s="133">
        <v>0</v>
      </c>
    </row>
    <row r="39" spans="1:9" ht="12.75">
      <c r="A39" s="132" t="s">
        <v>47</v>
      </c>
      <c r="B39" s="133">
        <v>0</v>
      </c>
      <c r="C39" s="133">
        <v>0</v>
      </c>
      <c r="D39" s="133">
        <v>0</v>
      </c>
      <c r="E39" s="133">
        <v>0</v>
      </c>
      <c r="F39" s="133">
        <v>0</v>
      </c>
      <c r="G39" s="133">
        <v>0</v>
      </c>
      <c r="H39" s="133">
        <f t="shared" si="0"/>
        <v>0</v>
      </c>
      <c r="I39" s="133">
        <v>0</v>
      </c>
    </row>
    <row r="40" spans="1:9" ht="12.75">
      <c r="A40" s="132" t="s">
        <v>48</v>
      </c>
      <c r="B40" s="133">
        <v>1353264</v>
      </c>
      <c r="C40" s="133">
        <v>21.686575535648466</v>
      </c>
      <c r="D40" s="133">
        <v>338316</v>
      </c>
      <c r="E40" s="133">
        <v>20.104349893035415</v>
      </c>
      <c r="F40" s="133">
        <v>0</v>
      </c>
      <c r="G40" s="133">
        <v>0</v>
      </c>
      <c r="H40" s="133">
        <f t="shared" si="0"/>
        <v>1691580</v>
      </c>
      <c r="I40" s="133">
        <v>21.350515594037535</v>
      </c>
    </row>
    <row r="41" spans="1:9" ht="12.75">
      <c r="A41" s="132" t="s">
        <v>37</v>
      </c>
      <c r="B41" s="133">
        <v>0</v>
      </c>
      <c r="C41" s="133">
        <v>0</v>
      </c>
      <c r="D41" s="133">
        <v>0</v>
      </c>
      <c r="E41" s="133">
        <v>0</v>
      </c>
      <c r="F41" s="133">
        <v>0</v>
      </c>
      <c r="G41" s="133">
        <v>0</v>
      </c>
      <c r="H41" s="133">
        <f t="shared" si="0"/>
        <v>0</v>
      </c>
      <c r="I41" s="133">
        <v>0</v>
      </c>
    </row>
    <row r="42" spans="1:9" ht="12.75">
      <c r="A42" s="132" t="s">
        <v>49</v>
      </c>
      <c r="B42" s="133">
        <v>0</v>
      </c>
      <c r="C42" s="133">
        <v>0</v>
      </c>
      <c r="D42" s="133">
        <v>0</v>
      </c>
      <c r="E42" s="133">
        <v>0</v>
      </c>
      <c r="F42" s="133">
        <v>0</v>
      </c>
      <c r="G42" s="133">
        <v>0</v>
      </c>
      <c r="H42" s="133">
        <f t="shared" si="0"/>
        <v>0</v>
      </c>
      <c r="I42" s="133">
        <v>0</v>
      </c>
    </row>
    <row r="43" spans="1:9" ht="12.75">
      <c r="A43" s="132" t="s">
        <v>43</v>
      </c>
      <c r="B43" s="133">
        <v>0</v>
      </c>
      <c r="C43" s="133">
        <v>0</v>
      </c>
      <c r="D43" s="133">
        <v>0</v>
      </c>
      <c r="E43" s="133">
        <v>0</v>
      </c>
      <c r="F43" s="133">
        <v>0</v>
      </c>
      <c r="G43" s="133">
        <v>0</v>
      </c>
      <c r="H43" s="133">
        <f t="shared" si="0"/>
        <v>0</v>
      </c>
      <c r="I43" s="133">
        <v>0</v>
      </c>
    </row>
    <row r="44" spans="1:9" ht="12.75">
      <c r="A44" s="134" t="s">
        <v>50</v>
      </c>
      <c r="B44" s="135">
        <v>1353264</v>
      </c>
      <c r="C44" s="135">
        <v>21.686575535648466</v>
      </c>
      <c r="D44" s="135">
        <v>338316</v>
      </c>
      <c r="E44" s="135">
        <v>20.104349893035415</v>
      </c>
      <c r="F44" s="135">
        <v>0</v>
      </c>
      <c r="G44" s="135">
        <v>0</v>
      </c>
      <c r="H44" s="135">
        <f t="shared" si="0"/>
        <v>1691580</v>
      </c>
      <c r="I44" s="135">
        <v>21.350515594037535</v>
      </c>
    </row>
    <row r="45" spans="1:9" ht="12.75">
      <c r="A45" s="47" t="s">
        <v>51</v>
      </c>
      <c r="B45" s="206" t="s">
        <v>11</v>
      </c>
      <c r="C45" s="206" t="s">
        <v>11</v>
      </c>
      <c r="D45" s="206" t="s">
        <v>11</v>
      </c>
      <c r="E45" s="206" t="s">
        <v>11</v>
      </c>
      <c r="F45" s="206" t="s">
        <v>11</v>
      </c>
      <c r="G45" s="206" t="s">
        <v>11</v>
      </c>
      <c r="H45" s="206"/>
      <c r="I45" s="206" t="s">
        <v>11</v>
      </c>
    </row>
    <row r="46" spans="1:9" ht="12.75">
      <c r="A46" s="136" t="s">
        <v>36</v>
      </c>
      <c r="B46" s="137">
        <v>1873811.2000000002</v>
      </c>
      <c r="C46" s="137">
        <v>30.028544414352336</v>
      </c>
      <c r="D46" s="137">
        <v>468452.80999999994</v>
      </c>
      <c r="E46" s="137">
        <v>27.837699667221294</v>
      </c>
      <c r="F46" s="137">
        <v>0</v>
      </c>
      <c r="G46" s="137">
        <v>0</v>
      </c>
      <c r="H46" s="137">
        <f t="shared" si="0"/>
        <v>2342264.0100000002</v>
      </c>
      <c r="I46" s="137">
        <v>29.56321561549433</v>
      </c>
    </row>
    <row r="47" spans="1:9" ht="12.75">
      <c r="A47" s="136" t="s">
        <v>52</v>
      </c>
      <c r="B47" s="137">
        <v>249568</v>
      </c>
      <c r="C47" s="137">
        <v>3.9994230861684907</v>
      </c>
      <c r="D47" s="137">
        <v>62392</v>
      </c>
      <c r="E47" s="137">
        <v>3.707630140242453</v>
      </c>
      <c r="F47" s="137">
        <v>0</v>
      </c>
      <c r="G47" s="137">
        <v>0</v>
      </c>
      <c r="H47" s="137">
        <f t="shared" si="0"/>
        <v>311960</v>
      </c>
      <c r="I47" s="137">
        <v>3.937447146878037</v>
      </c>
    </row>
    <row r="48" spans="1:9" ht="12.75">
      <c r="A48" s="136" t="s">
        <v>53</v>
      </c>
      <c r="B48" s="137">
        <v>0</v>
      </c>
      <c r="C48" s="137">
        <v>0</v>
      </c>
      <c r="D48" s="137">
        <v>0</v>
      </c>
      <c r="E48" s="137">
        <v>0</v>
      </c>
      <c r="F48" s="137">
        <v>0</v>
      </c>
      <c r="G48" s="137">
        <v>0</v>
      </c>
      <c r="H48" s="137">
        <f t="shared" si="0"/>
        <v>0</v>
      </c>
      <c r="I48" s="137">
        <v>0</v>
      </c>
    </row>
    <row r="49" spans="1:9" ht="12.75">
      <c r="A49" s="138" t="s">
        <v>54</v>
      </c>
      <c r="B49" s="139">
        <v>2123379.2</v>
      </c>
      <c r="C49" s="139">
        <v>34.02796750052083</v>
      </c>
      <c r="D49" s="139">
        <v>530844.8099999999</v>
      </c>
      <c r="E49" s="139">
        <v>31.545329807463748</v>
      </c>
      <c r="F49" s="139">
        <v>0</v>
      </c>
      <c r="G49" s="139">
        <v>0</v>
      </c>
      <c r="H49" s="139">
        <f t="shared" si="0"/>
        <v>2654224.0100000002</v>
      </c>
      <c r="I49" s="139">
        <v>33.500662762372365</v>
      </c>
    </row>
    <row r="50" spans="1:9" ht="12.75">
      <c r="A50" s="47" t="s">
        <v>55</v>
      </c>
      <c r="B50" s="206" t="s">
        <v>11</v>
      </c>
      <c r="C50" s="206" t="s">
        <v>11</v>
      </c>
      <c r="D50" s="206" t="s">
        <v>11</v>
      </c>
      <c r="E50" s="206" t="s">
        <v>11</v>
      </c>
      <c r="F50" s="206" t="s">
        <v>11</v>
      </c>
      <c r="G50" s="206" t="s">
        <v>11</v>
      </c>
      <c r="H50" s="206"/>
      <c r="I50" s="206" t="s">
        <v>11</v>
      </c>
    </row>
    <row r="51" spans="1:9" ht="12.75">
      <c r="A51" s="140" t="s">
        <v>55</v>
      </c>
      <c r="B51" s="141">
        <v>0</v>
      </c>
      <c r="C51" s="141">
        <v>0</v>
      </c>
      <c r="D51" s="141">
        <v>0</v>
      </c>
      <c r="E51" s="141">
        <v>0</v>
      </c>
      <c r="F51" s="141">
        <v>0</v>
      </c>
      <c r="G51" s="141">
        <v>0</v>
      </c>
      <c r="H51" s="141">
        <f t="shared" si="0"/>
        <v>0</v>
      </c>
      <c r="I51" s="141">
        <v>0</v>
      </c>
    </row>
    <row r="52" spans="1:9" ht="12.75">
      <c r="A52" s="142" t="s">
        <v>56</v>
      </c>
      <c r="B52" s="143">
        <v>0</v>
      </c>
      <c r="C52" s="143">
        <v>0</v>
      </c>
      <c r="D52" s="143">
        <v>0</v>
      </c>
      <c r="E52" s="143">
        <v>0</v>
      </c>
      <c r="F52" s="143">
        <v>0</v>
      </c>
      <c r="G52" s="143">
        <v>0</v>
      </c>
      <c r="H52" s="143">
        <f t="shared" si="0"/>
        <v>0</v>
      </c>
      <c r="I52" s="143">
        <v>0</v>
      </c>
    </row>
    <row r="53" spans="1:9" ht="12.75">
      <c r="A53" s="47" t="s">
        <v>57</v>
      </c>
      <c r="B53" s="206" t="s">
        <v>11</v>
      </c>
      <c r="C53" s="206" t="s">
        <v>11</v>
      </c>
      <c r="D53" s="206" t="s">
        <v>11</v>
      </c>
      <c r="E53" s="206" t="s">
        <v>11</v>
      </c>
      <c r="F53" s="206" t="s">
        <v>11</v>
      </c>
      <c r="G53" s="206" t="s">
        <v>11</v>
      </c>
      <c r="H53" s="206"/>
      <c r="I53" s="206" t="s">
        <v>11</v>
      </c>
    </row>
    <row r="54" spans="1:9" ht="12.75">
      <c r="A54" s="144" t="s">
        <v>58</v>
      </c>
      <c r="B54" s="145">
        <v>0</v>
      </c>
      <c r="C54" s="145">
        <v>0</v>
      </c>
      <c r="D54" s="145">
        <v>0</v>
      </c>
      <c r="E54" s="145">
        <v>0</v>
      </c>
      <c r="F54" s="145">
        <v>0</v>
      </c>
      <c r="G54" s="145">
        <v>0</v>
      </c>
      <c r="H54" s="145">
        <f t="shared" si="0"/>
        <v>0</v>
      </c>
      <c r="I54" s="145">
        <v>0</v>
      </c>
    </row>
    <row r="55" spans="1:9" ht="12.75">
      <c r="A55" s="144" t="s">
        <v>59</v>
      </c>
      <c r="B55" s="145">
        <v>0</v>
      </c>
      <c r="C55" s="145">
        <v>0</v>
      </c>
      <c r="D55" s="145">
        <v>0</v>
      </c>
      <c r="E55" s="145">
        <v>0</v>
      </c>
      <c r="F55" s="145">
        <v>0</v>
      </c>
      <c r="G55" s="145">
        <v>0</v>
      </c>
      <c r="H55" s="145">
        <f t="shared" si="0"/>
        <v>0</v>
      </c>
      <c r="I55" s="145">
        <v>0</v>
      </c>
    </row>
    <row r="56" spans="1:9" ht="12.75">
      <c r="A56" s="144" t="s">
        <v>60</v>
      </c>
      <c r="B56" s="145">
        <v>0</v>
      </c>
      <c r="C56" s="145">
        <v>0</v>
      </c>
      <c r="D56" s="145">
        <v>0</v>
      </c>
      <c r="E56" s="145">
        <v>0</v>
      </c>
      <c r="F56" s="145">
        <v>0</v>
      </c>
      <c r="G56" s="145">
        <v>0</v>
      </c>
      <c r="H56" s="145">
        <f t="shared" si="0"/>
        <v>0</v>
      </c>
      <c r="I56" s="145">
        <v>0</v>
      </c>
    </row>
    <row r="57" spans="1:9" ht="12.75">
      <c r="A57" s="146" t="s">
        <v>61</v>
      </c>
      <c r="B57" s="147">
        <v>0</v>
      </c>
      <c r="C57" s="147">
        <v>0</v>
      </c>
      <c r="D57" s="147">
        <v>0</v>
      </c>
      <c r="E57" s="147">
        <v>0</v>
      </c>
      <c r="F57" s="147">
        <v>0</v>
      </c>
      <c r="G57" s="147">
        <v>0</v>
      </c>
      <c r="H57" s="147">
        <f t="shared" si="0"/>
        <v>0</v>
      </c>
      <c r="I57" s="147">
        <v>0</v>
      </c>
    </row>
    <row r="58" spans="1:9" ht="12.75">
      <c r="A58" s="47" t="s">
        <v>62</v>
      </c>
      <c r="B58" s="206" t="s">
        <v>11</v>
      </c>
      <c r="C58" s="206" t="s">
        <v>11</v>
      </c>
      <c r="D58" s="206" t="s">
        <v>11</v>
      </c>
      <c r="E58" s="206" t="s">
        <v>11</v>
      </c>
      <c r="F58" s="206" t="s">
        <v>11</v>
      </c>
      <c r="G58" s="206" t="s">
        <v>11</v>
      </c>
      <c r="H58" s="206"/>
      <c r="I58" s="206" t="s">
        <v>11</v>
      </c>
    </row>
    <row r="59" spans="1:9" ht="12.75">
      <c r="A59" s="148" t="s">
        <v>63</v>
      </c>
      <c r="B59" s="149">
        <v>3588072</v>
      </c>
      <c r="C59" s="149">
        <v>57.500232368071025</v>
      </c>
      <c r="D59" s="149">
        <v>897018</v>
      </c>
      <c r="E59" s="149">
        <v>53.305086760161636</v>
      </c>
      <c r="F59" s="149">
        <v>0</v>
      </c>
      <c r="G59" s="149">
        <v>0</v>
      </c>
      <c r="H59" s="149">
        <f t="shared" si="0"/>
        <v>4485090</v>
      </c>
      <c r="I59" s="149">
        <v>56.60919612768052</v>
      </c>
    </row>
    <row r="60" spans="1:9" ht="12.75">
      <c r="A60" s="148" t="s">
        <v>64</v>
      </c>
      <c r="B60" s="149">
        <v>0</v>
      </c>
      <c r="C60" s="149">
        <v>0</v>
      </c>
      <c r="D60" s="149">
        <v>0</v>
      </c>
      <c r="E60" s="149">
        <v>0</v>
      </c>
      <c r="F60" s="149">
        <v>0</v>
      </c>
      <c r="G60" s="149">
        <v>0</v>
      </c>
      <c r="H60" s="149">
        <f t="shared" si="0"/>
        <v>0</v>
      </c>
      <c r="I60" s="149">
        <v>0</v>
      </c>
    </row>
    <row r="61" spans="1:9" ht="12.75">
      <c r="A61" s="148" t="s">
        <v>65</v>
      </c>
      <c r="B61" s="149">
        <v>0</v>
      </c>
      <c r="C61" s="149">
        <v>0</v>
      </c>
      <c r="D61" s="149">
        <v>0</v>
      </c>
      <c r="E61" s="149">
        <v>0</v>
      </c>
      <c r="F61" s="149">
        <v>0</v>
      </c>
      <c r="G61" s="149">
        <v>0</v>
      </c>
      <c r="H61" s="149">
        <f t="shared" si="0"/>
        <v>0</v>
      </c>
      <c r="I61" s="149">
        <v>0</v>
      </c>
    </row>
    <row r="62" spans="1:9" ht="12.75">
      <c r="A62" s="148" t="s">
        <v>66</v>
      </c>
      <c r="B62" s="149">
        <v>0</v>
      </c>
      <c r="C62" s="149">
        <v>0</v>
      </c>
      <c r="D62" s="149">
        <v>0</v>
      </c>
      <c r="E62" s="149">
        <v>0</v>
      </c>
      <c r="F62" s="149">
        <v>0</v>
      </c>
      <c r="G62" s="149">
        <v>0</v>
      </c>
      <c r="H62" s="149">
        <f t="shared" si="0"/>
        <v>0</v>
      </c>
      <c r="I62" s="149">
        <v>0</v>
      </c>
    </row>
    <row r="63" spans="1:9" ht="12.75">
      <c r="A63" s="150" t="s">
        <v>67</v>
      </c>
      <c r="B63" s="151">
        <v>3588072</v>
      </c>
      <c r="C63" s="151">
        <v>57.500232368071025</v>
      </c>
      <c r="D63" s="151">
        <v>897018</v>
      </c>
      <c r="E63" s="151">
        <v>53.305086760161636</v>
      </c>
      <c r="F63" s="151">
        <v>0</v>
      </c>
      <c r="G63" s="151">
        <v>0</v>
      </c>
      <c r="H63" s="151">
        <f t="shared" si="0"/>
        <v>4485090</v>
      </c>
      <c r="I63" s="151">
        <v>56.60919612768052</v>
      </c>
    </row>
    <row r="64" spans="1:9" ht="12.75">
      <c r="A64" s="47" t="s">
        <v>68</v>
      </c>
      <c r="B64" s="206" t="s">
        <v>11</v>
      </c>
      <c r="C64" s="206" t="s">
        <v>11</v>
      </c>
      <c r="D64" s="206" t="s">
        <v>11</v>
      </c>
      <c r="E64" s="206" t="s">
        <v>11</v>
      </c>
      <c r="F64" s="206" t="s">
        <v>11</v>
      </c>
      <c r="G64" s="206" t="s">
        <v>11</v>
      </c>
      <c r="H64" s="206"/>
      <c r="I64" s="206" t="s">
        <v>11</v>
      </c>
    </row>
    <row r="65" spans="1:9" ht="12.75">
      <c r="A65" s="152" t="s">
        <v>69</v>
      </c>
      <c r="B65" s="153">
        <v>221999.2</v>
      </c>
      <c r="C65" s="153">
        <v>3.5576224739988143</v>
      </c>
      <c r="D65" s="153">
        <v>55499.86000000001</v>
      </c>
      <c r="E65" s="153">
        <v>3.2980663180413603</v>
      </c>
      <c r="F65" s="153">
        <v>0</v>
      </c>
      <c r="G65" s="153">
        <v>0</v>
      </c>
      <c r="H65" s="153">
        <f t="shared" si="0"/>
        <v>277499.06</v>
      </c>
      <c r="I65" s="153">
        <v>3.5024935314089536</v>
      </c>
    </row>
    <row r="66" spans="1:9" ht="12.75">
      <c r="A66" s="152" t="s">
        <v>70</v>
      </c>
      <c r="B66" s="153">
        <v>0</v>
      </c>
      <c r="C66" s="153">
        <v>0</v>
      </c>
      <c r="D66" s="153">
        <v>0</v>
      </c>
      <c r="E66" s="153">
        <v>0</v>
      </c>
      <c r="F66" s="153">
        <v>0</v>
      </c>
      <c r="G66" s="153">
        <v>0</v>
      </c>
      <c r="H66" s="153">
        <f t="shared" si="0"/>
        <v>0</v>
      </c>
      <c r="I66" s="153">
        <v>0</v>
      </c>
    </row>
    <row r="67" spans="1:9" ht="12.75">
      <c r="A67" s="154" t="s">
        <v>71</v>
      </c>
      <c r="B67" s="155">
        <v>221999.2</v>
      </c>
      <c r="C67" s="155">
        <v>3.5576224739988143</v>
      </c>
      <c r="D67" s="155">
        <v>55499.86000000001</v>
      </c>
      <c r="E67" s="155">
        <v>3.2980663180413603</v>
      </c>
      <c r="F67" s="155">
        <v>0</v>
      </c>
      <c r="G67" s="155">
        <v>0</v>
      </c>
      <c r="H67" s="155">
        <f t="shared" si="0"/>
        <v>277499.06</v>
      </c>
      <c r="I67" s="155">
        <v>3.5024935314089536</v>
      </c>
    </row>
    <row r="68" spans="1:9" ht="12.75">
      <c r="A68" s="47" t="s">
        <v>72</v>
      </c>
      <c r="B68" s="206" t="s">
        <v>11</v>
      </c>
      <c r="C68" s="206" t="s">
        <v>11</v>
      </c>
      <c r="D68" s="206" t="s">
        <v>11</v>
      </c>
      <c r="E68" s="206" t="s">
        <v>11</v>
      </c>
      <c r="F68" s="206" t="s">
        <v>11</v>
      </c>
      <c r="G68" s="206" t="s">
        <v>11</v>
      </c>
      <c r="H68" s="206"/>
      <c r="I68" s="206" t="s">
        <v>11</v>
      </c>
    </row>
    <row r="69" spans="1:9" ht="12.75">
      <c r="A69" s="114" t="s">
        <v>73</v>
      </c>
      <c r="B69" s="156">
        <v>31039.200000000004</v>
      </c>
      <c r="C69" s="156">
        <v>0.49741510552715507</v>
      </c>
      <c r="D69" s="156">
        <v>7759.8099999999995</v>
      </c>
      <c r="E69" s="156">
        <v>0.4611249108628476</v>
      </c>
      <c r="F69" s="156">
        <v>0</v>
      </c>
      <c r="G69" s="156">
        <v>0</v>
      </c>
      <c r="H69" s="156">
        <f t="shared" si="0"/>
        <v>38799.01</v>
      </c>
      <c r="I69" s="156">
        <v>0.48970717792727414</v>
      </c>
    </row>
    <row r="70" spans="1:9" ht="12.75">
      <c r="A70" s="114" t="s">
        <v>74</v>
      </c>
      <c r="B70" s="156">
        <v>0</v>
      </c>
      <c r="C70" s="156">
        <v>0</v>
      </c>
      <c r="D70" s="156">
        <v>0</v>
      </c>
      <c r="E70" s="156">
        <v>0</v>
      </c>
      <c r="F70" s="156">
        <v>0</v>
      </c>
      <c r="G70" s="156">
        <v>0</v>
      </c>
      <c r="H70" s="156">
        <f t="shared" si="0"/>
        <v>0</v>
      </c>
      <c r="I70" s="156">
        <v>0</v>
      </c>
    </row>
    <row r="71" spans="1:9" ht="12.75">
      <c r="A71" s="114" t="s">
        <v>75</v>
      </c>
      <c r="B71" s="156">
        <v>0</v>
      </c>
      <c r="C71" s="156">
        <v>0</v>
      </c>
      <c r="D71" s="156">
        <v>0</v>
      </c>
      <c r="E71" s="156">
        <v>0</v>
      </c>
      <c r="F71" s="156">
        <v>0</v>
      </c>
      <c r="G71" s="156">
        <v>0</v>
      </c>
      <c r="H71" s="156">
        <f t="shared" si="0"/>
        <v>0</v>
      </c>
      <c r="I71" s="156">
        <v>0</v>
      </c>
    </row>
    <row r="72" spans="1:9" ht="12.75">
      <c r="A72" s="115" t="s">
        <v>76</v>
      </c>
      <c r="B72" s="157">
        <v>31039.200000000004</v>
      </c>
      <c r="C72" s="157">
        <v>0.49741510552715507</v>
      </c>
      <c r="D72" s="157">
        <v>7759.8099999999995</v>
      </c>
      <c r="E72" s="157">
        <v>0.4611249108628476</v>
      </c>
      <c r="F72" s="157">
        <v>0</v>
      </c>
      <c r="G72" s="157">
        <v>0</v>
      </c>
      <c r="H72" s="157">
        <f t="shared" si="0"/>
        <v>38799.01</v>
      </c>
      <c r="I72" s="157">
        <v>0.48970717792727414</v>
      </c>
    </row>
    <row r="73" spans="1:9" ht="12.75">
      <c r="A73" s="47" t="s">
        <v>77</v>
      </c>
      <c r="B73" s="206" t="s">
        <v>11</v>
      </c>
      <c r="C73" s="206" t="s">
        <v>11</v>
      </c>
      <c r="D73" s="206" t="s">
        <v>11</v>
      </c>
      <c r="E73" s="206" t="s">
        <v>11</v>
      </c>
      <c r="F73" s="206" t="s">
        <v>11</v>
      </c>
      <c r="G73" s="206" t="s">
        <v>11</v>
      </c>
      <c r="H73" s="206"/>
      <c r="I73" s="206" t="s">
        <v>11</v>
      </c>
    </row>
    <row r="74" spans="1:9" ht="12.75">
      <c r="A74" s="158" t="s">
        <v>78</v>
      </c>
      <c r="B74" s="159">
        <v>0</v>
      </c>
      <c r="C74" s="159">
        <v>0</v>
      </c>
      <c r="D74" s="159">
        <v>0</v>
      </c>
      <c r="E74" s="159">
        <v>0</v>
      </c>
      <c r="F74" s="159">
        <v>0</v>
      </c>
      <c r="G74" s="159">
        <v>0</v>
      </c>
      <c r="H74" s="159">
        <f t="shared" si="0"/>
        <v>0</v>
      </c>
      <c r="I74" s="159">
        <v>0</v>
      </c>
    </row>
    <row r="75" spans="1:9" ht="12.75">
      <c r="A75" s="158" t="s">
        <v>79</v>
      </c>
      <c r="B75" s="159">
        <v>8446.419999999998</v>
      </c>
      <c r="C75" s="159">
        <v>0.13535712568708833</v>
      </c>
      <c r="D75" s="159">
        <v>2111.6</v>
      </c>
      <c r="E75" s="159">
        <v>0.12548134062277155</v>
      </c>
      <c r="F75" s="159">
        <v>0</v>
      </c>
      <c r="G75" s="159">
        <v>0</v>
      </c>
      <c r="H75" s="159">
        <f t="shared" si="0"/>
        <v>10558.019999999999</v>
      </c>
      <c r="I75" s="159">
        <v>0.13325953880523544</v>
      </c>
    </row>
    <row r="76" spans="1:9" ht="12.75">
      <c r="A76" s="160" t="s">
        <v>80</v>
      </c>
      <c r="B76" s="161">
        <v>8446.419999999998</v>
      </c>
      <c r="C76" s="161">
        <v>0.13535712568708833</v>
      </c>
      <c r="D76" s="161">
        <v>2111.6</v>
      </c>
      <c r="E76" s="161">
        <v>0.12548134062277155</v>
      </c>
      <c r="F76" s="161">
        <v>0</v>
      </c>
      <c r="G76" s="161">
        <v>0</v>
      </c>
      <c r="H76" s="161">
        <f t="shared" si="0"/>
        <v>10558.019999999999</v>
      </c>
      <c r="I76" s="161">
        <v>0.13325953880523544</v>
      </c>
    </row>
    <row r="77" spans="1:9" ht="12.75">
      <c r="A77" s="47" t="s">
        <v>81</v>
      </c>
      <c r="B77" s="206" t="s">
        <v>11</v>
      </c>
      <c r="C77" s="206" t="s">
        <v>11</v>
      </c>
      <c r="D77" s="206" t="s">
        <v>11</v>
      </c>
      <c r="E77" s="206" t="s">
        <v>11</v>
      </c>
      <c r="F77" s="206" t="s">
        <v>11</v>
      </c>
      <c r="G77" s="206" t="s">
        <v>11</v>
      </c>
      <c r="H77" s="206"/>
      <c r="I77" s="206" t="s">
        <v>11</v>
      </c>
    </row>
    <row r="78" spans="1:9" ht="12.75">
      <c r="A78" s="162" t="s">
        <v>82</v>
      </c>
      <c r="B78" s="163">
        <v>0</v>
      </c>
      <c r="C78" s="163">
        <v>0</v>
      </c>
      <c r="D78" s="163">
        <v>0</v>
      </c>
      <c r="E78" s="163">
        <v>0</v>
      </c>
      <c r="F78" s="163">
        <v>0</v>
      </c>
      <c r="G78" s="163">
        <v>0</v>
      </c>
      <c r="H78" s="163">
        <f aca="true" t="shared" si="1" ref="H78:H127">+B78+D78+F78</f>
        <v>0</v>
      </c>
      <c r="I78" s="163">
        <v>0</v>
      </c>
    </row>
    <row r="79" spans="1:9" ht="12.75">
      <c r="A79" s="162" t="s">
        <v>83</v>
      </c>
      <c r="B79" s="163">
        <v>276372.80000000005</v>
      </c>
      <c r="C79" s="163">
        <v>4.428980304802808</v>
      </c>
      <c r="D79" s="163">
        <v>69093.22</v>
      </c>
      <c r="E79" s="163">
        <v>4.105848585690516</v>
      </c>
      <c r="F79" s="163">
        <v>0</v>
      </c>
      <c r="G79" s="163">
        <v>0</v>
      </c>
      <c r="H79" s="163">
        <f t="shared" si="1"/>
        <v>345466.02</v>
      </c>
      <c r="I79" s="163">
        <v>4.360348104860594</v>
      </c>
    </row>
    <row r="80" spans="1:9" ht="12.75">
      <c r="A80" s="162" t="s">
        <v>84</v>
      </c>
      <c r="B80" s="163">
        <v>0</v>
      </c>
      <c r="C80" s="163">
        <v>0</v>
      </c>
      <c r="D80" s="163">
        <v>0</v>
      </c>
      <c r="E80" s="163">
        <v>0</v>
      </c>
      <c r="F80" s="163">
        <v>0</v>
      </c>
      <c r="G80" s="163">
        <v>0</v>
      </c>
      <c r="H80" s="163">
        <f t="shared" si="1"/>
        <v>0</v>
      </c>
      <c r="I80" s="163">
        <v>0</v>
      </c>
    </row>
    <row r="81" spans="1:9" ht="12.75">
      <c r="A81" s="164" t="s">
        <v>85</v>
      </c>
      <c r="B81" s="165">
        <v>276372.80000000005</v>
      </c>
      <c r="C81" s="165">
        <v>4.428980304802808</v>
      </c>
      <c r="D81" s="165">
        <v>69093.22</v>
      </c>
      <c r="E81" s="165">
        <v>4.105848585690516</v>
      </c>
      <c r="F81" s="165">
        <v>0</v>
      </c>
      <c r="G81" s="165">
        <v>0</v>
      </c>
      <c r="H81" s="165">
        <f t="shared" si="1"/>
        <v>345466.02</v>
      </c>
      <c r="I81" s="165">
        <v>4.360348104860594</v>
      </c>
    </row>
    <row r="82" spans="1:9" ht="12.75">
      <c r="A82" s="47" t="s">
        <v>86</v>
      </c>
      <c r="B82" s="206" t="s">
        <v>11</v>
      </c>
      <c r="C82" s="206" t="s">
        <v>11</v>
      </c>
      <c r="D82" s="206" t="s">
        <v>11</v>
      </c>
      <c r="E82" s="206" t="s">
        <v>11</v>
      </c>
      <c r="F82" s="206" t="s">
        <v>11</v>
      </c>
      <c r="G82" s="206" t="s">
        <v>11</v>
      </c>
      <c r="H82" s="206"/>
      <c r="I82" s="206" t="s">
        <v>11</v>
      </c>
    </row>
    <row r="83" spans="1:9" ht="12.75">
      <c r="A83" s="166" t="s">
        <v>87</v>
      </c>
      <c r="B83" s="167">
        <v>48742.44</v>
      </c>
      <c r="C83" s="167">
        <v>0.7811163282639701</v>
      </c>
      <c r="D83" s="167">
        <v>12185.62</v>
      </c>
      <c r="E83" s="167">
        <v>0.7241276444021869</v>
      </c>
      <c r="F83" s="167">
        <v>0</v>
      </c>
      <c r="G83" s="167">
        <v>0</v>
      </c>
      <c r="H83" s="167">
        <f t="shared" si="1"/>
        <v>60928.060000000005</v>
      </c>
      <c r="I83" s="167">
        <v>0.7690121041537822</v>
      </c>
    </row>
    <row r="84" spans="1:9" ht="12.75">
      <c r="A84" s="166" t="s">
        <v>88</v>
      </c>
      <c r="B84" s="167">
        <v>0</v>
      </c>
      <c r="C84" s="167">
        <v>0</v>
      </c>
      <c r="D84" s="167">
        <v>0</v>
      </c>
      <c r="E84" s="167">
        <v>0</v>
      </c>
      <c r="F84" s="167">
        <v>0</v>
      </c>
      <c r="G84" s="167">
        <v>0</v>
      </c>
      <c r="H84" s="167">
        <f t="shared" si="1"/>
        <v>0</v>
      </c>
      <c r="I84" s="167">
        <v>0</v>
      </c>
    </row>
    <row r="85" spans="1:9" ht="12.75">
      <c r="A85" s="168" t="s">
        <v>89</v>
      </c>
      <c r="B85" s="169">
        <v>48742.44</v>
      </c>
      <c r="C85" s="169">
        <v>0.7811163282639701</v>
      </c>
      <c r="D85" s="169">
        <v>12185.62</v>
      </c>
      <c r="E85" s="169">
        <v>0.7241276444021869</v>
      </c>
      <c r="F85" s="169">
        <v>0</v>
      </c>
      <c r="G85" s="169">
        <v>0</v>
      </c>
      <c r="H85" s="169">
        <f t="shared" si="1"/>
        <v>60928.060000000005</v>
      </c>
      <c r="I85" s="169">
        <v>0.7690121041537822</v>
      </c>
    </row>
    <row r="86" spans="1:9" ht="12.75">
      <c r="A86" s="47" t="s">
        <v>90</v>
      </c>
      <c r="B86" s="206" t="s">
        <v>11</v>
      </c>
      <c r="C86" s="206" t="s">
        <v>11</v>
      </c>
      <c r="D86" s="206" t="s">
        <v>11</v>
      </c>
      <c r="E86" s="206" t="s">
        <v>11</v>
      </c>
      <c r="F86" s="206" t="s">
        <v>11</v>
      </c>
      <c r="G86" s="206" t="s">
        <v>11</v>
      </c>
      <c r="H86" s="206"/>
      <c r="I86" s="206" t="s">
        <v>11</v>
      </c>
    </row>
    <row r="87" spans="1:9" ht="12.75">
      <c r="A87" s="170" t="s">
        <v>91</v>
      </c>
      <c r="B87" s="171">
        <v>263562.39999999997</v>
      </c>
      <c r="C87" s="171">
        <v>4.223688722937132</v>
      </c>
      <c r="D87" s="171">
        <v>65890.62</v>
      </c>
      <c r="E87" s="171">
        <v>3.91553482291419</v>
      </c>
      <c r="F87" s="171">
        <v>0</v>
      </c>
      <c r="G87" s="171">
        <v>0</v>
      </c>
      <c r="H87" s="171">
        <f t="shared" si="1"/>
        <v>329453.01999999996</v>
      </c>
      <c r="I87" s="171">
        <v>4.158237766474397</v>
      </c>
    </row>
    <row r="88" spans="1:9" ht="12.75">
      <c r="A88" s="170" t="s">
        <v>92</v>
      </c>
      <c r="B88" s="171">
        <v>362737.6</v>
      </c>
      <c r="C88" s="171">
        <v>5.81300940690053</v>
      </c>
      <c r="D88" s="171">
        <v>90684.41</v>
      </c>
      <c r="E88" s="171">
        <v>5.388900047539815</v>
      </c>
      <c r="F88" s="171">
        <v>0</v>
      </c>
      <c r="G88" s="171">
        <v>0</v>
      </c>
      <c r="H88" s="171">
        <f t="shared" si="1"/>
        <v>453422.01</v>
      </c>
      <c r="I88" s="171">
        <v>5.722929861540598</v>
      </c>
    </row>
    <row r="89" spans="1:9" ht="12.75">
      <c r="A89" s="172" t="s">
        <v>93</v>
      </c>
      <c r="B89" s="173">
        <v>626300</v>
      </c>
      <c r="C89" s="173">
        <v>10.036698129837664</v>
      </c>
      <c r="D89" s="173">
        <v>156575.03</v>
      </c>
      <c r="E89" s="173">
        <v>9.304434870454005</v>
      </c>
      <c r="F89" s="173">
        <v>0</v>
      </c>
      <c r="G89" s="173">
        <v>0</v>
      </c>
      <c r="H89" s="173">
        <f t="shared" si="1"/>
        <v>782875.03</v>
      </c>
      <c r="I89" s="173">
        <v>9.881167628014994</v>
      </c>
    </row>
    <row r="90" spans="1:9" ht="12.75">
      <c r="A90" s="47" t="s">
        <v>94</v>
      </c>
      <c r="B90" s="206" t="s">
        <v>11</v>
      </c>
      <c r="C90" s="206" t="s">
        <v>11</v>
      </c>
      <c r="D90" s="206" t="s">
        <v>11</v>
      </c>
      <c r="E90" s="206" t="s">
        <v>11</v>
      </c>
      <c r="F90" s="206" t="s">
        <v>11</v>
      </c>
      <c r="G90" s="206" t="s">
        <v>11</v>
      </c>
      <c r="H90" s="206"/>
      <c r="I90" s="206" t="s">
        <v>11</v>
      </c>
    </row>
    <row r="91" spans="1:9" ht="12.75">
      <c r="A91" s="174" t="s">
        <v>95</v>
      </c>
      <c r="B91" s="175">
        <v>0</v>
      </c>
      <c r="C91" s="175">
        <v>0</v>
      </c>
      <c r="D91" s="175">
        <v>0</v>
      </c>
      <c r="E91" s="175">
        <v>0</v>
      </c>
      <c r="F91" s="175">
        <v>0</v>
      </c>
      <c r="G91" s="175">
        <v>0</v>
      </c>
      <c r="H91" s="175">
        <f t="shared" si="1"/>
        <v>0</v>
      </c>
      <c r="I91" s="175">
        <v>0</v>
      </c>
    </row>
    <row r="92" spans="1:9" ht="12.75">
      <c r="A92" s="174" t="s">
        <v>96</v>
      </c>
      <c r="B92" s="175">
        <v>164108</v>
      </c>
      <c r="C92" s="175">
        <v>2.629893751702697</v>
      </c>
      <c r="D92" s="175">
        <v>41027</v>
      </c>
      <c r="E92" s="175">
        <v>2.4380199667221296</v>
      </c>
      <c r="F92" s="175">
        <v>0</v>
      </c>
      <c r="G92" s="175">
        <v>0</v>
      </c>
      <c r="H92" s="175">
        <f t="shared" si="1"/>
        <v>205135</v>
      </c>
      <c r="I92" s="175">
        <v>2.58914034002701</v>
      </c>
    </row>
    <row r="93" spans="1:9" ht="12.75">
      <c r="A93" s="176" t="s">
        <v>97</v>
      </c>
      <c r="B93" s="177">
        <v>164108</v>
      </c>
      <c r="C93" s="177">
        <v>2.629893751702697</v>
      </c>
      <c r="D93" s="177">
        <v>41027</v>
      </c>
      <c r="E93" s="177">
        <v>2.4380199667221296</v>
      </c>
      <c r="F93" s="177">
        <v>0</v>
      </c>
      <c r="G93" s="177">
        <v>0</v>
      </c>
      <c r="H93" s="177">
        <f t="shared" si="1"/>
        <v>205135</v>
      </c>
      <c r="I93" s="177">
        <v>2.58914034002701</v>
      </c>
    </row>
    <row r="94" spans="1:9" ht="12.75">
      <c r="A94" s="47" t="s">
        <v>98</v>
      </c>
      <c r="B94" s="206" t="s">
        <v>11</v>
      </c>
      <c r="C94" s="206" t="s">
        <v>11</v>
      </c>
      <c r="D94" s="206" t="s">
        <v>11</v>
      </c>
      <c r="E94" s="206" t="s">
        <v>11</v>
      </c>
      <c r="F94" s="206" t="s">
        <v>11</v>
      </c>
      <c r="G94" s="206" t="s">
        <v>11</v>
      </c>
      <c r="H94" s="206"/>
      <c r="I94" s="206" t="s">
        <v>11</v>
      </c>
    </row>
    <row r="95" spans="1:9" ht="12.75">
      <c r="A95" s="178" t="s">
        <v>99</v>
      </c>
      <c r="B95" s="179">
        <v>0</v>
      </c>
      <c r="C95" s="179">
        <v>0</v>
      </c>
      <c r="D95" s="179">
        <v>0</v>
      </c>
      <c r="E95" s="179">
        <v>0</v>
      </c>
      <c r="F95" s="179">
        <v>0</v>
      </c>
      <c r="G95" s="179">
        <v>0</v>
      </c>
      <c r="H95" s="179">
        <f t="shared" si="1"/>
        <v>0</v>
      </c>
      <c r="I95" s="179">
        <v>0</v>
      </c>
    </row>
    <row r="96" spans="1:9" ht="12.75">
      <c r="A96" s="178" t="s">
        <v>100</v>
      </c>
      <c r="B96" s="179">
        <v>25501.6</v>
      </c>
      <c r="C96" s="179">
        <v>0.4086729379336869</v>
      </c>
      <c r="D96" s="179">
        <v>6375.4</v>
      </c>
      <c r="E96" s="179">
        <v>0.3788566674589969</v>
      </c>
      <c r="F96" s="179">
        <v>0</v>
      </c>
      <c r="G96" s="179">
        <v>0</v>
      </c>
      <c r="H96" s="179">
        <f t="shared" si="1"/>
        <v>31877</v>
      </c>
      <c r="I96" s="179">
        <v>0.40234005225359404</v>
      </c>
    </row>
    <row r="97" spans="1:9" ht="12.75">
      <c r="A97" s="180" t="s">
        <v>101</v>
      </c>
      <c r="B97" s="181">
        <v>25501.6</v>
      </c>
      <c r="C97" s="181">
        <v>0.4086729379336869</v>
      </c>
      <c r="D97" s="181">
        <v>6375.4</v>
      </c>
      <c r="E97" s="181">
        <v>0.3788566674589969</v>
      </c>
      <c r="F97" s="181">
        <v>0</v>
      </c>
      <c r="G97" s="181">
        <v>0</v>
      </c>
      <c r="H97" s="181">
        <f t="shared" si="1"/>
        <v>31877</v>
      </c>
      <c r="I97" s="181">
        <v>0.40234005225359404</v>
      </c>
    </row>
    <row r="98" spans="1:9" ht="12.75">
      <c r="A98" s="47" t="s">
        <v>102</v>
      </c>
      <c r="B98" s="206" t="s">
        <v>11</v>
      </c>
      <c r="C98" s="206" t="s">
        <v>11</v>
      </c>
      <c r="D98" s="206" t="s">
        <v>11</v>
      </c>
      <c r="E98" s="206" t="s">
        <v>11</v>
      </c>
      <c r="F98" s="206" t="s">
        <v>11</v>
      </c>
      <c r="G98" s="206" t="s">
        <v>11</v>
      </c>
      <c r="H98" s="206"/>
      <c r="I98" s="206" t="s">
        <v>11</v>
      </c>
    </row>
    <row r="99" spans="1:9" ht="12.75">
      <c r="A99" s="116" t="s">
        <v>103</v>
      </c>
      <c r="B99" s="182">
        <v>0</v>
      </c>
      <c r="C99" s="182">
        <v>0</v>
      </c>
      <c r="D99" s="182">
        <v>0</v>
      </c>
      <c r="E99" s="182">
        <v>0</v>
      </c>
      <c r="F99" s="182">
        <v>0</v>
      </c>
      <c r="G99" s="182">
        <v>0</v>
      </c>
      <c r="H99" s="182">
        <f t="shared" si="1"/>
        <v>0</v>
      </c>
      <c r="I99" s="182">
        <v>0</v>
      </c>
    </row>
    <row r="100" spans="1:9" ht="12.75">
      <c r="A100" s="117" t="s">
        <v>104</v>
      </c>
      <c r="B100" s="183">
        <v>0</v>
      </c>
      <c r="C100" s="183">
        <v>0</v>
      </c>
      <c r="D100" s="183">
        <v>0</v>
      </c>
      <c r="E100" s="183">
        <v>0</v>
      </c>
      <c r="F100" s="183">
        <v>0</v>
      </c>
      <c r="G100" s="183">
        <v>0</v>
      </c>
      <c r="H100" s="183">
        <f t="shared" si="1"/>
        <v>0</v>
      </c>
      <c r="I100" s="183">
        <v>0</v>
      </c>
    </row>
    <row r="101" spans="1:9" ht="12.75">
      <c r="A101" s="212" t="s">
        <v>105</v>
      </c>
      <c r="B101" s="213">
        <f>21762314.54-3343320</f>
        <v>18418994.54</v>
      </c>
      <c r="C101" s="213">
        <v>348.7494517716063</v>
      </c>
      <c r="D101" s="213">
        <f>5440578.79-835830</f>
        <v>4604748.79</v>
      </c>
      <c r="E101" s="213">
        <v>323.30513370572857</v>
      </c>
      <c r="F101" s="213">
        <v>0</v>
      </c>
      <c r="G101" s="213">
        <v>0</v>
      </c>
      <c r="H101" s="213">
        <f t="shared" si="1"/>
        <v>23023743.33</v>
      </c>
      <c r="I101" s="213">
        <v>343.3451555617262</v>
      </c>
    </row>
    <row r="102" spans="1:9" ht="12.75">
      <c r="A102" s="212" t="s">
        <v>106</v>
      </c>
      <c r="B102" s="213">
        <f>21851690.66-3343320</f>
        <v>18508370.66</v>
      </c>
      <c r="C102" s="213">
        <v>350.181738433679</v>
      </c>
      <c r="D102" s="213">
        <f>5502402.79-835830</f>
        <v>4666572.79</v>
      </c>
      <c r="E102" s="213">
        <v>326.97901057760873</v>
      </c>
      <c r="F102" s="213">
        <v>0</v>
      </c>
      <c r="G102" s="213">
        <v>0</v>
      </c>
      <c r="H102" s="213">
        <f t="shared" si="1"/>
        <v>23174943.45</v>
      </c>
      <c r="I102" s="213">
        <v>345.2535492054677</v>
      </c>
    </row>
    <row r="103" spans="1:9" ht="12.75">
      <c r="A103" s="184" t="s">
        <v>107</v>
      </c>
      <c r="B103" s="186" t="s">
        <v>11</v>
      </c>
      <c r="C103" s="186" t="s">
        <v>11</v>
      </c>
      <c r="D103" s="186" t="s">
        <v>11</v>
      </c>
      <c r="E103" s="186" t="s">
        <v>11</v>
      </c>
      <c r="F103" s="186" t="s">
        <v>11</v>
      </c>
      <c r="G103" s="186" t="s">
        <v>11</v>
      </c>
      <c r="H103" s="186"/>
      <c r="I103" s="186" t="s">
        <v>11</v>
      </c>
    </row>
    <row r="104" spans="1:9" ht="12.75">
      <c r="A104" s="185" t="s">
        <v>108</v>
      </c>
      <c r="B104" s="186">
        <v>0</v>
      </c>
      <c r="C104" s="186">
        <v>0</v>
      </c>
      <c r="D104" s="186">
        <v>0</v>
      </c>
      <c r="E104" s="186">
        <v>0</v>
      </c>
      <c r="F104" s="186">
        <v>0</v>
      </c>
      <c r="G104" s="186">
        <v>0</v>
      </c>
      <c r="H104" s="186">
        <f t="shared" si="1"/>
        <v>0</v>
      </c>
      <c r="I104" s="186">
        <v>0</v>
      </c>
    </row>
    <row r="105" spans="1:9" ht="12.75">
      <c r="A105" s="185" t="s">
        <v>109</v>
      </c>
      <c r="B105" s="186">
        <v>15214600</v>
      </c>
      <c r="C105" s="186">
        <v>243.81981057995864</v>
      </c>
      <c r="D105" s="186">
        <v>3803650</v>
      </c>
      <c r="E105" s="186">
        <v>226.03101972902306</v>
      </c>
      <c r="F105" s="186">
        <v>0</v>
      </c>
      <c r="G105" s="186">
        <v>0</v>
      </c>
      <c r="H105" s="186">
        <f t="shared" si="1"/>
        <v>19018250</v>
      </c>
      <c r="I105" s="186">
        <v>240.0415251991064</v>
      </c>
    </row>
    <row r="106" spans="1:9" ht="12.75">
      <c r="A106" s="185" t="s">
        <v>110</v>
      </c>
      <c r="B106" s="186">
        <v>0</v>
      </c>
      <c r="C106" s="186">
        <v>0</v>
      </c>
      <c r="D106" s="186">
        <v>0</v>
      </c>
      <c r="E106" s="186">
        <v>0</v>
      </c>
      <c r="F106" s="186">
        <v>0</v>
      </c>
      <c r="G106" s="186">
        <v>0</v>
      </c>
      <c r="H106" s="186">
        <f t="shared" si="1"/>
        <v>0</v>
      </c>
      <c r="I106" s="186">
        <v>0</v>
      </c>
    </row>
    <row r="107" spans="1:9" ht="12.75">
      <c r="A107" s="185" t="s">
        <v>111</v>
      </c>
      <c r="B107" s="186">
        <v>0</v>
      </c>
      <c r="C107" s="186">
        <v>0</v>
      </c>
      <c r="D107" s="186">
        <v>0</v>
      </c>
      <c r="E107" s="186">
        <v>0</v>
      </c>
      <c r="F107" s="186">
        <v>0</v>
      </c>
      <c r="G107" s="186">
        <v>0</v>
      </c>
      <c r="H107" s="186">
        <f t="shared" si="1"/>
        <v>0</v>
      </c>
      <c r="I107" s="186">
        <v>0</v>
      </c>
    </row>
    <row r="108" spans="1:9" ht="12.75">
      <c r="A108" s="185" t="s">
        <v>112</v>
      </c>
      <c r="B108" s="186">
        <v>0</v>
      </c>
      <c r="C108" s="186">
        <v>0</v>
      </c>
      <c r="D108" s="186">
        <v>0</v>
      </c>
      <c r="E108" s="186">
        <v>0</v>
      </c>
      <c r="F108" s="186">
        <v>0</v>
      </c>
      <c r="G108" s="186">
        <v>0</v>
      </c>
      <c r="H108" s="186">
        <f t="shared" si="1"/>
        <v>0</v>
      </c>
      <c r="I108" s="186">
        <v>0</v>
      </c>
    </row>
    <row r="109" spans="1:9" ht="12.75">
      <c r="A109" s="185" t="s">
        <v>113</v>
      </c>
      <c r="B109" s="186">
        <v>862778.4</v>
      </c>
      <c r="C109" s="186">
        <v>13.826355346869441</v>
      </c>
      <c r="D109" s="186">
        <v>215694.6</v>
      </c>
      <c r="E109" s="186">
        <v>12.817601616353697</v>
      </c>
      <c r="F109" s="186">
        <v>0</v>
      </c>
      <c r="G109" s="186">
        <v>0</v>
      </c>
      <c r="H109" s="186">
        <f t="shared" si="1"/>
        <v>1078473</v>
      </c>
      <c r="I109" s="186">
        <v>13.61209910512565</v>
      </c>
    </row>
    <row r="110" spans="1:9" ht="12.75">
      <c r="A110" s="185" t="s">
        <v>114</v>
      </c>
      <c r="B110" s="186">
        <v>156295.2</v>
      </c>
      <c r="C110" s="186">
        <v>2.5046906299578535</v>
      </c>
      <c r="D110" s="186">
        <v>39073.81</v>
      </c>
      <c r="E110" s="186">
        <v>2.3219521036367956</v>
      </c>
      <c r="F110" s="186">
        <v>0</v>
      </c>
      <c r="G110" s="186">
        <v>0</v>
      </c>
      <c r="H110" s="186">
        <f t="shared" si="1"/>
        <v>195369.01</v>
      </c>
      <c r="I110" s="186">
        <v>2.465877519595098</v>
      </c>
    </row>
    <row r="111" spans="1:9" ht="12.75">
      <c r="A111" s="185" t="s">
        <v>115</v>
      </c>
      <c r="B111" s="186">
        <v>0</v>
      </c>
      <c r="C111" s="186">
        <v>0</v>
      </c>
      <c r="D111" s="186">
        <v>0</v>
      </c>
      <c r="E111" s="186">
        <v>0</v>
      </c>
      <c r="F111" s="186">
        <v>0</v>
      </c>
      <c r="G111" s="186">
        <v>0</v>
      </c>
      <c r="H111" s="186">
        <f t="shared" si="1"/>
        <v>0</v>
      </c>
      <c r="I111" s="186">
        <v>0</v>
      </c>
    </row>
    <row r="112" spans="1:9" ht="12.75">
      <c r="A112" s="185" t="s">
        <v>116</v>
      </c>
      <c r="B112" s="186">
        <f>2459232-2459232</f>
        <v>0</v>
      </c>
      <c r="C112" s="186">
        <f>+B112/B3</f>
        <v>0</v>
      </c>
      <c r="D112" s="186">
        <f>614808-614808</f>
        <v>0</v>
      </c>
      <c r="E112" s="186">
        <f>+D112/D3</f>
        <v>0</v>
      </c>
      <c r="F112" s="186">
        <v>0</v>
      </c>
      <c r="G112" s="186">
        <v>0</v>
      </c>
      <c r="H112" s="186">
        <f t="shared" si="1"/>
        <v>0</v>
      </c>
      <c r="I112" s="186">
        <f>+H112/H3</f>
        <v>0</v>
      </c>
    </row>
    <row r="113" spans="1:9" ht="12.75">
      <c r="A113" s="185" t="s">
        <v>117</v>
      </c>
      <c r="B113" s="186">
        <v>0</v>
      </c>
      <c r="C113" s="186">
        <v>0</v>
      </c>
      <c r="D113" s="186">
        <v>0</v>
      </c>
      <c r="E113" s="186">
        <v>0</v>
      </c>
      <c r="F113" s="186">
        <v>0</v>
      </c>
      <c r="G113" s="186">
        <v>0</v>
      </c>
      <c r="H113" s="186">
        <f t="shared" si="1"/>
        <v>0</v>
      </c>
      <c r="I113" s="186">
        <v>0</v>
      </c>
    </row>
    <row r="114" spans="1:9" ht="12.75">
      <c r="A114" s="185" t="s">
        <v>118</v>
      </c>
      <c r="B114" s="186">
        <v>0</v>
      </c>
      <c r="C114" s="186">
        <v>0</v>
      </c>
      <c r="D114" s="186">
        <v>0</v>
      </c>
      <c r="E114" s="186">
        <v>0</v>
      </c>
      <c r="F114" s="186">
        <v>0</v>
      </c>
      <c r="G114" s="186">
        <v>0</v>
      </c>
      <c r="H114" s="186">
        <f t="shared" si="1"/>
        <v>0</v>
      </c>
      <c r="I114" s="186">
        <v>0</v>
      </c>
    </row>
    <row r="115" spans="1:9" ht="12.75">
      <c r="A115" s="185" t="s">
        <v>119</v>
      </c>
      <c r="B115" s="186">
        <v>0</v>
      </c>
      <c r="C115" s="186">
        <v>0</v>
      </c>
      <c r="D115" s="186">
        <v>0</v>
      </c>
      <c r="E115" s="186">
        <v>0</v>
      </c>
      <c r="F115" s="186">
        <v>0</v>
      </c>
      <c r="G115" s="186">
        <v>0</v>
      </c>
      <c r="H115" s="186">
        <f t="shared" si="1"/>
        <v>0</v>
      </c>
      <c r="I115" s="186">
        <v>0</v>
      </c>
    </row>
    <row r="116" spans="1:9" ht="12.75">
      <c r="A116" s="185" t="s">
        <v>120</v>
      </c>
      <c r="B116" s="186">
        <v>0</v>
      </c>
      <c r="C116" s="186">
        <v>0</v>
      </c>
      <c r="D116" s="186">
        <v>0</v>
      </c>
      <c r="E116" s="186">
        <v>0</v>
      </c>
      <c r="F116" s="186">
        <v>0</v>
      </c>
      <c r="G116" s="186">
        <v>0</v>
      </c>
      <c r="H116" s="186">
        <f t="shared" si="1"/>
        <v>0</v>
      </c>
      <c r="I116" s="186">
        <v>0</v>
      </c>
    </row>
    <row r="117" spans="1:9" ht="12.75">
      <c r="A117" s="187" t="s">
        <v>121</v>
      </c>
      <c r="B117" s="188">
        <f>+SUM(B104:B116)</f>
        <v>16233673.6</v>
      </c>
      <c r="C117" s="188">
        <f>+B117/B3</f>
        <v>260.1508565567859</v>
      </c>
      <c r="D117" s="188">
        <f>+SUM(D104:D116)</f>
        <v>4058418.41</v>
      </c>
      <c r="E117" s="188">
        <f>+D117/D3</f>
        <v>241.17057344901355</v>
      </c>
      <c r="F117" s="188">
        <v>0</v>
      </c>
      <c r="G117" s="188">
        <v>0</v>
      </c>
      <c r="H117" s="188">
        <f t="shared" si="1"/>
        <v>20292092.009999998</v>
      </c>
      <c r="I117" s="188">
        <f>+H117/H3</f>
        <v>256.11950182382714</v>
      </c>
    </row>
    <row r="118" spans="1:9" ht="12.75">
      <c r="A118" s="219" t="s">
        <v>122</v>
      </c>
      <c r="B118" s="220">
        <f>40455220.14-3343320-2459232</f>
        <v>34652668.14</v>
      </c>
      <c r="C118" s="220">
        <f>+B118/B3</f>
        <v>555.3223207961411</v>
      </c>
      <c r="D118" s="220">
        <f>10113805.2-835830-614808</f>
        <v>8663167.2</v>
      </c>
      <c r="E118" s="220">
        <f>+D118/D3</f>
        <v>514.8067031138578</v>
      </c>
      <c r="F118" s="220">
        <v>0</v>
      </c>
      <c r="G118" s="220">
        <v>0</v>
      </c>
      <c r="H118" s="220">
        <f t="shared" si="1"/>
        <v>43315835.34</v>
      </c>
      <c r="I118" s="220">
        <f>+H118/H3</f>
        <v>546.7169261255349</v>
      </c>
    </row>
    <row r="119" spans="1:9" ht="12.75">
      <c r="A119" s="219" t="s">
        <v>123</v>
      </c>
      <c r="B119" s="220">
        <f>40544596.26-3343320-2459232</f>
        <v>34742044.26</v>
      </c>
      <c r="C119" s="220">
        <f>+B119/B3</f>
        <v>556.7546074582137</v>
      </c>
      <c r="D119" s="220">
        <f>10175629.2-835830-614808</f>
        <v>8724991.2</v>
      </c>
      <c r="E119" s="220">
        <f>+D119/D3</f>
        <v>518.480579985738</v>
      </c>
      <c r="F119" s="220">
        <v>0</v>
      </c>
      <c r="G119" s="220">
        <v>0</v>
      </c>
      <c r="H119" s="220">
        <f t="shared" si="1"/>
        <v>43467035.45999999</v>
      </c>
      <c r="I119" s="220">
        <f>+H119/H3</f>
        <v>548.6253197692763</v>
      </c>
    </row>
    <row r="120" spans="1:9" ht="12.75">
      <c r="A120" s="212" t="s">
        <v>124</v>
      </c>
      <c r="B120" s="218">
        <f>+B101/B118</f>
        <v>0.5315317846690925</v>
      </c>
      <c r="C120" s="213">
        <v>8.620629193580411E-06</v>
      </c>
      <c r="D120" s="218">
        <f>+D101/D118</f>
        <v>0.5315317924372971</v>
      </c>
      <c r="E120" s="213">
        <v>3.196671552520396E-05</v>
      </c>
      <c r="F120" s="213">
        <v>0</v>
      </c>
      <c r="G120" s="213">
        <v>0</v>
      </c>
      <c r="H120" s="218">
        <f>+H101/H118</f>
        <v>0.5315317862227333</v>
      </c>
      <c r="I120" s="213">
        <v>6.789633639431465E-06</v>
      </c>
    </row>
    <row r="121" spans="1:9" ht="12.75">
      <c r="A121" s="47" t="s">
        <v>125</v>
      </c>
      <c r="B121" s="206" t="s">
        <v>11</v>
      </c>
      <c r="C121" s="206" t="s">
        <v>11</v>
      </c>
      <c r="D121" s="206" t="s">
        <v>11</v>
      </c>
      <c r="E121" s="206" t="s">
        <v>11</v>
      </c>
      <c r="F121" s="206" t="s">
        <v>11</v>
      </c>
      <c r="G121" s="206" t="s">
        <v>11</v>
      </c>
      <c r="H121" s="206"/>
      <c r="I121" s="206" t="s">
        <v>11</v>
      </c>
    </row>
    <row r="122" spans="1:9" ht="12.75">
      <c r="A122" s="189" t="s">
        <v>126</v>
      </c>
      <c r="B122" s="190">
        <v>4535848</v>
      </c>
      <c r="C122" s="190">
        <v>72.68870691174821</v>
      </c>
      <c r="D122" s="190">
        <v>1133962</v>
      </c>
      <c r="E122" s="190">
        <v>67.38542904682672</v>
      </c>
      <c r="F122" s="190">
        <v>0</v>
      </c>
      <c r="G122" s="190">
        <v>0</v>
      </c>
      <c r="H122" s="190">
        <f t="shared" si="1"/>
        <v>5669810</v>
      </c>
      <c r="I122" s="190">
        <v>71.56230673112118</v>
      </c>
    </row>
    <row r="123" spans="1:9" ht="12.75">
      <c r="A123" s="189" t="s">
        <v>127</v>
      </c>
      <c r="B123" s="190">
        <v>0</v>
      </c>
      <c r="C123" s="190">
        <v>0</v>
      </c>
      <c r="D123" s="190">
        <v>0</v>
      </c>
      <c r="E123" s="190">
        <v>0</v>
      </c>
      <c r="F123" s="190">
        <v>0</v>
      </c>
      <c r="G123" s="190">
        <v>0</v>
      </c>
      <c r="H123" s="190">
        <f t="shared" si="1"/>
        <v>0</v>
      </c>
      <c r="I123" s="190">
        <v>0</v>
      </c>
    </row>
    <row r="124" spans="1:9" ht="12.75">
      <c r="A124" s="191" t="s">
        <v>128</v>
      </c>
      <c r="B124" s="192">
        <v>4535848</v>
      </c>
      <c r="C124" s="192">
        <v>72.68870691174821</v>
      </c>
      <c r="D124" s="192">
        <v>1133962</v>
      </c>
      <c r="E124" s="192">
        <v>67.38542904682672</v>
      </c>
      <c r="F124" s="192">
        <v>0</v>
      </c>
      <c r="G124" s="192">
        <v>0</v>
      </c>
      <c r="H124" s="192">
        <f t="shared" si="1"/>
        <v>5669810</v>
      </c>
      <c r="I124" s="192">
        <v>71.56230673112118</v>
      </c>
    </row>
    <row r="125" spans="1:9" ht="12.75">
      <c r="A125" s="193" t="s">
        <v>129</v>
      </c>
      <c r="B125" s="195" t="s">
        <v>11</v>
      </c>
      <c r="C125" s="195" t="s">
        <v>11</v>
      </c>
      <c r="D125" s="195" t="s">
        <v>11</v>
      </c>
      <c r="E125" s="195" t="s">
        <v>11</v>
      </c>
      <c r="F125" s="195" t="s">
        <v>11</v>
      </c>
      <c r="G125" s="195" t="s">
        <v>11</v>
      </c>
      <c r="H125" s="195"/>
      <c r="I125" s="195" t="s">
        <v>11</v>
      </c>
    </row>
    <row r="126" spans="1:9" ht="12.75">
      <c r="A126" s="194" t="s">
        <v>130</v>
      </c>
      <c r="B126" s="195">
        <v>870448</v>
      </c>
      <c r="C126" s="195">
        <v>13.949263633595615</v>
      </c>
      <c r="D126" s="195">
        <v>217612</v>
      </c>
      <c r="E126" s="195">
        <v>12.9315426669836</v>
      </c>
      <c r="F126" s="195">
        <v>0</v>
      </c>
      <c r="G126" s="195">
        <v>0</v>
      </c>
      <c r="H126" s="195">
        <f t="shared" si="1"/>
        <v>1088060</v>
      </c>
      <c r="I126" s="195">
        <v>13.733102778023198</v>
      </c>
    </row>
    <row r="127" spans="1:9" ht="12.75">
      <c r="A127" s="194" t="s">
        <v>131</v>
      </c>
      <c r="B127" s="195">
        <v>1485080</v>
      </c>
      <c r="C127" s="195">
        <v>23.79897758048749</v>
      </c>
      <c r="D127" s="195">
        <v>371270</v>
      </c>
      <c r="E127" s="195">
        <v>22.062633705728548</v>
      </c>
      <c r="F127" s="195">
        <v>0</v>
      </c>
      <c r="G127" s="195">
        <v>0</v>
      </c>
      <c r="H127" s="195">
        <f t="shared" si="1"/>
        <v>1856350</v>
      </c>
      <c r="I127" s="195">
        <v>23.430183392444686</v>
      </c>
    </row>
    <row r="128" spans="1:9" ht="12.75">
      <c r="A128" s="193" t="s">
        <v>132</v>
      </c>
      <c r="B128" s="199">
        <f>+B126/B124</f>
        <v>0.19190413788116356</v>
      </c>
      <c r="C128" s="198">
        <v>8.3507236402115E-05</v>
      </c>
      <c r="D128" s="199">
        <f>+D126/D124</f>
        <v>0.19190413788116356</v>
      </c>
      <c r="E128" s="198">
        <v>0.00030965860819636196</v>
      </c>
      <c r="F128" s="198">
        <v>0</v>
      </c>
      <c r="G128" s="198">
        <v>0</v>
      </c>
      <c r="H128" s="199">
        <f>+H126/H124</f>
        <v>0.19190413788116356</v>
      </c>
      <c r="I128" s="198">
        <v>0.00013154110385662772</v>
      </c>
    </row>
  </sheetData>
  <sheetProtection/>
  <mergeCells count="8">
    <mergeCell ref="B1:C1"/>
    <mergeCell ref="D1:E1"/>
    <mergeCell ref="F1:G1"/>
    <mergeCell ref="H1:I1"/>
    <mergeCell ref="B3:C3"/>
    <mergeCell ref="D3:E3"/>
    <mergeCell ref="F3:G3"/>
    <mergeCell ref="H3:I3"/>
  </mergeCells>
  <printOptions/>
  <pageMargins left="0.7" right="0.7" top="0.75" bottom="0.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2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8.57421875" style="0" customWidth="1"/>
    <col min="2" max="2" width="13.7109375" style="0" customWidth="1"/>
    <col min="3" max="3" width="7.7109375" style="0" customWidth="1"/>
    <col min="4" max="4" width="13.7109375" style="0" customWidth="1"/>
    <col min="5" max="5" width="7.7109375" style="0" customWidth="1"/>
    <col min="6" max="6" width="13.7109375" style="0" customWidth="1"/>
    <col min="7" max="7" width="7.7109375" style="0" customWidth="1"/>
    <col min="8" max="8" width="13.7109375" style="0" customWidth="1"/>
    <col min="9" max="9" width="7.7109375" style="0" customWidth="1"/>
    <col min="10" max="10" width="13.7109375" style="0" customWidth="1"/>
    <col min="11" max="11" width="7.7109375" style="0" customWidth="1"/>
    <col min="12" max="12" width="13.7109375" style="0" customWidth="1"/>
    <col min="13" max="13" width="7.7109375" style="0" customWidth="1"/>
    <col min="14" max="14" width="13.7109375" style="0" customWidth="1"/>
    <col min="15" max="15" width="7.7109375" style="0" customWidth="1"/>
    <col min="16" max="16" width="13.7109375" style="0" customWidth="1"/>
    <col min="17" max="17" width="7.7109375" style="0" customWidth="1"/>
    <col min="18" max="18" width="13.7109375" style="0" customWidth="1"/>
    <col min="19" max="19" width="7.7109375" style="0" customWidth="1"/>
  </cols>
  <sheetData>
    <row r="1" spans="2:19" ht="12.75">
      <c r="B1" s="234" t="s">
        <v>219</v>
      </c>
      <c r="C1" s="234"/>
      <c r="D1" s="234" t="s">
        <v>220</v>
      </c>
      <c r="E1" s="234"/>
      <c r="F1" s="234" t="s">
        <v>221</v>
      </c>
      <c r="G1" s="234"/>
      <c r="H1" s="234" t="s">
        <v>222</v>
      </c>
      <c r="I1" s="234"/>
      <c r="J1" s="234" t="s">
        <v>223</v>
      </c>
      <c r="K1" s="234"/>
      <c r="L1" s="234" t="s">
        <v>224</v>
      </c>
      <c r="M1" s="234"/>
      <c r="N1" s="234" t="s">
        <v>225</v>
      </c>
      <c r="O1" s="234"/>
      <c r="P1" s="234" t="s">
        <v>141</v>
      </c>
      <c r="Q1" s="234"/>
      <c r="R1" s="234" t="s">
        <v>0</v>
      </c>
      <c r="S1" s="234"/>
    </row>
    <row r="2" spans="1:19" ht="57">
      <c r="A2" s="1" t="s">
        <v>226</v>
      </c>
      <c r="B2" s="1" t="s">
        <v>8</v>
      </c>
      <c r="C2" s="2" t="s">
        <v>9</v>
      </c>
      <c r="D2" s="1" t="s">
        <v>8</v>
      </c>
      <c r="E2" s="2" t="s">
        <v>9</v>
      </c>
      <c r="F2" s="1" t="s">
        <v>8</v>
      </c>
      <c r="G2" s="2" t="s">
        <v>9</v>
      </c>
      <c r="H2" s="1" t="s">
        <v>8</v>
      </c>
      <c r="I2" s="2" t="s">
        <v>9</v>
      </c>
      <c r="J2" s="1" t="s">
        <v>8</v>
      </c>
      <c r="K2" s="2" t="s">
        <v>9</v>
      </c>
      <c r="L2" s="1" t="s">
        <v>8</v>
      </c>
      <c r="M2" s="2" t="s">
        <v>9</v>
      </c>
      <c r="N2" s="1" t="s">
        <v>8</v>
      </c>
      <c r="O2" s="2" t="s">
        <v>9</v>
      </c>
      <c r="P2" s="1" t="s">
        <v>8</v>
      </c>
      <c r="Q2" s="2" t="s">
        <v>9</v>
      </c>
      <c r="R2" s="1" t="s">
        <v>8</v>
      </c>
      <c r="S2" s="2" t="s">
        <v>9</v>
      </c>
    </row>
    <row r="3" spans="1:19" ht="12.75">
      <c r="A3" s="3" t="s">
        <v>10</v>
      </c>
      <c r="B3" s="236">
        <v>772</v>
      </c>
      <c r="C3" s="236" t="s">
        <v>11</v>
      </c>
      <c r="D3" s="236">
        <v>11633</v>
      </c>
      <c r="E3" s="236" t="s">
        <v>11</v>
      </c>
      <c r="F3" s="236">
        <v>14936</v>
      </c>
      <c r="G3" s="236" t="s">
        <v>11</v>
      </c>
      <c r="H3" s="236">
        <v>143</v>
      </c>
      <c r="I3" s="236" t="s">
        <v>11</v>
      </c>
      <c r="J3" s="236">
        <v>520</v>
      </c>
      <c r="K3" s="236" t="s">
        <v>11</v>
      </c>
      <c r="L3" s="236">
        <v>585</v>
      </c>
      <c r="M3" s="236" t="s">
        <v>11</v>
      </c>
      <c r="N3" s="236">
        <v>3711</v>
      </c>
      <c r="O3" s="236" t="s">
        <v>11</v>
      </c>
      <c r="P3" s="236">
        <v>32300</v>
      </c>
      <c r="Q3" s="236" t="s">
        <v>11</v>
      </c>
      <c r="R3" s="236">
        <v>32300</v>
      </c>
      <c r="S3" s="236" t="s">
        <v>11</v>
      </c>
    </row>
    <row r="4" spans="1:19" ht="12.75">
      <c r="A4" s="4" t="s">
        <v>12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97"/>
      <c r="S4" s="197"/>
    </row>
    <row r="5" spans="1:19" ht="12.75">
      <c r="A5" s="47" t="s">
        <v>13</v>
      </c>
      <c r="B5" s="206" t="s">
        <v>11</v>
      </c>
      <c r="C5" s="206" t="s">
        <v>11</v>
      </c>
      <c r="D5" s="206" t="s">
        <v>11</v>
      </c>
      <c r="E5" s="206" t="s">
        <v>11</v>
      </c>
      <c r="F5" s="206" t="s">
        <v>11</v>
      </c>
      <c r="G5" s="206" t="s">
        <v>11</v>
      </c>
      <c r="H5" s="206" t="s">
        <v>11</v>
      </c>
      <c r="I5" s="206" t="s">
        <v>11</v>
      </c>
      <c r="J5" s="206" t="s">
        <v>11</v>
      </c>
      <c r="K5" s="206" t="s">
        <v>11</v>
      </c>
      <c r="L5" s="206" t="s">
        <v>11</v>
      </c>
      <c r="M5" s="206" t="s">
        <v>11</v>
      </c>
      <c r="N5" s="206" t="s">
        <v>11</v>
      </c>
      <c r="O5" s="206" t="s">
        <v>11</v>
      </c>
      <c r="P5" s="206" t="s">
        <v>11</v>
      </c>
      <c r="Q5" s="206" t="s">
        <v>11</v>
      </c>
      <c r="R5" s="206" t="s">
        <v>11</v>
      </c>
      <c r="S5" s="206" t="s">
        <v>11</v>
      </c>
    </row>
    <row r="6" spans="1:19" ht="12.75">
      <c r="A6" s="5" t="s">
        <v>14</v>
      </c>
      <c r="B6" s="48">
        <v>62048.039999999986</v>
      </c>
      <c r="C6" s="48">
        <v>80.37310880829014</v>
      </c>
      <c r="D6" s="48">
        <v>18368.04</v>
      </c>
      <c r="E6" s="48">
        <v>1.5789598555832547</v>
      </c>
      <c r="F6" s="48">
        <v>125645.34</v>
      </c>
      <c r="G6" s="48">
        <v>8.412248259239421</v>
      </c>
      <c r="H6" s="48">
        <v>12189.34</v>
      </c>
      <c r="I6" s="48">
        <v>85.24013986013986</v>
      </c>
      <c r="J6" s="48">
        <v>40600.039999999986</v>
      </c>
      <c r="K6" s="48">
        <v>78.07699999999997</v>
      </c>
      <c r="L6" s="48">
        <v>47114.67</v>
      </c>
      <c r="M6" s="48">
        <v>80.53789743589743</v>
      </c>
      <c r="N6" s="48">
        <v>97384.11</v>
      </c>
      <c r="O6" s="48">
        <v>26.242012934518996</v>
      </c>
      <c r="P6" s="48">
        <v>0</v>
      </c>
      <c r="Q6" s="48">
        <v>0</v>
      </c>
      <c r="R6" s="48">
        <v>403349.57999999996</v>
      </c>
      <c r="S6" s="48">
        <v>12.487603095975231</v>
      </c>
    </row>
    <row r="7" spans="1:19" ht="12.75">
      <c r="A7" s="5" t="s">
        <v>15</v>
      </c>
      <c r="B7" s="48">
        <v>3324</v>
      </c>
      <c r="C7" s="48"/>
      <c r="D7" s="48">
        <v>984</v>
      </c>
      <c r="E7" s="48"/>
      <c r="F7" s="48">
        <v>6731</v>
      </c>
      <c r="G7" s="48"/>
      <c r="H7" s="48">
        <v>653</v>
      </c>
      <c r="I7" s="48"/>
      <c r="J7" s="48">
        <v>2175</v>
      </c>
      <c r="K7" s="48"/>
      <c r="L7" s="48">
        <v>2524</v>
      </c>
      <c r="M7" s="48"/>
      <c r="N7" s="48">
        <v>5217</v>
      </c>
      <c r="O7" s="48"/>
      <c r="P7" s="48">
        <v>0</v>
      </c>
      <c r="Q7" s="48"/>
      <c r="R7" s="48">
        <v>21608</v>
      </c>
      <c r="S7" s="48"/>
    </row>
    <row r="8" spans="1:19" ht="12.75">
      <c r="A8" s="5" t="s">
        <v>16</v>
      </c>
      <c r="B8" s="48">
        <v>80</v>
      </c>
      <c r="C8" s="48"/>
      <c r="D8" s="48">
        <v>80</v>
      </c>
      <c r="E8" s="48"/>
      <c r="F8" s="48">
        <v>80</v>
      </c>
      <c r="G8" s="48"/>
      <c r="H8" s="48">
        <v>80</v>
      </c>
      <c r="I8" s="48"/>
      <c r="J8" s="48">
        <v>80</v>
      </c>
      <c r="K8" s="48"/>
      <c r="L8" s="48">
        <v>80</v>
      </c>
      <c r="M8" s="48"/>
      <c r="N8" s="48">
        <v>80</v>
      </c>
      <c r="O8" s="48"/>
      <c r="P8" s="48">
        <v>80</v>
      </c>
      <c r="Q8" s="48"/>
      <c r="R8" s="48">
        <v>80</v>
      </c>
      <c r="S8" s="48"/>
    </row>
    <row r="9" spans="1:19" ht="12.75">
      <c r="A9" s="5" t="s">
        <v>17</v>
      </c>
      <c r="B9" s="48">
        <v>2.8</v>
      </c>
      <c r="C9" s="48"/>
      <c r="D9" s="48">
        <v>2.8</v>
      </c>
      <c r="E9" s="48"/>
      <c r="F9" s="48">
        <v>2.8</v>
      </c>
      <c r="G9" s="48"/>
      <c r="H9" s="48">
        <v>2.8</v>
      </c>
      <c r="I9" s="48"/>
      <c r="J9" s="48">
        <v>2.8</v>
      </c>
      <c r="K9" s="48"/>
      <c r="L9" s="48">
        <v>2.8</v>
      </c>
      <c r="M9" s="48"/>
      <c r="N9" s="48">
        <v>2.8</v>
      </c>
      <c r="O9" s="48"/>
      <c r="P9" s="48">
        <v>2.8</v>
      </c>
      <c r="Q9" s="48"/>
      <c r="R9" s="48">
        <v>2.8</v>
      </c>
      <c r="S9" s="48"/>
    </row>
    <row r="10" spans="1:19" ht="12.75">
      <c r="A10" s="47" t="s">
        <v>18</v>
      </c>
      <c r="B10" s="206" t="s">
        <v>11</v>
      </c>
      <c r="C10" s="206" t="s">
        <v>11</v>
      </c>
      <c r="D10" s="206" t="s">
        <v>11</v>
      </c>
      <c r="E10" s="206" t="s">
        <v>11</v>
      </c>
      <c r="F10" s="206" t="s">
        <v>11</v>
      </c>
      <c r="G10" s="206" t="s">
        <v>11</v>
      </c>
      <c r="H10" s="206" t="s">
        <v>11</v>
      </c>
      <c r="I10" s="206" t="s">
        <v>11</v>
      </c>
      <c r="J10" s="206" t="s">
        <v>11</v>
      </c>
      <c r="K10" s="206" t="s">
        <v>11</v>
      </c>
      <c r="L10" s="206" t="s">
        <v>11</v>
      </c>
      <c r="M10" s="206" t="s">
        <v>11</v>
      </c>
      <c r="N10" s="206" t="s">
        <v>11</v>
      </c>
      <c r="O10" s="206" t="s">
        <v>11</v>
      </c>
      <c r="P10" s="206" t="s">
        <v>11</v>
      </c>
      <c r="Q10" s="206" t="s">
        <v>11</v>
      </c>
      <c r="R10" s="206" t="s">
        <v>11</v>
      </c>
      <c r="S10" s="206" t="s">
        <v>11</v>
      </c>
    </row>
    <row r="11" spans="1:19" ht="12.75">
      <c r="A11" s="120" t="s">
        <v>19</v>
      </c>
      <c r="B11" s="122" t="s">
        <v>11</v>
      </c>
      <c r="C11" s="122" t="s">
        <v>11</v>
      </c>
      <c r="D11" s="122" t="s">
        <v>11</v>
      </c>
      <c r="E11" s="122" t="s">
        <v>11</v>
      </c>
      <c r="F11" s="122" t="s">
        <v>11</v>
      </c>
      <c r="G11" s="122" t="s">
        <v>11</v>
      </c>
      <c r="H11" s="122" t="s">
        <v>11</v>
      </c>
      <c r="I11" s="122" t="s">
        <v>11</v>
      </c>
      <c r="J11" s="122" t="s">
        <v>11</v>
      </c>
      <c r="K11" s="122" t="s">
        <v>11</v>
      </c>
      <c r="L11" s="122" t="s">
        <v>11</v>
      </c>
      <c r="M11" s="122" t="s">
        <v>11</v>
      </c>
      <c r="N11" s="122" t="s">
        <v>11</v>
      </c>
      <c r="O11" s="122" t="s">
        <v>11</v>
      </c>
      <c r="P11" s="122" t="s">
        <v>11</v>
      </c>
      <c r="Q11" s="122" t="s">
        <v>11</v>
      </c>
      <c r="R11" s="122" t="s">
        <v>11</v>
      </c>
      <c r="S11" s="122" t="s">
        <v>11</v>
      </c>
    </row>
    <row r="12" spans="1:19" ht="12.75">
      <c r="A12" s="121" t="s">
        <v>20</v>
      </c>
      <c r="B12" s="122">
        <v>0</v>
      </c>
      <c r="C12" s="122">
        <v>0</v>
      </c>
      <c r="D12" s="122">
        <v>0</v>
      </c>
      <c r="E12" s="122">
        <v>0</v>
      </c>
      <c r="F12" s="122">
        <v>0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22">
        <v>0</v>
      </c>
      <c r="M12" s="122">
        <v>0</v>
      </c>
      <c r="N12" s="122">
        <v>313470</v>
      </c>
      <c r="O12" s="122">
        <v>84.47049312853679</v>
      </c>
      <c r="P12" s="122">
        <v>0</v>
      </c>
      <c r="Q12" s="122">
        <v>0</v>
      </c>
      <c r="R12" s="122">
        <v>313470</v>
      </c>
      <c r="S12" s="122">
        <v>9.704953560371518</v>
      </c>
    </row>
    <row r="13" spans="1:19" ht="12.75">
      <c r="A13" s="121" t="s">
        <v>21</v>
      </c>
      <c r="B13" s="122">
        <v>0</v>
      </c>
      <c r="C13" s="122">
        <v>0</v>
      </c>
      <c r="D13" s="122">
        <v>980720</v>
      </c>
      <c r="E13" s="122">
        <v>84.30499441244734</v>
      </c>
      <c r="F13" s="122">
        <v>1027250</v>
      </c>
      <c r="G13" s="122">
        <v>68.77678093197643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122">
        <v>0</v>
      </c>
      <c r="N13" s="122">
        <v>0</v>
      </c>
      <c r="O13" s="122">
        <v>0</v>
      </c>
      <c r="P13" s="122">
        <v>0</v>
      </c>
      <c r="Q13" s="122">
        <v>0</v>
      </c>
      <c r="R13" s="122">
        <v>2007970</v>
      </c>
      <c r="S13" s="122">
        <v>62.16625386996904</v>
      </c>
    </row>
    <row r="14" spans="1:19" ht="12.75">
      <c r="A14" s="121" t="s">
        <v>22</v>
      </c>
      <c r="B14" s="122">
        <v>0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2">
        <v>0</v>
      </c>
      <c r="N14" s="122">
        <v>0</v>
      </c>
      <c r="O14" s="122">
        <v>0</v>
      </c>
      <c r="P14" s="122">
        <v>0</v>
      </c>
      <c r="Q14" s="122">
        <v>0</v>
      </c>
      <c r="R14" s="122">
        <v>0</v>
      </c>
      <c r="S14" s="122">
        <v>0</v>
      </c>
    </row>
    <row r="15" spans="1:19" ht="12.75">
      <c r="A15" s="121" t="s">
        <v>23</v>
      </c>
      <c r="B15" s="122">
        <v>0</v>
      </c>
      <c r="C15" s="122">
        <v>0</v>
      </c>
      <c r="D15" s="122">
        <v>0</v>
      </c>
      <c r="E15" s="122">
        <v>0</v>
      </c>
      <c r="F15" s="122">
        <v>400150</v>
      </c>
      <c r="G15" s="122">
        <v>26.790974825923943</v>
      </c>
      <c r="H15" s="122">
        <v>0</v>
      </c>
      <c r="I15" s="122">
        <v>0</v>
      </c>
      <c r="J15" s="122">
        <v>0</v>
      </c>
      <c r="K15" s="122">
        <v>0</v>
      </c>
      <c r="L15" s="122">
        <v>0</v>
      </c>
      <c r="M15" s="122">
        <v>0</v>
      </c>
      <c r="N15" s="122">
        <v>0</v>
      </c>
      <c r="O15" s="122">
        <v>0</v>
      </c>
      <c r="P15" s="122">
        <v>0</v>
      </c>
      <c r="Q15" s="122">
        <v>0</v>
      </c>
      <c r="R15" s="122">
        <v>400150</v>
      </c>
      <c r="S15" s="122">
        <v>12.388544891640867</v>
      </c>
    </row>
    <row r="16" spans="1:19" ht="12.75">
      <c r="A16" s="121" t="s">
        <v>24</v>
      </c>
      <c r="B16" s="122">
        <v>0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2">
        <v>0</v>
      </c>
      <c r="O16" s="122">
        <v>0</v>
      </c>
      <c r="P16" s="122">
        <v>0</v>
      </c>
      <c r="Q16" s="122">
        <v>0</v>
      </c>
      <c r="R16" s="122">
        <v>0</v>
      </c>
      <c r="S16" s="122">
        <v>0</v>
      </c>
    </row>
    <row r="17" spans="1:19" ht="12.75">
      <c r="A17" s="121" t="s">
        <v>25</v>
      </c>
      <c r="B17" s="122">
        <v>0</v>
      </c>
      <c r="C17" s="122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v>0</v>
      </c>
      <c r="O17" s="122">
        <v>0</v>
      </c>
      <c r="P17" s="122">
        <v>0</v>
      </c>
      <c r="Q17" s="122">
        <v>0</v>
      </c>
      <c r="R17" s="122">
        <v>0</v>
      </c>
      <c r="S17" s="122">
        <v>0</v>
      </c>
    </row>
    <row r="18" spans="1:19" ht="12.75">
      <c r="A18" s="121" t="s">
        <v>26</v>
      </c>
      <c r="B18" s="122">
        <v>0</v>
      </c>
      <c r="C18" s="122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0</v>
      </c>
      <c r="N18" s="122">
        <v>0</v>
      </c>
      <c r="O18" s="122">
        <v>0</v>
      </c>
      <c r="P18" s="122">
        <v>49820</v>
      </c>
      <c r="Q18" s="122">
        <v>1.5424148606811146</v>
      </c>
      <c r="R18" s="122">
        <v>49820</v>
      </c>
      <c r="S18" s="122">
        <v>1.5424148606811146</v>
      </c>
    </row>
    <row r="19" spans="1:19" ht="12.75">
      <c r="A19" s="123" t="s">
        <v>27</v>
      </c>
      <c r="B19" s="124">
        <v>0</v>
      </c>
      <c r="C19" s="124">
        <v>0</v>
      </c>
      <c r="D19" s="124">
        <v>980720</v>
      </c>
      <c r="E19" s="124">
        <v>84.30499441244734</v>
      </c>
      <c r="F19" s="124">
        <v>1427400</v>
      </c>
      <c r="G19" s="124">
        <v>95.56775575790037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313470</v>
      </c>
      <c r="O19" s="124">
        <v>84.47049312853679</v>
      </c>
      <c r="P19" s="124">
        <v>49820</v>
      </c>
      <c r="Q19" s="124">
        <v>1.5424148606811146</v>
      </c>
      <c r="R19" s="124">
        <v>2771410</v>
      </c>
      <c r="S19" s="124">
        <v>85.80216718266254</v>
      </c>
    </row>
    <row r="20" spans="1:19" ht="12.75">
      <c r="A20" s="110" t="s">
        <v>28</v>
      </c>
      <c r="B20" s="125" t="s">
        <v>11</v>
      </c>
      <c r="C20" s="125" t="s">
        <v>11</v>
      </c>
      <c r="D20" s="125" t="s">
        <v>11</v>
      </c>
      <c r="E20" s="125" t="s">
        <v>11</v>
      </c>
      <c r="F20" s="125" t="s">
        <v>11</v>
      </c>
      <c r="G20" s="125" t="s">
        <v>11</v>
      </c>
      <c r="H20" s="125" t="s">
        <v>11</v>
      </c>
      <c r="I20" s="125" t="s">
        <v>11</v>
      </c>
      <c r="J20" s="125" t="s">
        <v>11</v>
      </c>
      <c r="K20" s="125" t="s">
        <v>11</v>
      </c>
      <c r="L20" s="125" t="s">
        <v>11</v>
      </c>
      <c r="M20" s="125" t="s">
        <v>11</v>
      </c>
      <c r="N20" s="125" t="s">
        <v>11</v>
      </c>
      <c r="O20" s="125" t="s">
        <v>11</v>
      </c>
      <c r="P20" s="125" t="s">
        <v>11</v>
      </c>
      <c r="Q20" s="125" t="s">
        <v>11</v>
      </c>
      <c r="R20" s="125" t="s">
        <v>11</v>
      </c>
      <c r="S20" s="125" t="s">
        <v>11</v>
      </c>
    </row>
    <row r="21" spans="1:19" ht="12.75">
      <c r="A21" s="111" t="s">
        <v>29</v>
      </c>
      <c r="B21" s="125">
        <v>0</v>
      </c>
      <c r="C21" s="125">
        <v>0</v>
      </c>
      <c r="D21" s="125">
        <v>0</v>
      </c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5">
        <v>0</v>
      </c>
      <c r="Q21" s="125">
        <v>0</v>
      </c>
      <c r="R21" s="125">
        <v>0</v>
      </c>
      <c r="S21" s="125">
        <v>0</v>
      </c>
    </row>
    <row r="22" spans="1:19" ht="12.75">
      <c r="A22" s="111" t="s">
        <v>30</v>
      </c>
      <c r="B22" s="125">
        <v>1280</v>
      </c>
      <c r="C22" s="125">
        <v>1.6580310880829014</v>
      </c>
      <c r="D22" s="125">
        <v>74340</v>
      </c>
      <c r="E22" s="125">
        <v>6.390440986847761</v>
      </c>
      <c r="F22" s="125">
        <v>216120</v>
      </c>
      <c r="G22" s="125">
        <v>14.46973754686663</v>
      </c>
      <c r="H22" s="125">
        <v>0</v>
      </c>
      <c r="I22" s="125">
        <v>0</v>
      </c>
      <c r="J22" s="125">
        <v>5960</v>
      </c>
      <c r="K22" s="125">
        <v>11.461538461538462</v>
      </c>
      <c r="L22" s="125">
        <v>3240</v>
      </c>
      <c r="M22" s="125">
        <v>5.538461538461538</v>
      </c>
      <c r="N22" s="125">
        <v>40020</v>
      </c>
      <c r="O22" s="125">
        <v>10.78415521422797</v>
      </c>
      <c r="P22" s="125">
        <v>3780</v>
      </c>
      <c r="Q22" s="125">
        <v>0.11702786377708978</v>
      </c>
      <c r="R22" s="125">
        <v>344740</v>
      </c>
      <c r="S22" s="125">
        <v>10.673065015479876</v>
      </c>
    </row>
    <row r="23" spans="1:19" ht="12.75">
      <c r="A23" s="112" t="s">
        <v>31</v>
      </c>
      <c r="B23" s="126">
        <v>1280</v>
      </c>
      <c r="C23" s="126">
        <v>1.6580310880829014</v>
      </c>
      <c r="D23" s="126">
        <v>74340</v>
      </c>
      <c r="E23" s="126">
        <v>6.390440986847761</v>
      </c>
      <c r="F23" s="126">
        <v>216120</v>
      </c>
      <c r="G23" s="126">
        <v>14.46973754686663</v>
      </c>
      <c r="H23" s="126">
        <v>0</v>
      </c>
      <c r="I23" s="126">
        <v>0</v>
      </c>
      <c r="J23" s="126">
        <v>5960</v>
      </c>
      <c r="K23" s="126">
        <v>11.461538461538462</v>
      </c>
      <c r="L23" s="126">
        <v>3240</v>
      </c>
      <c r="M23" s="126">
        <v>5.538461538461538</v>
      </c>
      <c r="N23" s="126">
        <v>40020</v>
      </c>
      <c r="O23" s="126">
        <v>10.78415521422797</v>
      </c>
      <c r="P23" s="126">
        <v>3780</v>
      </c>
      <c r="Q23" s="126">
        <v>0.11702786377708978</v>
      </c>
      <c r="R23" s="126">
        <v>344740</v>
      </c>
      <c r="S23" s="126">
        <v>10.673065015479876</v>
      </c>
    </row>
    <row r="24" spans="1:19" ht="12.75">
      <c r="A24" s="113" t="s">
        <v>32</v>
      </c>
      <c r="B24" s="127">
        <v>1280</v>
      </c>
      <c r="C24" s="127">
        <v>1.6580310880829014</v>
      </c>
      <c r="D24" s="127">
        <v>1055060</v>
      </c>
      <c r="E24" s="127">
        <v>90.6954353992951</v>
      </c>
      <c r="F24" s="127">
        <v>1643520</v>
      </c>
      <c r="G24" s="127">
        <v>110.03749330476701</v>
      </c>
      <c r="H24" s="127">
        <v>0</v>
      </c>
      <c r="I24" s="127">
        <v>0</v>
      </c>
      <c r="J24" s="127">
        <v>5960</v>
      </c>
      <c r="K24" s="127">
        <v>11.461538461538462</v>
      </c>
      <c r="L24" s="127">
        <v>3240</v>
      </c>
      <c r="M24" s="127">
        <v>5.538461538461538</v>
      </c>
      <c r="N24" s="127">
        <v>353490</v>
      </c>
      <c r="O24" s="127">
        <v>95.25464834276475</v>
      </c>
      <c r="P24" s="127">
        <v>53600</v>
      </c>
      <c r="Q24" s="127">
        <v>1.6594427244582044</v>
      </c>
      <c r="R24" s="127">
        <v>3116150</v>
      </c>
      <c r="S24" s="127">
        <v>96.47523219814242</v>
      </c>
    </row>
    <row r="25" spans="1:19" ht="12.75">
      <c r="A25" s="113" t="s">
        <v>33</v>
      </c>
      <c r="B25" s="127">
        <v>63328.039999999986</v>
      </c>
      <c r="C25" s="127">
        <v>82.03113989637303</v>
      </c>
      <c r="D25" s="127">
        <v>1073428.04</v>
      </c>
      <c r="E25" s="127">
        <v>92.27439525487837</v>
      </c>
      <c r="F25" s="127">
        <v>1769165.34</v>
      </c>
      <c r="G25" s="127">
        <v>118.44974156400643</v>
      </c>
      <c r="H25" s="127">
        <v>12189.34</v>
      </c>
      <c r="I25" s="127">
        <v>85.24013986013986</v>
      </c>
      <c r="J25" s="127">
        <v>46560.039999999986</v>
      </c>
      <c r="K25" s="127">
        <v>89.53853846153844</v>
      </c>
      <c r="L25" s="127">
        <v>50354.67</v>
      </c>
      <c r="M25" s="127">
        <v>86.07635897435897</v>
      </c>
      <c r="N25" s="127">
        <v>450874.11</v>
      </c>
      <c r="O25" s="127">
        <v>121.49666127728375</v>
      </c>
      <c r="P25" s="127">
        <v>53600</v>
      </c>
      <c r="Q25" s="127">
        <v>1.6594427244582044</v>
      </c>
      <c r="R25" s="127">
        <v>3519499.5799999996</v>
      </c>
      <c r="S25" s="127">
        <v>108.96283529411764</v>
      </c>
    </row>
    <row r="26" spans="1:19" ht="12.75">
      <c r="A26" s="47" t="s">
        <v>34</v>
      </c>
      <c r="B26" s="206" t="s">
        <v>11</v>
      </c>
      <c r="C26" s="206" t="s">
        <v>11</v>
      </c>
      <c r="D26" s="206" t="s">
        <v>11</v>
      </c>
      <c r="E26" s="206" t="s">
        <v>11</v>
      </c>
      <c r="F26" s="206" t="s">
        <v>11</v>
      </c>
      <c r="G26" s="206" t="s">
        <v>11</v>
      </c>
      <c r="H26" s="206" t="s">
        <v>11</v>
      </c>
      <c r="I26" s="206" t="s">
        <v>11</v>
      </c>
      <c r="J26" s="206" t="s">
        <v>11</v>
      </c>
      <c r="K26" s="206" t="s">
        <v>11</v>
      </c>
      <c r="L26" s="206" t="s">
        <v>11</v>
      </c>
      <c r="M26" s="206" t="s">
        <v>11</v>
      </c>
      <c r="N26" s="206" t="s">
        <v>11</v>
      </c>
      <c r="O26" s="206" t="s">
        <v>11</v>
      </c>
      <c r="P26" s="206" t="s">
        <v>11</v>
      </c>
      <c r="Q26" s="206" t="s">
        <v>11</v>
      </c>
      <c r="R26" s="206" t="s">
        <v>11</v>
      </c>
      <c r="S26" s="206" t="s">
        <v>11</v>
      </c>
    </row>
    <row r="27" spans="1:19" ht="12.75">
      <c r="A27" s="128" t="s">
        <v>35</v>
      </c>
      <c r="B27" s="129">
        <v>0</v>
      </c>
      <c r="C27" s="129">
        <v>0</v>
      </c>
      <c r="D27" s="129">
        <v>0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  <c r="J27" s="129">
        <v>0</v>
      </c>
      <c r="K27" s="129">
        <v>0</v>
      </c>
      <c r="L27" s="129">
        <v>0</v>
      </c>
      <c r="M27" s="129">
        <v>0</v>
      </c>
      <c r="N27" s="129">
        <v>0</v>
      </c>
      <c r="O27" s="129">
        <v>0</v>
      </c>
      <c r="P27" s="129">
        <v>0</v>
      </c>
      <c r="Q27" s="129">
        <v>0</v>
      </c>
      <c r="R27" s="129">
        <v>0</v>
      </c>
      <c r="S27" s="129">
        <v>0</v>
      </c>
    </row>
    <row r="28" spans="1:19" ht="12.75">
      <c r="A28" s="128" t="s">
        <v>36</v>
      </c>
      <c r="B28" s="129">
        <v>0</v>
      </c>
      <c r="C28" s="129">
        <v>0</v>
      </c>
      <c r="D28" s="129">
        <v>498706.17999999993</v>
      </c>
      <c r="E28" s="129">
        <v>42.86995443995529</v>
      </c>
      <c r="F28" s="129">
        <v>569934.16</v>
      </c>
      <c r="G28" s="129">
        <v>38.15841992501339</v>
      </c>
      <c r="H28" s="129">
        <v>0</v>
      </c>
      <c r="I28" s="129">
        <v>0</v>
      </c>
      <c r="J28" s="129">
        <v>0</v>
      </c>
      <c r="K28" s="129">
        <v>0</v>
      </c>
      <c r="L28" s="129">
        <v>0</v>
      </c>
      <c r="M28" s="129">
        <v>0</v>
      </c>
      <c r="N28" s="129">
        <v>142516.85000000003</v>
      </c>
      <c r="O28" s="129">
        <v>38.40389382915657</v>
      </c>
      <c r="P28" s="129">
        <v>0</v>
      </c>
      <c r="Q28" s="129">
        <v>0</v>
      </c>
      <c r="R28" s="129">
        <v>1211157.19</v>
      </c>
      <c r="S28" s="129">
        <v>37.497126625387</v>
      </c>
    </row>
    <row r="29" spans="1:19" ht="12.75">
      <c r="A29" s="128" t="s">
        <v>37</v>
      </c>
      <c r="B29" s="129">
        <v>30558.620000000003</v>
      </c>
      <c r="C29" s="129">
        <v>39.58370466321244</v>
      </c>
      <c r="D29" s="129">
        <v>0</v>
      </c>
      <c r="E29" s="129">
        <v>0</v>
      </c>
      <c r="F29" s="129">
        <v>1266</v>
      </c>
      <c r="G29" s="129">
        <v>0.08476164970540975</v>
      </c>
      <c r="H29" s="129">
        <v>3743.08</v>
      </c>
      <c r="I29" s="129">
        <v>26.175384615384615</v>
      </c>
      <c r="J29" s="129">
        <v>14378.619999999999</v>
      </c>
      <c r="K29" s="129">
        <v>27.651192307692305</v>
      </c>
      <c r="L29" s="129">
        <v>7267.650000000001</v>
      </c>
      <c r="M29" s="129">
        <v>12.423333333333334</v>
      </c>
      <c r="N29" s="129">
        <v>0</v>
      </c>
      <c r="O29" s="129">
        <v>0</v>
      </c>
      <c r="P29" s="129">
        <v>0</v>
      </c>
      <c r="Q29" s="129">
        <v>0</v>
      </c>
      <c r="R29" s="129">
        <v>57213.97000000001</v>
      </c>
      <c r="S29" s="129">
        <v>1.7713303405572758</v>
      </c>
    </row>
    <row r="30" spans="1:19" ht="12.75">
      <c r="A30" s="128" t="s">
        <v>38</v>
      </c>
      <c r="B30" s="129">
        <v>0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29">
        <v>0</v>
      </c>
      <c r="K30" s="129">
        <v>0</v>
      </c>
      <c r="L30" s="129">
        <v>0</v>
      </c>
      <c r="M30" s="129">
        <v>0</v>
      </c>
      <c r="N30" s="129">
        <v>0</v>
      </c>
      <c r="O30" s="129">
        <v>0</v>
      </c>
      <c r="P30" s="129">
        <v>0</v>
      </c>
      <c r="Q30" s="129">
        <v>0</v>
      </c>
      <c r="R30" s="129">
        <v>0</v>
      </c>
      <c r="S30" s="129">
        <v>0</v>
      </c>
    </row>
    <row r="31" spans="1:19" ht="12.75">
      <c r="A31" s="128" t="s">
        <v>39</v>
      </c>
      <c r="B31" s="129">
        <v>0</v>
      </c>
      <c r="C31" s="129">
        <v>0</v>
      </c>
      <c r="D31" s="129">
        <v>0</v>
      </c>
      <c r="E31" s="129">
        <v>0</v>
      </c>
      <c r="F31" s="129">
        <v>170964.83</v>
      </c>
      <c r="G31" s="129">
        <v>11.446493706480984</v>
      </c>
      <c r="H31" s="129">
        <v>0</v>
      </c>
      <c r="I31" s="129">
        <v>0</v>
      </c>
      <c r="J31" s="129">
        <v>0</v>
      </c>
      <c r="K31" s="129">
        <v>0</v>
      </c>
      <c r="L31" s="129">
        <v>0</v>
      </c>
      <c r="M31" s="129">
        <v>0</v>
      </c>
      <c r="N31" s="129">
        <v>52739.619999999995</v>
      </c>
      <c r="O31" s="129">
        <v>14.211700350309888</v>
      </c>
      <c r="P31" s="129">
        <v>0</v>
      </c>
      <c r="Q31" s="129">
        <v>0</v>
      </c>
      <c r="R31" s="129">
        <v>223704.44999999998</v>
      </c>
      <c r="S31" s="129">
        <v>6.925834365325077</v>
      </c>
    </row>
    <row r="32" spans="1:19" ht="12.75">
      <c r="A32" s="128" t="s">
        <v>40</v>
      </c>
      <c r="B32" s="129">
        <v>0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29">
        <v>0</v>
      </c>
      <c r="K32" s="129">
        <v>0</v>
      </c>
      <c r="L32" s="129">
        <v>0</v>
      </c>
      <c r="M32" s="129">
        <v>0</v>
      </c>
      <c r="N32" s="129">
        <v>0</v>
      </c>
      <c r="O32" s="129">
        <v>0</v>
      </c>
      <c r="P32" s="129">
        <v>0</v>
      </c>
      <c r="Q32" s="129">
        <v>0</v>
      </c>
      <c r="R32" s="129">
        <v>0</v>
      </c>
      <c r="S32" s="129">
        <v>0</v>
      </c>
    </row>
    <row r="33" spans="1:19" ht="12.75">
      <c r="A33" s="128" t="s">
        <v>41</v>
      </c>
      <c r="B33" s="129">
        <v>0</v>
      </c>
      <c r="C33" s="129">
        <v>0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29">
        <v>0</v>
      </c>
      <c r="K33" s="129">
        <v>0</v>
      </c>
      <c r="L33" s="129">
        <v>0</v>
      </c>
      <c r="M33" s="129">
        <v>0</v>
      </c>
      <c r="N33" s="129">
        <v>0</v>
      </c>
      <c r="O33" s="129">
        <v>0</v>
      </c>
      <c r="P33" s="129">
        <v>0</v>
      </c>
      <c r="Q33" s="129">
        <v>0</v>
      </c>
      <c r="R33" s="129">
        <v>0</v>
      </c>
      <c r="S33" s="129">
        <v>0</v>
      </c>
    </row>
    <row r="34" spans="1:19" ht="12.75">
      <c r="A34" s="128" t="s">
        <v>42</v>
      </c>
      <c r="B34" s="129">
        <v>0</v>
      </c>
      <c r="C34" s="129">
        <v>0</v>
      </c>
      <c r="D34" s="129">
        <v>0</v>
      </c>
      <c r="E34" s="129">
        <v>0</v>
      </c>
      <c r="F34" s="129">
        <v>0</v>
      </c>
      <c r="G34" s="129">
        <v>0</v>
      </c>
      <c r="H34" s="129">
        <v>0</v>
      </c>
      <c r="I34" s="129">
        <v>0</v>
      </c>
      <c r="J34" s="129">
        <v>0</v>
      </c>
      <c r="K34" s="129">
        <v>0</v>
      </c>
      <c r="L34" s="129">
        <v>0</v>
      </c>
      <c r="M34" s="129">
        <v>0</v>
      </c>
      <c r="N34" s="129">
        <v>0</v>
      </c>
      <c r="O34" s="129">
        <v>0</v>
      </c>
      <c r="P34" s="129">
        <v>82000</v>
      </c>
      <c r="Q34" s="129">
        <v>2.538699690402477</v>
      </c>
      <c r="R34" s="129">
        <v>82000</v>
      </c>
      <c r="S34" s="129">
        <v>2.538699690402477</v>
      </c>
    </row>
    <row r="35" spans="1:19" ht="12.75">
      <c r="A35" s="128" t="s">
        <v>43</v>
      </c>
      <c r="B35" s="129">
        <v>17183.129999999997</v>
      </c>
      <c r="C35" s="129">
        <v>22.257940414507768</v>
      </c>
      <c r="D35" s="129">
        <v>153808.04</v>
      </c>
      <c r="E35" s="129">
        <v>13.22170033525316</v>
      </c>
      <c r="F35" s="129">
        <v>192005.88999999998</v>
      </c>
      <c r="G35" s="129">
        <v>12.855241697911087</v>
      </c>
      <c r="H35" s="129">
        <v>0</v>
      </c>
      <c r="I35" s="129">
        <v>0</v>
      </c>
      <c r="J35" s="129">
        <v>24606.89</v>
      </c>
      <c r="K35" s="129">
        <v>47.320942307692306</v>
      </c>
      <c r="L35" s="129">
        <v>0</v>
      </c>
      <c r="M35" s="129">
        <v>0</v>
      </c>
      <c r="N35" s="129">
        <v>90749.09000000001</v>
      </c>
      <c r="O35" s="129">
        <v>24.454079762867156</v>
      </c>
      <c r="P35" s="129">
        <v>0</v>
      </c>
      <c r="Q35" s="129">
        <v>0</v>
      </c>
      <c r="R35" s="129">
        <v>478353.04000000004</v>
      </c>
      <c r="S35" s="129">
        <v>14.809691640866875</v>
      </c>
    </row>
    <row r="36" spans="1:19" ht="12.75">
      <c r="A36" s="130" t="s">
        <v>44</v>
      </c>
      <c r="B36" s="131">
        <v>47741.75</v>
      </c>
      <c r="C36" s="131">
        <v>61.84164507772021</v>
      </c>
      <c r="D36" s="131">
        <v>652514.22</v>
      </c>
      <c r="E36" s="131">
        <v>56.091654775208454</v>
      </c>
      <c r="F36" s="131">
        <v>934170.88</v>
      </c>
      <c r="G36" s="131">
        <v>62.54491697911087</v>
      </c>
      <c r="H36" s="131">
        <v>3743.08</v>
      </c>
      <c r="I36" s="131">
        <v>26.175384615384615</v>
      </c>
      <c r="J36" s="131">
        <v>38985.509999999995</v>
      </c>
      <c r="K36" s="131">
        <v>74.9721346153846</v>
      </c>
      <c r="L36" s="131">
        <v>7267.650000000001</v>
      </c>
      <c r="M36" s="131">
        <v>12.423333333333334</v>
      </c>
      <c r="N36" s="131">
        <v>286005.56000000006</v>
      </c>
      <c r="O36" s="131">
        <v>77.06967394233362</v>
      </c>
      <c r="P36" s="131">
        <v>82000</v>
      </c>
      <c r="Q36" s="131">
        <v>2.538699690402477</v>
      </c>
      <c r="R36" s="131">
        <v>2052428.6500000001</v>
      </c>
      <c r="S36" s="131">
        <v>63.5426826625387</v>
      </c>
    </row>
    <row r="37" spans="1:19" ht="12.75">
      <c r="A37" s="47" t="s">
        <v>45</v>
      </c>
      <c r="B37" s="206" t="s">
        <v>11</v>
      </c>
      <c r="C37" s="206" t="s">
        <v>11</v>
      </c>
      <c r="D37" s="206" t="s">
        <v>11</v>
      </c>
      <c r="E37" s="206" t="s">
        <v>11</v>
      </c>
      <c r="F37" s="206" t="s">
        <v>11</v>
      </c>
      <c r="G37" s="206" t="s">
        <v>11</v>
      </c>
      <c r="H37" s="206" t="s">
        <v>11</v>
      </c>
      <c r="I37" s="206" t="s">
        <v>11</v>
      </c>
      <c r="J37" s="206" t="s">
        <v>11</v>
      </c>
      <c r="K37" s="206" t="s">
        <v>11</v>
      </c>
      <c r="L37" s="206" t="s">
        <v>11</v>
      </c>
      <c r="M37" s="206" t="s">
        <v>11</v>
      </c>
      <c r="N37" s="206" t="s">
        <v>11</v>
      </c>
      <c r="O37" s="206" t="s">
        <v>11</v>
      </c>
      <c r="P37" s="206" t="s">
        <v>11</v>
      </c>
      <c r="Q37" s="206" t="s">
        <v>11</v>
      </c>
      <c r="R37" s="206" t="s">
        <v>11</v>
      </c>
      <c r="S37" s="206" t="s">
        <v>11</v>
      </c>
    </row>
    <row r="38" spans="1:19" ht="12.75">
      <c r="A38" s="132" t="s">
        <v>46</v>
      </c>
      <c r="B38" s="133">
        <v>0</v>
      </c>
      <c r="C38" s="133">
        <v>0</v>
      </c>
      <c r="D38" s="133">
        <v>0</v>
      </c>
      <c r="E38" s="133">
        <v>0</v>
      </c>
      <c r="F38" s="133">
        <v>0</v>
      </c>
      <c r="G38" s="133">
        <v>0</v>
      </c>
      <c r="H38" s="133">
        <v>0</v>
      </c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N38" s="133">
        <v>147088.44</v>
      </c>
      <c r="O38" s="133">
        <v>39.63579628132579</v>
      </c>
      <c r="P38" s="133">
        <v>0</v>
      </c>
      <c r="Q38" s="133">
        <v>0</v>
      </c>
      <c r="R38" s="133">
        <v>147088.44</v>
      </c>
      <c r="S38" s="133">
        <v>4.553821671826626</v>
      </c>
    </row>
    <row r="39" spans="1:19" ht="12.75">
      <c r="A39" s="132" t="s">
        <v>47</v>
      </c>
      <c r="B39" s="133">
        <v>0</v>
      </c>
      <c r="C39" s="133">
        <v>0</v>
      </c>
      <c r="D39" s="133">
        <v>0</v>
      </c>
      <c r="E39" s="133">
        <v>0</v>
      </c>
      <c r="F39" s="133">
        <v>0</v>
      </c>
      <c r="G39" s="133">
        <v>0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  <c r="M39" s="133">
        <v>0</v>
      </c>
      <c r="N39" s="133">
        <v>0</v>
      </c>
      <c r="O39" s="133">
        <v>0</v>
      </c>
      <c r="P39" s="133">
        <v>0</v>
      </c>
      <c r="Q39" s="133">
        <v>0</v>
      </c>
      <c r="R39" s="133">
        <v>0</v>
      </c>
      <c r="S39" s="133">
        <v>0</v>
      </c>
    </row>
    <row r="40" spans="1:19" ht="12.75">
      <c r="A40" s="132" t="s">
        <v>48</v>
      </c>
      <c r="B40" s="133">
        <v>0</v>
      </c>
      <c r="C40" s="133">
        <v>0</v>
      </c>
      <c r="D40" s="133">
        <v>375735.63000000006</v>
      </c>
      <c r="E40" s="133">
        <v>32.299117166681</v>
      </c>
      <c r="F40" s="133">
        <v>547915.0800000001</v>
      </c>
      <c r="G40" s="133">
        <v>36.68419121585432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923650.7100000002</v>
      </c>
      <c r="S40" s="133">
        <v>28.595997213622297</v>
      </c>
    </row>
    <row r="41" spans="1:19" ht="12.75">
      <c r="A41" s="132" t="s">
        <v>37</v>
      </c>
      <c r="B41" s="133">
        <v>30913.69</v>
      </c>
      <c r="C41" s="133">
        <v>40.04363989637306</v>
      </c>
      <c r="D41" s="133">
        <v>0</v>
      </c>
      <c r="E41" s="133">
        <v>0</v>
      </c>
      <c r="F41" s="133">
        <v>488.76</v>
      </c>
      <c r="G41" s="133">
        <v>0.032723620782003214</v>
      </c>
      <c r="H41" s="133">
        <v>5032.74</v>
      </c>
      <c r="I41" s="133">
        <v>35.19398601398601</v>
      </c>
      <c r="J41" s="133">
        <v>19391.25</v>
      </c>
      <c r="K41" s="133">
        <v>37.29086538461539</v>
      </c>
      <c r="L41" s="133">
        <v>15959.43</v>
      </c>
      <c r="M41" s="133">
        <v>27.281076923076924</v>
      </c>
      <c r="N41" s="133">
        <v>0</v>
      </c>
      <c r="O41" s="133">
        <v>0</v>
      </c>
      <c r="P41" s="133">
        <v>0</v>
      </c>
      <c r="Q41" s="133">
        <v>0</v>
      </c>
      <c r="R41" s="133">
        <v>71785.87</v>
      </c>
      <c r="S41" s="133">
        <v>2.2224727554179564</v>
      </c>
    </row>
    <row r="42" spans="1:19" ht="12.75">
      <c r="A42" s="132" t="s">
        <v>49</v>
      </c>
      <c r="B42" s="133">
        <v>0</v>
      </c>
      <c r="C42" s="133">
        <v>0</v>
      </c>
      <c r="D42" s="133">
        <v>0</v>
      </c>
      <c r="E42" s="133">
        <v>0</v>
      </c>
      <c r="F42" s="133">
        <v>0</v>
      </c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  <c r="M42" s="133">
        <v>0</v>
      </c>
      <c r="N42" s="133">
        <v>0</v>
      </c>
      <c r="O42" s="133">
        <v>0</v>
      </c>
      <c r="P42" s="133">
        <v>0</v>
      </c>
      <c r="Q42" s="133">
        <v>0</v>
      </c>
      <c r="R42" s="133">
        <v>0</v>
      </c>
      <c r="S42" s="133">
        <v>0</v>
      </c>
    </row>
    <row r="43" spans="1:19" ht="12.75">
      <c r="A43" s="132" t="s">
        <v>43</v>
      </c>
      <c r="B43" s="133">
        <v>0</v>
      </c>
      <c r="C43" s="133">
        <v>0</v>
      </c>
      <c r="D43" s="133">
        <v>16927.79</v>
      </c>
      <c r="E43" s="133">
        <v>1.4551525831685723</v>
      </c>
      <c r="F43" s="133">
        <v>15834.07</v>
      </c>
      <c r="G43" s="133">
        <v>1.0601278789501873</v>
      </c>
      <c r="H43" s="133">
        <v>0</v>
      </c>
      <c r="I43" s="133">
        <v>0</v>
      </c>
      <c r="J43" s="133">
        <v>0</v>
      </c>
      <c r="K43" s="133">
        <v>0</v>
      </c>
      <c r="L43" s="133">
        <v>0</v>
      </c>
      <c r="M43" s="133">
        <v>0</v>
      </c>
      <c r="N43" s="133">
        <v>15506.179999999998</v>
      </c>
      <c r="O43" s="133">
        <v>4.17843707895446</v>
      </c>
      <c r="P43" s="133">
        <v>0</v>
      </c>
      <c r="Q43" s="133">
        <v>0</v>
      </c>
      <c r="R43" s="133">
        <v>48268.04</v>
      </c>
      <c r="S43" s="133">
        <v>1.4943665634674923</v>
      </c>
    </row>
    <row r="44" spans="1:19" ht="12.75">
      <c r="A44" s="134" t="s">
        <v>50</v>
      </c>
      <c r="B44" s="135">
        <v>30913.69</v>
      </c>
      <c r="C44" s="135">
        <v>40.04363989637306</v>
      </c>
      <c r="D44" s="135">
        <v>392663.42000000004</v>
      </c>
      <c r="E44" s="135">
        <v>33.75426974984957</v>
      </c>
      <c r="F44" s="135">
        <v>564237.91</v>
      </c>
      <c r="G44" s="135">
        <v>37.777042715586504</v>
      </c>
      <c r="H44" s="135">
        <v>5032.74</v>
      </c>
      <c r="I44" s="135">
        <v>35.19398601398601</v>
      </c>
      <c r="J44" s="135">
        <v>19391.25</v>
      </c>
      <c r="K44" s="135">
        <v>37.29086538461539</v>
      </c>
      <c r="L44" s="135">
        <v>15959.43</v>
      </c>
      <c r="M44" s="135">
        <v>27.281076923076924</v>
      </c>
      <c r="N44" s="135">
        <v>162594.62</v>
      </c>
      <c r="O44" s="135">
        <v>43.81423336028025</v>
      </c>
      <c r="P44" s="135">
        <v>0</v>
      </c>
      <c r="Q44" s="135">
        <v>0</v>
      </c>
      <c r="R44" s="135">
        <v>1190793.06</v>
      </c>
      <c r="S44" s="135">
        <v>36.866658204334364</v>
      </c>
    </row>
    <row r="45" spans="1:19" ht="12.75">
      <c r="A45" s="47" t="s">
        <v>51</v>
      </c>
      <c r="B45" s="206" t="s">
        <v>11</v>
      </c>
      <c r="C45" s="206" t="s">
        <v>11</v>
      </c>
      <c r="D45" s="206" t="s">
        <v>11</v>
      </c>
      <c r="E45" s="206" t="s">
        <v>11</v>
      </c>
      <c r="F45" s="206" t="s">
        <v>11</v>
      </c>
      <c r="G45" s="206" t="s">
        <v>11</v>
      </c>
      <c r="H45" s="206" t="s">
        <v>11</v>
      </c>
      <c r="I45" s="206" t="s">
        <v>11</v>
      </c>
      <c r="J45" s="206" t="s">
        <v>11</v>
      </c>
      <c r="K45" s="206" t="s">
        <v>11</v>
      </c>
      <c r="L45" s="206" t="s">
        <v>11</v>
      </c>
      <c r="M45" s="206" t="s">
        <v>11</v>
      </c>
      <c r="N45" s="206" t="s">
        <v>11</v>
      </c>
      <c r="O45" s="206" t="s">
        <v>11</v>
      </c>
      <c r="P45" s="206" t="s">
        <v>11</v>
      </c>
      <c r="Q45" s="206" t="s">
        <v>11</v>
      </c>
      <c r="R45" s="206" t="s">
        <v>11</v>
      </c>
      <c r="S45" s="206" t="s">
        <v>11</v>
      </c>
    </row>
    <row r="46" spans="1:19" ht="12.75">
      <c r="A46" s="136" t="s">
        <v>36</v>
      </c>
      <c r="B46" s="137">
        <v>29305</v>
      </c>
      <c r="C46" s="137">
        <v>37.95984455958549</v>
      </c>
      <c r="D46" s="137">
        <v>414999</v>
      </c>
      <c r="E46" s="137">
        <v>35.67428866156624</v>
      </c>
      <c r="F46" s="137">
        <v>585036</v>
      </c>
      <c r="G46" s="137">
        <v>39.16952329941082</v>
      </c>
      <c r="H46" s="137">
        <v>6517</v>
      </c>
      <c r="I46" s="137">
        <v>45.57342657342657</v>
      </c>
      <c r="J46" s="137">
        <v>24364</v>
      </c>
      <c r="K46" s="137">
        <v>46.853846153846156</v>
      </c>
      <c r="L46" s="137">
        <v>25566</v>
      </c>
      <c r="M46" s="137">
        <v>43.702564102564104</v>
      </c>
      <c r="N46" s="137">
        <v>162977</v>
      </c>
      <c r="O46" s="137">
        <v>43.917272972244675</v>
      </c>
      <c r="P46" s="137">
        <v>0</v>
      </c>
      <c r="Q46" s="137">
        <v>0</v>
      </c>
      <c r="R46" s="137">
        <v>1248764</v>
      </c>
      <c r="S46" s="137">
        <v>38.66142414860681</v>
      </c>
    </row>
    <row r="47" spans="1:19" ht="12.75">
      <c r="A47" s="136" t="s">
        <v>52</v>
      </c>
      <c r="B47" s="137">
        <v>0</v>
      </c>
      <c r="C47" s="137">
        <v>0</v>
      </c>
      <c r="D47" s="137">
        <v>0</v>
      </c>
      <c r="E47" s="137">
        <v>0</v>
      </c>
      <c r="F47" s="137">
        <v>0</v>
      </c>
      <c r="G47" s="137">
        <v>0</v>
      </c>
      <c r="H47" s="137">
        <v>0</v>
      </c>
      <c r="I47" s="137">
        <v>0</v>
      </c>
      <c r="J47" s="137">
        <v>0</v>
      </c>
      <c r="K47" s="137">
        <v>0</v>
      </c>
      <c r="L47" s="137">
        <v>0</v>
      </c>
      <c r="M47" s="137">
        <v>0</v>
      </c>
      <c r="N47" s="137">
        <v>0</v>
      </c>
      <c r="O47" s="137">
        <v>0</v>
      </c>
      <c r="P47" s="137">
        <v>0</v>
      </c>
      <c r="Q47" s="137">
        <v>0</v>
      </c>
      <c r="R47" s="137">
        <v>0</v>
      </c>
      <c r="S47" s="137">
        <v>0</v>
      </c>
    </row>
    <row r="48" spans="1:19" ht="12.75">
      <c r="A48" s="136" t="s">
        <v>53</v>
      </c>
      <c r="B48" s="137">
        <v>0</v>
      </c>
      <c r="C48" s="137">
        <v>0</v>
      </c>
      <c r="D48" s="137">
        <v>0</v>
      </c>
      <c r="E48" s="137">
        <v>0</v>
      </c>
      <c r="F48" s="137">
        <v>0</v>
      </c>
      <c r="G48" s="137">
        <v>0</v>
      </c>
      <c r="H48" s="137">
        <v>0</v>
      </c>
      <c r="I48" s="137">
        <v>0</v>
      </c>
      <c r="J48" s="137">
        <v>0</v>
      </c>
      <c r="K48" s="137">
        <v>0</v>
      </c>
      <c r="L48" s="137">
        <v>0</v>
      </c>
      <c r="M48" s="137">
        <v>0</v>
      </c>
      <c r="N48" s="137">
        <v>0</v>
      </c>
      <c r="O48" s="137">
        <v>0</v>
      </c>
      <c r="P48" s="137">
        <v>0</v>
      </c>
      <c r="Q48" s="137">
        <v>0</v>
      </c>
      <c r="R48" s="137">
        <v>0</v>
      </c>
      <c r="S48" s="137">
        <v>0</v>
      </c>
    </row>
    <row r="49" spans="1:19" ht="12.75">
      <c r="A49" s="138" t="s">
        <v>54</v>
      </c>
      <c r="B49" s="139">
        <v>29305</v>
      </c>
      <c r="C49" s="139">
        <v>37.95984455958549</v>
      </c>
      <c r="D49" s="139">
        <v>414999</v>
      </c>
      <c r="E49" s="139">
        <v>35.67428866156624</v>
      </c>
      <c r="F49" s="139">
        <v>585036</v>
      </c>
      <c r="G49" s="139">
        <v>39.16952329941082</v>
      </c>
      <c r="H49" s="139">
        <v>6517</v>
      </c>
      <c r="I49" s="139">
        <v>45.57342657342657</v>
      </c>
      <c r="J49" s="139">
        <v>24364</v>
      </c>
      <c r="K49" s="139">
        <v>46.853846153846156</v>
      </c>
      <c r="L49" s="139">
        <v>25566</v>
      </c>
      <c r="M49" s="139">
        <v>43.702564102564104</v>
      </c>
      <c r="N49" s="139">
        <v>162977</v>
      </c>
      <c r="O49" s="139">
        <v>43.917272972244675</v>
      </c>
      <c r="P49" s="139">
        <v>0</v>
      </c>
      <c r="Q49" s="139">
        <v>0</v>
      </c>
      <c r="R49" s="139">
        <v>1248764</v>
      </c>
      <c r="S49" s="139">
        <v>38.66142414860681</v>
      </c>
    </row>
    <row r="50" spans="1:19" ht="12.75">
      <c r="A50" s="47" t="s">
        <v>55</v>
      </c>
      <c r="B50" s="206" t="s">
        <v>11</v>
      </c>
      <c r="C50" s="206" t="s">
        <v>11</v>
      </c>
      <c r="D50" s="206" t="s">
        <v>11</v>
      </c>
      <c r="E50" s="206" t="s">
        <v>11</v>
      </c>
      <c r="F50" s="206" t="s">
        <v>11</v>
      </c>
      <c r="G50" s="206" t="s">
        <v>11</v>
      </c>
      <c r="H50" s="206" t="s">
        <v>11</v>
      </c>
      <c r="I50" s="206" t="s">
        <v>11</v>
      </c>
      <c r="J50" s="206" t="s">
        <v>11</v>
      </c>
      <c r="K50" s="206" t="s">
        <v>11</v>
      </c>
      <c r="L50" s="206" t="s">
        <v>11</v>
      </c>
      <c r="M50" s="206" t="s">
        <v>11</v>
      </c>
      <c r="N50" s="206" t="s">
        <v>11</v>
      </c>
      <c r="O50" s="206" t="s">
        <v>11</v>
      </c>
      <c r="P50" s="206" t="s">
        <v>11</v>
      </c>
      <c r="Q50" s="206" t="s">
        <v>11</v>
      </c>
      <c r="R50" s="206" t="s">
        <v>11</v>
      </c>
      <c r="S50" s="206" t="s">
        <v>11</v>
      </c>
    </row>
    <row r="51" spans="1:19" ht="12.75">
      <c r="A51" s="140" t="s">
        <v>55</v>
      </c>
      <c r="B51" s="141">
        <v>0</v>
      </c>
      <c r="C51" s="141">
        <v>0</v>
      </c>
      <c r="D51" s="141">
        <v>0</v>
      </c>
      <c r="E51" s="141">
        <v>0</v>
      </c>
      <c r="F51" s="141">
        <v>0</v>
      </c>
      <c r="G51" s="141">
        <v>0</v>
      </c>
      <c r="H51" s="141">
        <v>0</v>
      </c>
      <c r="I51" s="141">
        <v>0</v>
      </c>
      <c r="J51" s="141">
        <v>0</v>
      </c>
      <c r="K51" s="141">
        <v>0</v>
      </c>
      <c r="L51" s="141">
        <v>0</v>
      </c>
      <c r="M51" s="141">
        <v>0</v>
      </c>
      <c r="N51" s="141">
        <v>0</v>
      </c>
      <c r="O51" s="141">
        <v>0</v>
      </c>
      <c r="P51" s="141">
        <v>0</v>
      </c>
      <c r="Q51" s="141">
        <v>0</v>
      </c>
      <c r="R51" s="141">
        <v>0</v>
      </c>
      <c r="S51" s="141">
        <v>0</v>
      </c>
    </row>
    <row r="52" spans="1:19" ht="12.75">
      <c r="A52" s="142" t="s">
        <v>56</v>
      </c>
      <c r="B52" s="143">
        <v>0</v>
      </c>
      <c r="C52" s="143">
        <v>0</v>
      </c>
      <c r="D52" s="143">
        <v>0</v>
      </c>
      <c r="E52" s="143">
        <v>0</v>
      </c>
      <c r="F52" s="143">
        <v>0</v>
      </c>
      <c r="G52" s="143">
        <v>0</v>
      </c>
      <c r="H52" s="143">
        <v>0</v>
      </c>
      <c r="I52" s="143">
        <v>0</v>
      </c>
      <c r="J52" s="143">
        <v>0</v>
      </c>
      <c r="K52" s="143">
        <v>0</v>
      </c>
      <c r="L52" s="143">
        <v>0</v>
      </c>
      <c r="M52" s="143">
        <v>0</v>
      </c>
      <c r="N52" s="143">
        <v>0</v>
      </c>
      <c r="O52" s="143">
        <v>0</v>
      </c>
      <c r="P52" s="143">
        <v>0</v>
      </c>
      <c r="Q52" s="143">
        <v>0</v>
      </c>
      <c r="R52" s="143">
        <v>0</v>
      </c>
      <c r="S52" s="143">
        <v>0</v>
      </c>
    </row>
    <row r="53" spans="1:19" ht="12.75">
      <c r="A53" s="47" t="s">
        <v>57</v>
      </c>
      <c r="B53" s="206" t="s">
        <v>11</v>
      </c>
      <c r="C53" s="206" t="s">
        <v>11</v>
      </c>
      <c r="D53" s="206" t="s">
        <v>11</v>
      </c>
      <c r="E53" s="206" t="s">
        <v>11</v>
      </c>
      <c r="F53" s="206" t="s">
        <v>11</v>
      </c>
      <c r="G53" s="206" t="s">
        <v>11</v>
      </c>
      <c r="H53" s="206" t="s">
        <v>11</v>
      </c>
      <c r="I53" s="206" t="s">
        <v>11</v>
      </c>
      <c r="J53" s="206" t="s">
        <v>11</v>
      </c>
      <c r="K53" s="206" t="s">
        <v>11</v>
      </c>
      <c r="L53" s="206" t="s">
        <v>11</v>
      </c>
      <c r="M53" s="206" t="s">
        <v>11</v>
      </c>
      <c r="N53" s="206" t="s">
        <v>11</v>
      </c>
      <c r="O53" s="206" t="s">
        <v>11</v>
      </c>
      <c r="P53" s="206" t="s">
        <v>11</v>
      </c>
      <c r="Q53" s="206" t="s">
        <v>11</v>
      </c>
      <c r="R53" s="206" t="s">
        <v>11</v>
      </c>
      <c r="S53" s="206" t="s">
        <v>11</v>
      </c>
    </row>
    <row r="54" spans="1:19" ht="12.75">
      <c r="A54" s="144" t="s">
        <v>58</v>
      </c>
      <c r="B54" s="145">
        <v>931</v>
      </c>
      <c r="C54" s="145">
        <v>1.205958549222798</v>
      </c>
      <c r="D54" s="145">
        <v>33168</v>
      </c>
      <c r="E54" s="145">
        <v>2.8511991747614545</v>
      </c>
      <c r="F54" s="145">
        <v>29146</v>
      </c>
      <c r="G54" s="145">
        <v>1.9513926084627744</v>
      </c>
      <c r="H54" s="145">
        <v>98</v>
      </c>
      <c r="I54" s="145">
        <v>0.6853146853146853</v>
      </c>
      <c r="J54" s="145">
        <v>860</v>
      </c>
      <c r="K54" s="145">
        <v>1.6538461538461537</v>
      </c>
      <c r="L54" s="145">
        <v>330</v>
      </c>
      <c r="M54" s="145">
        <v>0.5641025641025641</v>
      </c>
      <c r="N54" s="145">
        <v>8273</v>
      </c>
      <c r="O54" s="145">
        <v>2.2293182430611695</v>
      </c>
      <c r="P54" s="145">
        <v>0</v>
      </c>
      <c r="Q54" s="145">
        <v>0</v>
      </c>
      <c r="R54" s="145">
        <v>72806</v>
      </c>
      <c r="S54" s="145">
        <v>2.2540557275541797</v>
      </c>
    </row>
    <row r="55" spans="1:19" ht="12.75">
      <c r="A55" s="144" t="s">
        <v>59</v>
      </c>
      <c r="B55" s="145">
        <v>0</v>
      </c>
      <c r="C55" s="145">
        <v>0</v>
      </c>
      <c r="D55" s="145">
        <v>0</v>
      </c>
      <c r="E55" s="145">
        <v>0</v>
      </c>
      <c r="F55" s="145">
        <v>0</v>
      </c>
      <c r="G55" s="145">
        <v>0</v>
      </c>
      <c r="H55" s="145">
        <v>0</v>
      </c>
      <c r="I55" s="145">
        <v>0</v>
      </c>
      <c r="J55" s="145">
        <v>0</v>
      </c>
      <c r="K55" s="145">
        <v>0</v>
      </c>
      <c r="L55" s="145">
        <v>0</v>
      </c>
      <c r="M55" s="145">
        <v>0</v>
      </c>
      <c r="N55" s="145">
        <v>0</v>
      </c>
      <c r="O55" s="145">
        <v>0</v>
      </c>
      <c r="P55" s="145">
        <v>0</v>
      </c>
      <c r="Q55" s="145">
        <v>0</v>
      </c>
      <c r="R55" s="145">
        <v>0</v>
      </c>
      <c r="S55" s="145">
        <v>0</v>
      </c>
    </row>
    <row r="56" spans="1:19" ht="12.75">
      <c r="A56" s="144" t="s">
        <v>60</v>
      </c>
      <c r="B56" s="145">
        <v>0</v>
      </c>
      <c r="C56" s="145">
        <v>0</v>
      </c>
      <c r="D56" s="145">
        <v>0</v>
      </c>
      <c r="E56" s="145">
        <v>0</v>
      </c>
      <c r="F56" s="145">
        <v>0</v>
      </c>
      <c r="G56" s="145">
        <v>0</v>
      </c>
      <c r="H56" s="145">
        <v>0</v>
      </c>
      <c r="I56" s="145">
        <v>0</v>
      </c>
      <c r="J56" s="145">
        <v>0</v>
      </c>
      <c r="K56" s="145">
        <v>0</v>
      </c>
      <c r="L56" s="145">
        <v>0</v>
      </c>
      <c r="M56" s="145">
        <v>0</v>
      </c>
      <c r="N56" s="145">
        <v>0</v>
      </c>
      <c r="O56" s="145">
        <v>0</v>
      </c>
      <c r="P56" s="145">
        <v>0</v>
      </c>
      <c r="Q56" s="145">
        <v>0</v>
      </c>
      <c r="R56" s="145">
        <v>0</v>
      </c>
      <c r="S56" s="145">
        <v>0</v>
      </c>
    </row>
    <row r="57" spans="1:19" ht="12.75">
      <c r="A57" s="146" t="s">
        <v>61</v>
      </c>
      <c r="B57" s="147">
        <v>931</v>
      </c>
      <c r="C57" s="147">
        <v>1.205958549222798</v>
      </c>
      <c r="D57" s="147">
        <v>33168</v>
      </c>
      <c r="E57" s="147">
        <v>2.8511991747614545</v>
      </c>
      <c r="F57" s="147">
        <v>29146</v>
      </c>
      <c r="G57" s="147">
        <v>1.9513926084627744</v>
      </c>
      <c r="H57" s="147">
        <v>98</v>
      </c>
      <c r="I57" s="147">
        <v>0.6853146853146853</v>
      </c>
      <c r="J57" s="147">
        <v>860</v>
      </c>
      <c r="K57" s="147">
        <v>1.6538461538461537</v>
      </c>
      <c r="L57" s="147">
        <v>330</v>
      </c>
      <c r="M57" s="147">
        <v>0.5641025641025641</v>
      </c>
      <c r="N57" s="147">
        <v>8273</v>
      </c>
      <c r="O57" s="147">
        <v>2.2293182430611695</v>
      </c>
      <c r="P57" s="147">
        <v>0</v>
      </c>
      <c r="Q57" s="147">
        <v>0</v>
      </c>
      <c r="R57" s="147">
        <v>72806</v>
      </c>
      <c r="S57" s="147">
        <v>2.2540557275541797</v>
      </c>
    </row>
    <row r="58" spans="1:19" ht="12.75">
      <c r="A58" s="47" t="s">
        <v>62</v>
      </c>
      <c r="B58" s="206" t="s">
        <v>11</v>
      </c>
      <c r="C58" s="206" t="s">
        <v>11</v>
      </c>
      <c r="D58" s="206" t="s">
        <v>11</v>
      </c>
      <c r="E58" s="206" t="s">
        <v>11</v>
      </c>
      <c r="F58" s="206" t="s">
        <v>11</v>
      </c>
      <c r="G58" s="206" t="s">
        <v>11</v>
      </c>
      <c r="H58" s="206" t="s">
        <v>11</v>
      </c>
      <c r="I58" s="206" t="s">
        <v>11</v>
      </c>
      <c r="J58" s="206" t="s">
        <v>11</v>
      </c>
      <c r="K58" s="206" t="s">
        <v>11</v>
      </c>
      <c r="L58" s="206" t="s">
        <v>11</v>
      </c>
      <c r="M58" s="206" t="s">
        <v>11</v>
      </c>
      <c r="N58" s="206" t="s">
        <v>11</v>
      </c>
      <c r="O58" s="206" t="s">
        <v>11</v>
      </c>
      <c r="P58" s="206" t="s">
        <v>11</v>
      </c>
      <c r="Q58" s="206" t="s">
        <v>11</v>
      </c>
      <c r="R58" s="206" t="s">
        <v>11</v>
      </c>
      <c r="S58" s="206" t="s">
        <v>11</v>
      </c>
    </row>
    <row r="59" spans="1:19" ht="12.75">
      <c r="A59" s="148" t="s">
        <v>63</v>
      </c>
      <c r="B59" s="149">
        <v>8828.289999999999</v>
      </c>
      <c r="C59" s="149">
        <v>11.435608808290155</v>
      </c>
      <c r="D59" s="149">
        <v>23866.18</v>
      </c>
      <c r="E59" s="149">
        <v>2.051592882317545</v>
      </c>
      <c r="F59" s="149">
        <v>29550.32</v>
      </c>
      <c r="G59" s="149">
        <v>1.9784627745045527</v>
      </c>
      <c r="H59" s="149">
        <v>0</v>
      </c>
      <c r="I59" s="149">
        <v>0</v>
      </c>
      <c r="J59" s="149">
        <v>0</v>
      </c>
      <c r="K59" s="149">
        <v>0</v>
      </c>
      <c r="L59" s="149">
        <v>0</v>
      </c>
      <c r="M59" s="149">
        <v>0</v>
      </c>
      <c r="N59" s="149">
        <v>20095.210000000003</v>
      </c>
      <c r="O59" s="149">
        <v>5.415039073026139</v>
      </c>
      <c r="P59" s="149">
        <v>15187.52</v>
      </c>
      <c r="Q59" s="149">
        <v>0.4702018575851393</v>
      </c>
      <c r="R59" s="149">
        <v>97527.52</v>
      </c>
      <c r="S59" s="149">
        <v>3.0194278637770897</v>
      </c>
    </row>
    <row r="60" spans="1:19" ht="12.75">
      <c r="A60" s="148" t="s">
        <v>64</v>
      </c>
      <c r="B60" s="149">
        <v>0</v>
      </c>
      <c r="C60" s="149">
        <v>0</v>
      </c>
      <c r="D60" s="149">
        <v>1370</v>
      </c>
      <c r="E60" s="149">
        <v>0.11776841743316427</v>
      </c>
      <c r="F60" s="149">
        <v>0</v>
      </c>
      <c r="G60" s="149">
        <v>0</v>
      </c>
      <c r="H60" s="149">
        <v>0</v>
      </c>
      <c r="I60" s="149">
        <v>0</v>
      </c>
      <c r="J60" s="149">
        <v>0</v>
      </c>
      <c r="K60" s="149">
        <v>0</v>
      </c>
      <c r="L60" s="149">
        <v>0</v>
      </c>
      <c r="M60" s="149">
        <v>0</v>
      </c>
      <c r="N60" s="149">
        <v>1520</v>
      </c>
      <c r="O60" s="149">
        <v>0.40959310158986795</v>
      </c>
      <c r="P60" s="149">
        <v>0</v>
      </c>
      <c r="Q60" s="149">
        <v>0</v>
      </c>
      <c r="R60" s="149">
        <v>2890</v>
      </c>
      <c r="S60" s="149">
        <v>0.08947368421052632</v>
      </c>
    </row>
    <row r="61" spans="1:19" ht="12.75">
      <c r="A61" s="148" t="s">
        <v>65</v>
      </c>
      <c r="B61" s="149">
        <v>0</v>
      </c>
      <c r="C61" s="149">
        <v>0</v>
      </c>
      <c r="D61" s="149">
        <v>0</v>
      </c>
      <c r="E61" s="149">
        <v>0</v>
      </c>
      <c r="F61" s="149">
        <v>0</v>
      </c>
      <c r="G61" s="149">
        <v>0</v>
      </c>
      <c r="H61" s="149">
        <v>0</v>
      </c>
      <c r="I61" s="149">
        <v>0</v>
      </c>
      <c r="J61" s="149">
        <v>0</v>
      </c>
      <c r="K61" s="149">
        <v>0</v>
      </c>
      <c r="L61" s="149">
        <v>0</v>
      </c>
      <c r="M61" s="149">
        <v>0</v>
      </c>
      <c r="N61" s="149">
        <v>0</v>
      </c>
      <c r="O61" s="149">
        <v>0</v>
      </c>
      <c r="P61" s="149">
        <v>0</v>
      </c>
      <c r="Q61" s="149">
        <v>0</v>
      </c>
      <c r="R61" s="149">
        <v>0</v>
      </c>
      <c r="S61" s="149">
        <v>0</v>
      </c>
    </row>
    <row r="62" spans="1:19" ht="12.75">
      <c r="A62" s="148" t="s">
        <v>66</v>
      </c>
      <c r="B62" s="149">
        <v>0</v>
      </c>
      <c r="C62" s="149">
        <v>0</v>
      </c>
      <c r="D62" s="149">
        <v>5080</v>
      </c>
      <c r="E62" s="149">
        <v>0.4366887303361128</v>
      </c>
      <c r="F62" s="149">
        <v>0</v>
      </c>
      <c r="G62" s="149">
        <v>0</v>
      </c>
      <c r="H62" s="149">
        <v>0</v>
      </c>
      <c r="I62" s="149">
        <v>0</v>
      </c>
      <c r="J62" s="149">
        <v>0</v>
      </c>
      <c r="K62" s="149">
        <v>0</v>
      </c>
      <c r="L62" s="149">
        <v>0</v>
      </c>
      <c r="M62" s="149">
        <v>0</v>
      </c>
      <c r="N62" s="149">
        <v>0</v>
      </c>
      <c r="O62" s="149">
        <v>0</v>
      </c>
      <c r="P62" s="149">
        <v>617300</v>
      </c>
      <c r="Q62" s="149">
        <v>19.111455108359134</v>
      </c>
      <c r="R62" s="149">
        <v>622380</v>
      </c>
      <c r="S62" s="149">
        <v>19.268730650154797</v>
      </c>
    </row>
    <row r="63" spans="1:19" ht="12.75">
      <c r="A63" s="150" t="s">
        <v>67</v>
      </c>
      <c r="B63" s="151">
        <v>8828.289999999999</v>
      </c>
      <c r="C63" s="151">
        <v>11.435608808290155</v>
      </c>
      <c r="D63" s="151">
        <v>30316.18</v>
      </c>
      <c r="E63" s="151">
        <v>2.606050030086822</v>
      </c>
      <c r="F63" s="151">
        <v>29550.32</v>
      </c>
      <c r="G63" s="151">
        <v>1.9784627745045527</v>
      </c>
      <c r="H63" s="151">
        <v>0</v>
      </c>
      <c r="I63" s="151">
        <v>0</v>
      </c>
      <c r="J63" s="151">
        <v>0</v>
      </c>
      <c r="K63" s="151">
        <v>0</v>
      </c>
      <c r="L63" s="151">
        <v>0</v>
      </c>
      <c r="M63" s="151">
        <v>0</v>
      </c>
      <c r="N63" s="151">
        <v>21615.210000000003</v>
      </c>
      <c r="O63" s="151">
        <v>5.824632174616007</v>
      </c>
      <c r="P63" s="151">
        <v>632487.52</v>
      </c>
      <c r="Q63" s="151">
        <v>19.581656965944273</v>
      </c>
      <c r="R63" s="151">
        <v>722797.52</v>
      </c>
      <c r="S63" s="151">
        <v>22.377632198142415</v>
      </c>
    </row>
    <row r="64" spans="1:19" ht="12.75">
      <c r="A64" s="47" t="s">
        <v>68</v>
      </c>
      <c r="B64" s="206" t="s">
        <v>11</v>
      </c>
      <c r="C64" s="206" t="s">
        <v>11</v>
      </c>
      <c r="D64" s="206" t="s">
        <v>11</v>
      </c>
      <c r="E64" s="206" t="s">
        <v>11</v>
      </c>
      <c r="F64" s="206" t="s">
        <v>11</v>
      </c>
      <c r="G64" s="206" t="s">
        <v>11</v>
      </c>
      <c r="H64" s="206" t="s">
        <v>11</v>
      </c>
      <c r="I64" s="206" t="s">
        <v>11</v>
      </c>
      <c r="J64" s="206" t="s">
        <v>11</v>
      </c>
      <c r="K64" s="206" t="s">
        <v>11</v>
      </c>
      <c r="L64" s="206" t="s">
        <v>11</v>
      </c>
      <c r="M64" s="206" t="s">
        <v>11</v>
      </c>
      <c r="N64" s="206" t="s">
        <v>11</v>
      </c>
      <c r="O64" s="206" t="s">
        <v>11</v>
      </c>
      <c r="P64" s="206" t="s">
        <v>11</v>
      </c>
      <c r="Q64" s="206" t="s">
        <v>11</v>
      </c>
      <c r="R64" s="206" t="s">
        <v>11</v>
      </c>
      <c r="S64" s="206" t="s">
        <v>11</v>
      </c>
    </row>
    <row r="65" spans="1:19" ht="12.75">
      <c r="A65" s="152" t="s">
        <v>69</v>
      </c>
      <c r="B65" s="153">
        <v>5820.589999999999</v>
      </c>
      <c r="C65" s="153">
        <v>7.5396243523316056</v>
      </c>
      <c r="D65" s="153">
        <v>73348.64</v>
      </c>
      <c r="E65" s="153">
        <v>6.305221353047365</v>
      </c>
      <c r="F65" s="153">
        <v>67191.79000000001</v>
      </c>
      <c r="G65" s="153">
        <v>4.498646893411891</v>
      </c>
      <c r="H65" s="153">
        <v>1123.08</v>
      </c>
      <c r="I65" s="153">
        <v>7.853706293706293</v>
      </c>
      <c r="J65" s="153">
        <v>3554.28</v>
      </c>
      <c r="K65" s="153">
        <v>6.835153846153847</v>
      </c>
      <c r="L65" s="153">
        <v>1783.41</v>
      </c>
      <c r="M65" s="153">
        <v>3.048564102564103</v>
      </c>
      <c r="N65" s="153">
        <v>18821.880000000005</v>
      </c>
      <c r="O65" s="153">
        <v>5.071915925626517</v>
      </c>
      <c r="P65" s="153">
        <v>0</v>
      </c>
      <c r="Q65" s="153">
        <v>0</v>
      </c>
      <c r="R65" s="153">
        <v>171643.67</v>
      </c>
      <c r="S65" s="153">
        <v>5.314045510835914</v>
      </c>
    </row>
    <row r="66" spans="1:19" ht="12.75">
      <c r="A66" s="152" t="s">
        <v>70</v>
      </c>
      <c r="B66" s="153">
        <v>0</v>
      </c>
      <c r="C66" s="153">
        <v>0</v>
      </c>
      <c r="D66" s="153">
        <v>0</v>
      </c>
      <c r="E66" s="153">
        <v>0</v>
      </c>
      <c r="F66" s="153">
        <v>0</v>
      </c>
      <c r="G66" s="153">
        <v>0</v>
      </c>
      <c r="H66" s="153">
        <v>0</v>
      </c>
      <c r="I66" s="153">
        <v>0</v>
      </c>
      <c r="J66" s="153">
        <v>0</v>
      </c>
      <c r="K66" s="153">
        <v>0</v>
      </c>
      <c r="L66" s="153">
        <v>0</v>
      </c>
      <c r="M66" s="153">
        <v>0</v>
      </c>
      <c r="N66" s="153">
        <v>0</v>
      </c>
      <c r="O66" s="153">
        <v>0</v>
      </c>
      <c r="P66" s="153">
        <v>0</v>
      </c>
      <c r="Q66" s="153">
        <v>0</v>
      </c>
      <c r="R66" s="153">
        <v>0</v>
      </c>
      <c r="S66" s="153">
        <v>0</v>
      </c>
    </row>
    <row r="67" spans="1:19" ht="12.75">
      <c r="A67" s="154" t="s">
        <v>71</v>
      </c>
      <c r="B67" s="155">
        <v>5820.589999999999</v>
      </c>
      <c r="C67" s="155">
        <v>7.5396243523316056</v>
      </c>
      <c r="D67" s="155">
        <v>73348.64</v>
      </c>
      <c r="E67" s="155">
        <v>6.305221353047365</v>
      </c>
      <c r="F67" s="155">
        <v>67191.79000000001</v>
      </c>
      <c r="G67" s="155">
        <v>4.498646893411891</v>
      </c>
      <c r="H67" s="155">
        <v>1123.08</v>
      </c>
      <c r="I67" s="155">
        <v>7.853706293706293</v>
      </c>
      <c r="J67" s="155">
        <v>3554.28</v>
      </c>
      <c r="K67" s="155">
        <v>6.835153846153847</v>
      </c>
      <c r="L67" s="155">
        <v>1783.41</v>
      </c>
      <c r="M67" s="155">
        <v>3.048564102564103</v>
      </c>
      <c r="N67" s="155">
        <v>18821.880000000005</v>
      </c>
      <c r="O67" s="155">
        <v>5.071915925626517</v>
      </c>
      <c r="P67" s="155">
        <v>0</v>
      </c>
      <c r="Q67" s="155">
        <v>0</v>
      </c>
      <c r="R67" s="155">
        <v>171643.67</v>
      </c>
      <c r="S67" s="155">
        <v>5.314045510835914</v>
      </c>
    </row>
    <row r="68" spans="1:19" ht="12.75">
      <c r="A68" s="47" t="s">
        <v>72</v>
      </c>
      <c r="B68" s="206" t="s">
        <v>11</v>
      </c>
      <c r="C68" s="206" t="s">
        <v>11</v>
      </c>
      <c r="D68" s="206" t="s">
        <v>11</v>
      </c>
      <c r="E68" s="206" t="s">
        <v>11</v>
      </c>
      <c r="F68" s="206" t="s">
        <v>11</v>
      </c>
      <c r="G68" s="206" t="s">
        <v>11</v>
      </c>
      <c r="H68" s="206" t="s">
        <v>11</v>
      </c>
      <c r="I68" s="206" t="s">
        <v>11</v>
      </c>
      <c r="J68" s="206" t="s">
        <v>11</v>
      </c>
      <c r="K68" s="206" t="s">
        <v>11</v>
      </c>
      <c r="L68" s="206" t="s">
        <v>11</v>
      </c>
      <c r="M68" s="206" t="s">
        <v>11</v>
      </c>
      <c r="N68" s="206" t="s">
        <v>11</v>
      </c>
      <c r="O68" s="206" t="s">
        <v>11</v>
      </c>
      <c r="P68" s="206" t="s">
        <v>11</v>
      </c>
      <c r="Q68" s="206" t="s">
        <v>11</v>
      </c>
      <c r="R68" s="206" t="s">
        <v>11</v>
      </c>
      <c r="S68" s="206" t="s">
        <v>11</v>
      </c>
    </row>
    <row r="69" spans="1:19" ht="12.75">
      <c r="A69" s="114" t="s">
        <v>73</v>
      </c>
      <c r="B69" s="156">
        <v>205</v>
      </c>
      <c r="C69" s="156">
        <v>0.2655440414507772</v>
      </c>
      <c r="D69" s="156">
        <v>10110.44</v>
      </c>
      <c r="E69" s="156">
        <v>0.8691171666809938</v>
      </c>
      <c r="F69" s="156">
        <v>8809.16</v>
      </c>
      <c r="G69" s="156">
        <v>0.5897937868237815</v>
      </c>
      <c r="H69" s="156">
        <v>237</v>
      </c>
      <c r="I69" s="156">
        <v>1.6573426573426573</v>
      </c>
      <c r="J69" s="156">
        <v>368</v>
      </c>
      <c r="K69" s="156">
        <v>0.7076923076923077</v>
      </c>
      <c r="L69" s="156">
        <v>351</v>
      </c>
      <c r="M69" s="156">
        <v>0.6</v>
      </c>
      <c r="N69" s="156">
        <v>2329.6</v>
      </c>
      <c r="O69" s="156">
        <v>0.6277553220156292</v>
      </c>
      <c r="P69" s="156">
        <v>0</v>
      </c>
      <c r="Q69" s="156">
        <v>0</v>
      </c>
      <c r="R69" s="156">
        <v>22410.199999999997</v>
      </c>
      <c r="S69" s="156">
        <v>0.6938142414860681</v>
      </c>
    </row>
    <row r="70" spans="1:19" ht="12.75">
      <c r="A70" s="114" t="s">
        <v>74</v>
      </c>
      <c r="B70" s="156">
        <v>0</v>
      </c>
      <c r="C70" s="156">
        <v>0</v>
      </c>
      <c r="D70" s="156">
        <v>0</v>
      </c>
      <c r="E70" s="156">
        <v>0</v>
      </c>
      <c r="F70" s="156">
        <v>0</v>
      </c>
      <c r="G70" s="156">
        <v>0</v>
      </c>
      <c r="H70" s="156">
        <v>0</v>
      </c>
      <c r="I70" s="156">
        <v>0</v>
      </c>
      <c r="J70" s="156">
        <v>0</v>
      </c>
      <c r="K70" s="156">
        <v>0</v>
      </c>
      <c r="L70" s="156">
        <v>0</v>
      </c>
      <c r="M70" s="156">
        <v>0</v>
      </c>
      <c r="N70" s="156">
        <v>0</v>
      </c>
      <c r="O70" s="156">
        <v>0</v>
      </c>
      <c r="P70" s="156">
        <v>0</v>
      </c>
      <c r="Q70" s="156">
        <v>0</v>
      </c>
      <c r="R70" s="156">
        <v>0</v>
      </c>
      <c r="S70" s="156">
        <v>0</v>
      </c>
    </row>
    <row r="71" spans="1:19" ht="12.75">
      <c r="A71" s="114" t="s">
        <v>75</v>
      </c>
      <c r="B71" s="156">
        <v>0</v>
      </c>
      <c r="C71" s="156">
        <v>0</v>
      </c>
      <c r="D71" s="156">
        <v>0</v>
      </c>
      <c r="E71" s="156">
        <v>0</v>
      </c>
      <c r="F71" s="156">
        <v>0</v>
      </c>
      <c r="G71" s="156">
        <v>0</v>
      </c>
      <c r="H71" s="156">
        <v>0</v>
      </c>
      <c r="I71" s="156">
        <v>0</v>
      </c>
      <c r="J71" s="156">
        <v>0</v>
      </c>
      <c r="K71" s="156">
        <v>0</v>
      </c>
      <c r="L71" s="156">
        <v>0</v>
      </c>
      <c r="M71" s="156">
        <v>0</v>
      </c>
      <c r="N71" s="156">
        <v>0</v>
      </c>
      <c r="O71" s="156">
        <v>0</v>
      </c>
      <c r="P71" s="156">
        <v>0</v>
      </c>
      <c r="Q71" s="156">
        <v>0</v>
      </c>
      <c r="R71" s="156">
        <v>0</v>
      </c>
      <c r="S71" s="156">
        <v>0</v>
      </c>
    </row>
    <row r="72" spans="1:19" ht="12.75">
      <c r="A72" s="115" t="s">
        <v>76</v>
      </c>
      <c r="B72" s="157">
        <v>205</v>
      </c>
      <c r="C72" s="157">
        <v>0.2655440414507772</v>
      </c>
      <c r="D72" s="157">
        <v>10110.44</v>
      </c>
      <c r="E72" s="157">
        <v>0.8691171666809938</v>
      </c>
      <c r="F72" s="157">
        <v>8809.16</v>
      </c>
      <c r="G72" s="157">
        <v>0.5897937868237815</v>
      </c>
      <c r="H72" s="157">
        <v>237</v>
      </c>
      <c r="I72" s="157">
        <v>1.6573426573426573</v>
      </c>
      <c r="J72" s="157">
        <v>368</v>
      </c>
      <c r="K72" s="157">
        <v>0.7076923076923077</v>
      </c>
      <c r="L72" s="157">
        <v>351</v>
      </c>
      <c r="M72" s="157">
        <v>0.6</v>
      </c>
      <c r="N72" s="157">
        <v>2329.6</v>
      </c>
      <c r="O72" s="157">
        <v>0.6277553220156292</v>
      </c>
      <c r="P72" s="157">
        <v>0</v>
      </c>
      <c r="Q72" s="157">
        <v>0</v>
      </c>
      <c r="R72" s="157">
        <v>22410.199999999997</v>
      </c>
      <c r="S72" s="157">
        <v>0.6938142414860681</v>
      </c>
    </row>
    <row r="73" spans="1:19" ht="12.75">
      <c r="A73" s="47" t="s">
        <v>77</v>
      </c>
      <c r="B73" s="206" t="s">
        <v>11</v>
      </c>
      <c r="C73" s="206" t="s">
        <v>11</v>
      </c>
      <c r="D73" s="206" t="s">
        <v>11</v>
      </c>
      <c r="E73" s="206" t="s">
        <v>11</v>
      </c>
      <c r="F73" s="206" t="s">
        <v>11</v>
      </c>
      <c r="G73" s="206" t="s">
        <v>11</v>
      </c>
      <c r="H73" s="206" t="s">
        <v>11</v>
      </c>
      <c r="I73" s="206" t="s">
        <v>11</v>
      </c>
      <c r="J73" s="206" t="s">
        <v>11</v>
      </c>
      <c r="K73" s="206" t="s">
        <v>11</v>
      </c>
      <c r="L73" s="206" t="s">
        <v>11</v>
      </c>
      <c r="M73" s="206" t="s">
        <v>11</v>
      </c>
      <c r="N73" s="206" t="s">
        <v>11</v>
      </c>
      <c r="O73" s="206" t="s">
        <v>11</v>
      </c>
      <c r="P73" s="206" t="s">
        <v>11</v>
      </c>
      <c r="Q73" s="206" t="s">
        <v>11</v>
      </c>
      <c r="R73" s="206" t="s">
        <v>11</v>
      </c>
      <c r="S73" s="206" t="s">
        <v>11</v>
      </c>
    </row>
    <row r="74" spans="1:19" ht="12.75">
      <c r="A74" s="158" t="s">
        <v>78</v>
      </c>
      <c r="B74" s="159">
        <v>0</v>
      </c>
      <c r="C74" s="159">
        <v>0</v>
      </c>
      <c r="D74" s="159">
        <v>0</v>
      </c>
      <c r="E74" s="159">
        <v>0</v>
      </c>
      <c r="F74" s="159">
        <v>0</v>
      </c>
      <c r="G74" s="159">
        <v>0</v>
      </c>
      <c r="H74" s="159">
        <v>0</v>
      </c>
      <c r="I74" s="159">
        <v>0</v>
      </c>
      <c r="J74" s="159">
        <v>0</v>
      </c>
      <c r="K74" s="159">
        <v>0</v>
      </c>
      <c r="L74" s="159">
        <v>0</v>
      </c>
      <c r="M74" s="159">
        <v>0</v>
      </c>
      <c r="N74" s="159">
        <v>0</v>
      </c>
      <c r="O74" s="159">
        <v>0</v>
      </c>
      <c r="P74" s="159">
        <v>0</v>
      </c>
      <c r="Q74" s="159">
        <v>0</v>
      </c>
      <c r="R74" s="159">
        <v>0</v>
      </c>
      <c r="S74" s="159">
        <v>0</v>
      </c>
    </row>
    <row r="75" spans="1:19" ht="12.75">
      <c r="A75" s="158" t="s">
        <v>79</v>
      </c>
      <c r="B75" s="159">
        <v>0</v>
      </c>
      <c r="C75" s="159">
        <v>0</v>
      </c>
      <c r="D75" s="159">
        <v>0</v>
      </c>
      <c r="E75" s="159">
        <v>0</v>
      </c>
      <c r="F75" s="159">
        <v>0</v>
      </c>
      <c r="G75" s="159">
        <v>0</v>
      </c>
      <c r="H75" s="159">
        <v>0</v>
      </c>
      <c r="I75" s="159">
        <v>0</v>
      </c>
      <c r="J75" s="159">
        <v>0</v>
      </c>
      <c r="K75" s="159">
        <v>0</v>
      </c>
      <c r="L75" s="159">
        <v>0</v>
      </c>
      <c r="M75" s="159">
        <v>0</v>
      </c>
      <c r="N75" s="159">
        <v>0</v>
      </c>
      <c r="O75" s="159">
        <v>0</v>
      </c>
      <c r="P75" s="159">
        <v>0</v>
      </c>
      <c r="Q75" s="159">
        <v>0</v>
      </c>
      <c r="R75" s="159">
        <v>0</v>
      </c>
      <c r="S75" s="159">
        <v>0</v>
      </c>
    </row>
    <row r="76" spans="1:19" ht="12.75">
      <c r="A76" s="160" t="s">
        <v>80</v>
      </c>
      <c r="B76" s="161">
        <v>0</v>
      </c>
      <c r="C76" s="161">
        <v>0</v>
      </c>
      <c r="D76" s="161">
        <v>0</v>
      </c>
      <c r="E76" s="161">
        <v>0</v>
      </c>
      <c r="F76" s="161">
        <v>0</v>
      </c>
      <c r="G76" s="161">
        <v>0</v>
      </c>
      <c r="H76" s="161">
        <v>0</v>
      </c>
      <c r="I76" s="161">
        <v>0</v>
      </c>
      <c r="J76" s="161">
        <v>0</v>
      </c>
      <c r="K76" s="161">
        <v>0</v>
      </c>
      <c r="L76" s="161">
        <v>0</v>
      </c>
      <c r="M76" s="161">
        <v>0</v>
      </c>
      <c r="N76" s="161">
        <v>0</v>
      </c>
      <c r="O76" s="161">
        <v>0</v>
      </c>
      <c r="P76" s="161">
        <v>0</v>
      </c>
      <c r="Q76" s="161">
        <v>0</v>
      </c>
      <c r="R76" s="161">
        <v>0</v>
      </c>
      <c r="S76" s="161">
        <v>0</v>
      </c>
    </row>
    <row r="77" spans="1:19" ht="12.75">
      <c r="A77" s="47" t="s">
        <v>81</v>
      </c>
      <c r="B77" s="206" t="s">
        <v>11</v>
      </c>
      <c r="C77" s="206" t="s">
        <v>11</v>
      </c>
      <c r="D77" s="206" t="s">
        <v>11</v>
      </c>
      <c r="E77" s="206" t="s">
        <v>11</v>
      </c>
      <c r="F77" s="206" t="s">
        <v>11</v>
      </c>
      <c r="G77" s="206" t="s">
        <v>11</v>
      </c>
      <c r="H77" s="206" t="s">
        <v>11</v>
      </c>
      <c r="I77" s="206" t="s">
        <v>11</v>
      </c>
      <c r="J77" s="206" t="s">
        <v>11</v>
      </c>
      <c r="K77" s="206" t="s">
        <v>11</v>
      </c>
      <c r="L77" s="206" t="s">
        <v>11</v>
      </c>
      <c r="M77" s="206" t="s">
        <v>11</v>
      </c>
      <c r="N77" s="206" t="s">
        <v>11</v>
      </c>
      <c r="O77" s="206" t="s">
        <v>11</v>
      </c>
      <c r="P77" s="206" t="s">
        <v>11</v>
      </c>
      <c r="Q77" s="206" t="s">
        <v>11</v>
      </c>
      <c r="R77" s="206" t="s">
        <v>11</v>
      </c>
      <c r="S77" s="206" t="s">
        <v>11</v>
      </c>
    </row>
    <row r="78" spans="1:19" ht="12.75">
      <c r="A78" s="162" t="s">
        <v>82</v>
      </c>
      <c r="B78" s="163">
        <v>95</v>
      </c>
      <c r="C78" s="163">
        <v>0.12305699481865284</v>
      </c>
      <c r="D78" s="163">
        <v>3365</v>
      </c>
      <c r="E78" s="163">
        <v>0.28926330267342903</v>
      </c>
      <c r="F78" s="163">
        <v>3668</v>
      </c>
      <c r="G78" s="163">
        <v>0.2455811462238886</v>
      </c>
      <c r="H78" s="163">
        <v>120</v>
      </c>
      <c r="I78" s="163">
        <v>0.8391608391608392</v>
      </c>
      <c r="J78" s="163">
        <v>553</v>
      </c>
      <c r="K78" s="163">
        <v>1.0634615384615385</v>
      </c>
      <c r="L78" s="163">
        <v>311</v>
      </c>
      <c r="M78" s="163">
        <v>0.5316239316239316</v>
      </c>
      <c r="N78" s="163">
        <v>1682</v>
      </c>
      <c r="O78" s="163">
        <v>0.4532471032066828</v>
      </c>
      <c r="P78" s="163">
        <v>0</v>
      </c>
      <c r="Q78" s="163">
        <v>0</v>
      </c>
      <c r="R78" s="163">
        <v>9794</v>
      </c>
      <c r="S78" s="163">
        <v>0.3032198142414861</v>
      </c>
    </row>
    <row r="79" spans="1:19" ht="12.75">
      <c r="A79" s="162" t="s">
        <v>83</v>
      </c>
      <c r="B79" s="163">
        <v>0</v>
      </c>
      <c r="C79" s="163">
        <v>0</v>
      </c>
      <c r="D79" s="163">
        <v>0</v>
      </c>
      <c r="E79" s="163">
        <v>0</v>
      </c>
      <c r="F79" s="163">
        <v>0</v>
      </c>
      <c r="G79" s="163">
        <v>0</v>
      </c>
      <c r="H79" s="163">
        <v>0</v>
      </c>
      <c r="I79" s="163">
        <v>0</v>
      </c>
      <c r="J79" s="163">
        <v>0</v>
      </c>
      <c r="K79" s="163">
        <v>0</v>
      </c>
      <c r="L79" s="163">
        <v>0</v>
      </c>
      <c r="M79" s="163">
        <v>0</v>
      </c>
      <c r="N79" s="163">
        <v>0</v>
      </c>
      <c r="O79" s="163">
        <v>0</v>
      </c>
      <c r="P79" s="163">
        <v>79188</v>
      </c>
      <c r="Q79" s="163">
        <v>2.451640866873065</v>
      </c>
      <c r="R79" s="163">
        <v>79188</v>
      </c>
      <c r="S79" s="163">
        <v>2.451640866873065</v>
      </c>
    </row>
    <row r="80" spans="1:19" ht="12.75">
      <c r="A80" s="162" t="s">
        <v>84</v>
      </c>
      <c r="B80" s="163">
        <v>0</v>
      </c>
      <c r="C80" s="163">
        <v>0</v>
      </c>
      <c r="D80" s="163">
        <v>0</v>
      </c>
      <c r="E80" s="163">
        <v>0</v>
      </c>
      <c r="F80" s="163">
        <v>0</v>
      </c>
      <c r="G80" s="163">
        <v>0</v>
      </c>
      <c r="H80" s="163">
        <v>0</v>
      </c>
      <c r="I80" s="163">
        <v>0</v>
      </c>
      <c r="J80" s="163">
        <v>0</v>
      </c>
      <c r="K80" s="163">
        <v>0</v>
      </c>
      <c r="L80" s="163">
        <v>0</v>
      </c>
      <c r="M80" s="163">
        <v>0</v>
      </c>
      <c r="N80" s="163">
        <v>0</v>
      </c>
      <c r="O80" s="163">
        <v>0</v>
      </c>
      <c r="P80" s="163">
        <v>0</v>
      </c>
      <c r="Q80" s="163">
        <v>0</v>
      </c>
      <c r="R80" s="163">
        <v>0</v>
      </c>
      <c r="S80" s="163">
        <v>0</v>
      </c>
    </row>
    <row r="81" spans="1:19" ht="12.75">
      <c r="A81" s="164" t="s">
        <v>85</v>
      </c>
      <c r="B81" s="165">
        <v>95</v>
      </c>
      <c r="C81" s="165">
        <v>0.12305699481865284</v>
      </c>
      <c r="D81" s="165">
        <v>3365</v>
      </c>
      <c r="E81" s="165">
        <v>0.28926330267342903</v>
      </c>
      <c r="F81" s="165">
        <v>3668</v>
      </c>
      <c r="G81" s="165">
        <v>0.2455811462238886</v>
      </c>
      <c r="H81" s="165">
        <v>120</v>
      </c>
      <c r="I81" s="165">
        <v>0.8391608391608392</v>
      </c>
      <c r="J81" s="165">
        <v>553</v>
      </c>
      <c r="K81" s="165">
        <v>1.0634615384615385</v>
      </c>
      <c r="L81" s="165">
        <v>311</v>
      </c>
      <c r="M81" s="165">
        <v>0.5316239316239316</v>
      </c>
      <c r="N81" s="165">
        <v>1682</v>
      </c>
      <c r="O81" s="165">
        <v>0.4532471032066828</v>
      </c>
      <c r="P81" s="165">
        <v>79188</v>
      </c>
      <c r="Q81" s="165">
        <v>2.451640866873065</v>
      </c>
      <c r="R81" s="165">
        <v>88982</v>
      </c>
      <c r="S81" s="165">
        <v>2.7548606811145513</v>
      </c>
    </row>
    <row r="82" spans="1:19" ht="12.75">
      <c r="A82" s="47" t="s">
        <v>86</v>
      </c>
      <c r="B82" s="206" t="s">
        <v>11</v>
      </c>
      <c r="C82" s="206" t="s">
        <v>11</v>
      </c>
      <c r="D82" s="206" t="s">
        <v>11</v>
      </c>
      <c r="E82" s="206" t="s">
        <v>11</v>
      </c>
      <c r="F82" s="206" t="s">
        <v>11</v>
      </c>
      <c r="G82" s="206" t="s">
        <v>11</v>
      </c>
      <c r="H82" s="206" t="s">
        <v>11</v>
      </c>
      <c r="I82" s="206" t="s">
        <v>11</v>
      </c>
      <c r="J82" s="206" t="s">
        <v>11</v>
      </c>
      <c r="K82" s="206" t="s">
        <v>11</v>
      </c>
      <c r="L82" s="206" t="s">
        <v>11</v>
      </c>
      <c r="M82" s="206" t="s">
        <v>11</v>
      </c>
      <c r="N82" s="206" t="s">
        <v>11</v>
      </c>
      <c r="O82" s="206" t="s">
        <v>11</v>
      </c>
      <c r="P82" s="206" t="s">
        <v>11</v>
      </c>
      <c r="Q82" s="206" t="s">
        <v>11</v>
      </c>
      <c r="R82" s="206" t="s">
        <v>11</v>
      </c>
      <c r="S82" s="206" t="s">
        <v>11</v>
      </c>
    </row>
    <row r="83" spans="1:19" ht="12.75">
      <c r="A83" s="166" t="s">
        <v>87</v>
      </c>
      <c r="B83" s="167">
        <v>0</v>
      </c>
      <c r="C83" s="167">
        <v>0</v>
      </c>
      <c r="D83" s="167">
        <v>0</v>
      </c>
      <c r="E83" s="167">
        <v>0</v>
      </c>
      <c r="F83" s="167">
        <v>0</v>
      </c>
      <c r="G83" s="167">
        <v>0</v>
      </c>
      <c r="H83" s="167">
        <v>0</v>
      </c>
      <c r="I83" s="167">
        <v>0</v>
      </c>
      <c r="J83" s="167">
        <v>0</v>
      </c>
      <c r="K83" s="167">
        <v>0</v>
      </c>
      <c r="L83" s="167">
        <v>0</v>
      </c>
      <c r="M83" s="167">
        <v>0</v>
      </c>
      <c r="N83" s="167">
        <v>0</v>
      </c>
      <c r="O83" s="167">
        <v>0</v>
      </c>
      <c r="P83" s="167">
        <v>16041</v>
      </c>
      <c r="Q83" s="167">
        <v>0.496625386996904</v>
      </c>
      <c r="R83" s="167">
        <v>16041</v>
      </c>
      <c r="S83" s="167">
        <v>0.496625386996904</v>
      </c>
    </row>
    <row r="84" spans="1:19" ht="12.75">
      <c r="A84" s="166" t="s">
        <v>88</v>
      </c>
      <c r="B84" s="167">
        <v>0</v>
      </c>
      <c r="C84" s="167">
        <v>0</v>
      </c>
      <c r="D84" s="167">
        <v>0</v>
      </c>
      <c r="E84" s="167">
        <v>0</v>
      </c>
      <c r="F84" s="167">
        <v>0</v>
      </c>
      <c r="G84" s="167">
        <v>0</v>
      </c>
      <c r="H84" s="167">
        <v>0</v>
      </c>
      <c r="I84" s="167">
        <v>0</v>
      </c>
      <c r="J84" s="167">
        <v>0</v>
      </c>
      <c r="K84" s="167">
        <v>0</v>
      </c>
      <c r="L84" s="167">
        <v>0</v>
      </c>
      <c r="M84" s="167">
        <v>0</v>
      </c>
      <c r="N84" s="167">
        <v>0</v>
      </c>
      <c r="O84" s="167">
        <v>0</v>
      </c>
      <c r="P84" s="167">
        <v>0</v>
      </c>
      <c r="Q84" s="167">
        <v>0</v>
      </c>
      <c r="R84" s="167">
        <v>0</v>
      </c>
      <c r="S84" s="167">
        <v>0</v>
      </c>
    </row>
    <row r="85" spans="1:19" ht="12.75">
      <c r="A85" s="168" t="s">
        <v>89</v>
      </c>
      <c r="B85" s="169">
        <v>0</v>
      </c>
      <c r="C85" s="169">
        <v>0</v>
      </c>
      <c r="D85" s="169">
        <v>0</v>
      </c>
      <c r="E85" s="169">
        <v>0</v>
      </c>
      <c r="F85" s="169">
        <v>0</v>
      </c>
      <c r="G85" s="169">
        <v>0</v>
      </c>
      <c r="H85" s="169">
        <v>0</v>
      </c>
      <c r="I85" s="169">
        <v>0</v>
      </c>
      <c r="J85" s="169">
        <v>0</v>
      </c>
      <c r="K85" s="169">
        <v>0</v>
      </c>
      <c r="L85" s="169">
        <v>0</v>
      </c>
      <c r="M85" s="169">
        <v>0</v>
      </c>
      <c r="N85" s="169">
        <v>0</v>
      </c>
      <c r="O85" s="169">
        <v>0</v>
      </c>
      <c r="P85" s="169">
        <v>16041</v>
      </c>
      <c r="Q85" s="169">
        <v>0.496625386996904</v>
      </c>
      <c r="R85" s="169">
        <v>16041</v>
      </c>
      <c r="S85" s="169">
        <v>0.496625386996904</v>
      </c>
    </row>
    <row r="86" spans="1:19" ht="12.75">
      <c r="A86" s="47" t="s">
        <v>90</v>
      </c>
      <c r="B86" s="206" t="s">
        <v>11</v>
      </c>
      <c r="C86" s="206" t="s">
        <v>11</v>
      </c>
      <c r="D86" s="206" t="s">
        <v>11</v>
      </c>
      <c r="E86" s="206" t="s">
        <v>11</v>
      </c>
      <c r="F86" s="206" t="s">
        <v>11</v>
      </c>
      <c r="G86" s="206" t="s">
        <v>11</v>
      </c>
      <c r="H86" s="206" t="s">
        <v>11</v>
      </c>
      <c r="I86" s="206" t="s">
        <v>11</v>
      </c>
      <c r="J86" s="206" t="s">
        <v>11</v>
      </c>
      <c r="K86" s="206" t="s">
        <v>11</v>
      </c>
      <c r="L86" s="206" t="s">
        <v>11</v>
      </c>
      <c r="M86" s="206" t="s">
        <v>11</v>
      </c>
      <c r="N86" s="206" t="s">
        <v>11</v>
      </c>
      <c r="O86" s="206" t="s">
        <v>11</v>
      </c>
      <c r="P86" s="206" t="s">
        <v>11</v>
      </c>
      <c r="Q86" s="206" t="s">
        <v>11</v>
      </c>
      <c r="R86" s="206" t="s">
        <v>11</v>
      </c>
      <c r="S86" s="206" t="s">
        <v>11</v>
      </c>
    </row>
    <row r="87" spans="1:19" ht="12.75">
      <c r="A87" s="170" t="s">
        <v>91</v>
      </c>
      <c r="B87" s="171">
        <v>6447.71</v>
      </c>
      <c r="C87" s="171">
        <v>8.351955958549222</v>
      </c>
      <c r="D87" s="171">
        <v>42532.49</v>
      </c>
      <c r="E87" s="171">
        <v>3.6561927275853177</v>
      </c>
      <c r="F87" s="171">
        <v>51600.69</v>
      </c>
      <c r="G87" s="171">
        <v>3.454786422067488</v>
      </c>
      <c r="H87" s="171">
        <v>0</v>
      </c>
      <c r="I87" s="171">
        <v>0</v>
      </c>
      <c r="J87" s="171">
        <v>1360</v>
      </c>
      <c r="K87" s="171">
        <v>2.6153846153846154</v>
      </c>
      <c r="L87" s="171">
        <v>0</v>
      </c>
      <c r="M87" s="171">
        <v>0</v>
      </c>
      <c r="N87" s="171">
        <v>20080.11</v>
      </c>
      <c r="O87" s="171">
        <v>5.4109700889248185</v>
      </c>
      <c r="P87" s="171">
        <v>0</v>
      </c>
      <c r="Q87" s="171">
        <v>0</v>
      </c>
      <c r="R87" s="171">
        <v>122021</v>
      </c>
      <c r="S87" s="171">
        <v>3.7777399380804955</v>
      </c>
    </row>
    <row r="88" spans="1:19" ht="12.75">
      <c r="A88" s="170" t="s">
        <v>92</v>
      </c>
      <c r="B88" s="171">
        <v>0</v>
      </c>
      <c r="C88" s="171">
        <v>0</v>
      </c>
      <c r="D88" s="171">
        <v>0</v>
      </c>
      <c r="E88" s="171">
        <v>0</v>
      </c>
      <c r="F88" s="171">
        <v>0</v>
      </c>
      <c r="G88" s="171">
        <v>0</v>
      </c>
      <c r="H88" s="171">
        <v>0</v>
      </c>
      <c r="I88" s="171">
        <v>0</v>
      </c>
      <c r="J88" s="171">
        <v>0</v>
      </c>
      <c r="K88" s="171">
        <v>0</v>
      </c>
      <c r="L88" s="171">
        <v>0</v>
      </c>
      <c r="M88" s="171">
        <v>0</v>
      </c>
      <c r="N88" s="171">
        <v>0</v>
      </c>
      <c r="O88" s="171">
        <v>0</v>
      </c>
      <c r="P88" s="171">
        <v>23540</v>
      </c>
      <c r="Q88" s="171">
        <v>0.7287925696594427</v>
      </c>
      <c r="R88" s="171">
        <v>23540</v>
      </c>
      <c r="S88" s="171">
        <v>0.7287925696594427</v>
      </c>
    </row>
    <row r="89" spans="1:19" ht="12.75">
      <c r="A89" s="172" t="s">
        <v>93</v>
      </c>
      <c r="B89" s="173">
        <v>6447.71</v>
      </c>
      <c r="C89" s="173">
        <v>8.351955958549222</v>
      </c>
      <c r="D89" s="173">
        <v>42532.49</v>
      </c>
      <c r="E89" s="173">
        <v>3.6561927275853177</v>
      </c>
      <c r="F89" s="173">
        <v>51600.69</v>
      </c>
      <c r="G89" s="173">
        <v>3.454786422067488</v>
      </c>
      <c r="H89" s="173">
        <v>0</v>
      </c>
      <c r="I89" s="173">
        <v>0</v>
      </c>
      <c r="J89" s="173">
        <v>1360</v>
      </c>
      <c r="K89" s="173">
        <v>2.6153846153846154</v>
      </c>
      <c r="L89" s="173">
        <v>0</v>
      </c>
      <c r="M89" s="173">
        <v>0</v>
      </c>
      <c r="N89" s="173">
        <v>20080.11</v>
      </c>
      <c r="O89" s="173">
        <v>5.4109700889248185</v>
      </c>
      <c r="P89" s="173">
        <v>23540</v>
      </c>
      <c r="Q89" s="173">
        <v>0.7287925696594427</v>
      </c>
      <c r="R89" s="173">
        <v>145561</v>
      </c>
      <c r="S89" s="173">
        <v>4.506532507739938</v>
      </c>
    </row>
    <row r="90" spans="1:19" ht="12.75">
      <c r="A90" s="47" t="s">
        <v>94</v>
      </c>
      <c r="B90" s="206" t="s">
        <v>11</v>
      </c>
      <c r="C90" s="206" t="s">
        <v>11</v>
      </c>
      <c r="D90" s="206" t="s">
        <v>11</v>
      </c>
      <c r="E90" s="206" t="s">
        <v>11</v>
      </c>
      <c r="F90" s="206" t="s">
        <v>11</v>
      </c>
      <c r="G90" s="206" t="s">
        <v>11</v>
      </c>
      <c r="H90" s="206" t="s">
        <v>11</v>
      </c>
      <c r="I90" s="206" t="s">
        <v>11</v>
      </c>
      <c r="J90" s="206" t="s">
        <v>11</v>
      </c>
      <c r="K90" s="206" t="s">
        <v>11</v>
      </c>
      <c r="L90" s="206" t="s">
        <v>11</v>
      </c>
      <c r="M90" s="206" t="s">
        <v>11</v>
      </c>
      <c r="N90" s="206" t="s">
        <v>11</v>
      </c>
      <c r="O90" s="206" t="s">
        <v>11</v>
      </c>
      <c r="P90" s="206" t="s">
        <v>11</v>
      </c>
      <c r="Q90" s="206" t="s">
        <v>11</v>
      </c>
      <c r="R90" s="206" t="s">
        <v>11</v>
      </c>
      <c r="S90" s="206" t="s">
        <v>11</v>
      </c>
    </row>
    <row r="91" spans="1:19" ht="12.75">
      <c r="A91" s="174" t="s">
        <v>95</v>
      </c>
      <c r="B91" s="175">
        <v>0</v>
      </c>
      <c r="C91" s="175">
        <v>0</v>
      </c>
      <c r="D91" s="175">
        <v>0</v>
      </c>
      <c r="E91" s="175">
        <v>0</v>
      </c>
      <c r="F91" s="175">
        <v>0</v>
      </c>
      <c r="G91" s="175">
        <v>0</v>
      </c>
      <c r="H91" s="175">
        <v>0</v>
      </c>
      <c r="I91" s="175">
        <v>0</v>
      </c>
      <c r="J91" s="175">
        <v>0</v>
      </c>
      <c r="K91" s="175">
        <v>0</v>
      </c>
      <c r="L91" s="175">
        <v>0</v>
      </c>
      <c r="M91" s="175">
        <v>0</v>
      </c>
      <c r="N91" s="175">
        <v>0</v>
      </c>
      <c r="O91" s="175">
        <v>0</v>
      </c>
      <c r="P91" s="175">
        <v>0</v>
      </c>
      <c r="Q91" s="175">
        <v>0</v>
      </c>
      <c r="R91" s="175">
        <v>0</v>
      </c>
      <c r="S91" s="175">
        <v>0</v>
      </c>
    </row>
    <row r="92" spans="1:19" ht="12.75">
      <c r="A92" s="174" t="s">
        <v>96</v>
      </c>
      <c r="B92" s="175">
        <v>0</v>
      </c>
      <c r="C92" s="175">
        <v>0</v>
      </c>
      <c r="D92" s="175">
        <v>0</v>
      </c>
      <c r="E92" s="175">
        <v>0</v>
      </c>
      <c r="F92" s="175">
        <v>0</v>
      </c>
      <c r="G92" s="175">
        <v>0</v>
      </c>
      <c r="H92" s="175">
        <v>0</v>
      </c>
      <c r="I92" s="175">
        <v>0</v>
      </c>
      <c r="J92" s="175">
        <v>0</v>
      </c>
      <c r="K92" s="175">
        <v>0</v>
      </c>
      <c r="L92" s="175">
        <v>0</v>
      </c>
      <c r="M92" s="175">
        <v>0</v>
      </c>
      <c r="N92" s="175">
        <v>0</v>
      </c>
      <c r="O92" s="175">
        <v>0</v>
      </c>
      <c r="P92" s="175">
        <v>74900</v>
      </c>
      <c r="Q92" s="175">
        <v>2.318885448916409</v>
      </c>
      <c r="R92" s="175">
        <v>74900</v>
      </c>
      <c r="S92" s="175">
        <v>2.318885448916409</v>
      </c>
    </row>
    <row r="93" spans="1:19" ht="12.75">
      <c r="A93" s="176" t="s">
        <v>97</v>
      </c>
      <c r="B93" s="177">
        <v>0</v>
      </c>
      <c r="C93" s="177">
        <v>0</v>
      </c>
      <c r="D93" s="177">
        <v>0</v>
      </c>
      <c r="E93" s="177">
        <v>0</v>
      </c>
      <c r="F93" s="177">
        <v>0</v>
      </c>
      <c r="G93" s="177">
        <v>0</v>
      </c>
      <c r="H93" s="177">
        <v>0</v>
      </c>
      <c r="I93" s="177">
        <v>0</v>
      </c>
      <c r="J93" s="177">
        <v>0</v>
      </c>
      <c r="K93" s="177">
        <v>0</v>
      </c>
      <c r="L93" s="177">
        <v>0</v>
      </c>
      <c r="M93" s="177">
        <v>0</v>
      </c>
      <c r="N93" s="177">
        <v>0</v>
      </c>
      <c r="O93" s="177">
        <v>0</v>
      </c>
      <c r="P93" s="177">
        <v>74900</v>
      </c>
      <c r="Q93" s="177">
        <v>2.318885448916409</v>
      </c>
      <c r="R93" s="177">
        <v>74900</v>
      </c>
      <c r="S93" s="177">
        <v>2.318885448916409</v>
      </c>
    </row>
    <row r="94" spans="1:19" ht="12.75">
      <c r="A94" s="47" t="s">
        <v>98</v>
      </c>
      <c r="B94" s="206" t="s">
        <v>11</v>
      </c>
      <c r="C94" s="206" t="s">
        <v>11</v>
      </c>
      <c r="D94" s="206" t="s">
        <v>11</v>
      </c>
      <c r="E94" s="206" t="s">
        <v>11</v>
      </c>
      <c r="F94" s="206" t="s">
        <v>11</v>
      </c>
      <c r="G94" s="206" t="s">
        <v>11</v>
      </c>
      <c r="H94" s="206" t="s">
        <v>11</v>
      </c>
      <c r="I94" s="206" t="s">
        <v>11</v>
      </c>
      <c r="J94" s="206" t="s">
        <v>11</v>
      </c>
      <c r="K94" s="206" t="s">
        <v>11</v>
      </c>
      <c r="L94" s="206" t="s">
        <v>11</v>
      </c>
      <c r="M94" s="206" t="s">
        <v>11</v>
      </c>
      <c r="N94" s="206" t="s">
        <v>11</v>
      </c>
      <c r="O94" s="206" t="s">
        <v>11</v>
      </c>
      <c r="P94" s="206" t="s">
        <v>11</v>
      </c>
      <c r="Q94" s="206" t="s">
        <v>11</v>
      </c>
      <c r="R94" s="206" t="s">
        <v>11</v>
      </c>
      <c r="S94" s="206" t="s">
        <v>11</v>
      </c>
    </row>
    <row r="95" spans="1:19" ht="12.75">
      <c r="A95" s="178" t="s">
        <v>99</v>
      </c>
      <c r="B95" s="179">
        <v>0</v>
      </c>
      <c r="C95" s="179">
        <v>0</v>
      </c>
      <c r="D95" s="179">
        <v>0</v>
      </c>
      <c r="E95" s="179">
        <v>0</v>
      </c>
      <c r="F95" s="179">
        <v>0</v>
      </c>
      <c r="G95" s="179">
        <v>0</v>
      </c>
      <c r="H95" s="179">
        <v>0</v>
      </c>
      <c r="I95" s="179">
        <v>0</v>
      </c>
      <c r="J95" s="179">
        <v>0</v>
      </c>
      <c r="K95" s="179">
        <v>0</v>
      </c>
      <c r="L95" s="179">
        <v>0</v>
      </c>
      <c r="M95" s="179">
        <v>0</v>
      </c>
      <c r="N95" s="179">
        <v>0</v>
      </c>
      <c r="O95" s="179">
        <v>0</v>
      </c>
      <c r="P95" s="179">
        <v>2880</v>
      </c>
      <c r="Q95" s="179">
        <v>0.0891640866873065</v>
      </c>
      <c r="R95" s="179">
        <v>2880</v>
      </c>
      <c r="S95" s="179">
        <v>0.0891640866873065</v>
      </c>
    </row>
    <row r="96" spans="1:19" ht="12.75">
      <c r="A96" s="178" t="s">
        <v>100</v>
      </c>
      <c r="B96" s="179">
        <v>0</v>
      </c>
      <c r="C96" s="179">
        <v>0</v>
      </c>
      <c r="D96" s="179">
        <v>0</v>
      </c>
      <c r="E96" s="179">
        <v>0</v>
      </c>
      <c r="F96" s="179">
        <v>0</v>
      </c>
      <c r="G96" s="179">
        <v>0</v>
      </c>
      <c r="H96" s="179">
        <v>0</v>
      </c>
      <c r="I96" s="179">
        <v>0</v>
      </c>
      <c r="J96" s="179">
        <v>0</v>
      </c>
      <c r="K96" s="179">
        <v>0</v>
      </c>
      <c r="L96" s="179">
        <v>0</v>
      </c>
      <c r="M96" s="179">
        <v>0</v>
      </c>
      <c r="N96" s="179">
        <v>0</v>
      </c>
      <c r="O96" s="179">
        <v>0</v>
      </c>
      <c r="P96" s="179">
        <v>0</v>
      </c>
      <c r="Q96" s="179">
        <v>0</v>
      </c>
      <c r="R96" s="179">
        <v>0</v>
      </c>
      <c r="S96" s="179">
        <v>0</v>
      </c>
    </row>
    <row r="97" spans="1:19" ht="12.75">
      <c r="A97" s="180" t="s">
        <v>101</v>
      </c>
      <c r="B97" s="181">
        <v>0</v>
      </c>
      <c r="C97" s="181">
        <v>0</v>
      </c>
      <c r="D97" s="181">
        <v>0</v>
      </c>
      <c r="E97" s="181">
        <v>0</v>
      </c>
      <c r="F97" s="181">
        <v>0</v>
      </c>
      <c r="G97" s="181">
        <v>0</v>
      </c>
      <c r="H97" s="181">
        <v>0</v>
      </c>
      <c r="I97" s="181">
        <v>0</v>
      </c>
      <c r="J97" s="181">
        <v>0</v>
      </c>
      <c r="K97" s="181">
        <v>0</v>
      </c>
      <c r="L97" s="181">
        <v>0</v>
      </c>
      <c r="M97" s="181">
        <v>0</v>
      </c>
      <c r="N97" s="181">
        <v>0</v>
      </c>
      <c r="O97" s="181">
        <v>0</v>
      </c>
      <c r="P97" s="181">
        <v>2880</v>
      </c>
      <c r="Q97" s="181">
        <v>0.0891640866873065</v>
      </c>
      <c r="R97" s="181">
        <v>2880</v>
      </c>
      <c r="S97" s="181">
        <v>0.0891640866873065</v>
      </c>
    </row>
    <row r="98" spans="1:19" ht="12.75">
      <c r="A98" s="47" t="s">
        <v>102</v>
      </c>
      <c r="B98" s="206" t="s">
        <v>11</v>
      </c>
      <c r="C98" s="206" t="s">
        <v>11</v>
      </c>
      <c r="D98" s="206" t="s">
        <v>11</v>
      </c>
      <c r="E98" s="206" t="s">
        <v>11</v>
      </c>
      <c r="F98" s="206" t="s">
        <v>11</v>
      </c>
      <c r="G98" s="206" t="s">
        <v>11</v>
      </c>
      <c r="H98" s="206" t="s">
        <v>11</v>
      </c>
      <c r="I98" s="206" t="s">
        <v>11</v>
      </c>
      <c r="J98" s="206" t="s">
        <v>11</v>
      </c>
      <c r="K98" s="206" t="s">
        <v>11</v>
      </c>
      <c r="L98" s="206" t="s">
        <v>11</v>
      </c>
      <c r="M98" s="206" t="s">
        <v>11</v>
      </c>
      <c r="N98" s="206" t="s">
        <v>11</v>
      </c>
      <c r="O98" s="206" t="s">
        <v>11</v>
      </c>
      <c r="P98" s="206" t="s">
        <v>11</v>
      </c>
      <c r="Q98" s="206" t="s">
        <v>11</v>
      </c>
      <c r="R98" s="206" t="s">
        <v>11</v>
      </c>
      <c r="S98" s="206" t="s">
        <v>11</v>
      </c>
    </row>
    <row r="99" spans="1:19" ht="12.75">
      <c r="A99" s="116" t="s">
        <v>103</v>
      </c>
      <c r="B99" s="182">
        <v>0</v>
      </c>
      <c r="C99" s="182">
        <v>0</v>
      </c>
      <c r="D99" s="182">
        <v>0</v>
      </c>
      <c r="E99" s="182">
        <v>0</v>
      </c>
      <c r="F99" s="182">
        <v>0</v>
      </c>
      <c r="G99" s="182">
        <v>0</v>
      </c>
      <c r="H99" s="182">
        <v>0</v>
      </c>
      <c r="I99" s="182">
        <v>0</v>
      </c>
      <c r="J99" s="182">
        <v>0</v>
      </c>
      <c r="K99" s="182">
        <v>0</v>
      </c>
      <c r="L99" s="182">
        <v>0</v>
      </c>
      <c r="M99" s="182">
        <v>0</v>
      </c>
      <c r="N99" s="182">
        <v>0</v>
      </c>
      <c r="O99" s="182">
        <v>0</v>
      </c>
      <c r="P99" s="182">
        <v>0</v>
      </c>
      <c r="Q99" s="182">
        <v>0</v>
      </c>
      <c r="R99" s="182">
        <v>0</v>
      </c>
      <c r="S99" s="182">
        <v>0</v>
      </c>
    </row>
    <row r="100" spans="1:19" ht="12.75">
      <c r="A100" s="117" t="s">
        <v>104</v>
      </c>
      <c r="B100" s="183">
        <v>0</v>
      </c>
      <c r="C100" s="183">
        <v>0</v>
      </c>
      <c r="D100" s="183">
        <v>0</v>
      </c>
      <c r="E100" s="183">
        <v>0</v>
      </c>
      <c r="F100" s="183">
        <v>0</v>
      </c>
      <c r="G100" s="183">
        <v>0</v>
      </c>
      <c r="H100" s="183">
        <v>0</v>
      </c>
      <c r="I100" s="183">
        <v>0</v>
      </c>
      <c r="J100" s="183">
        <v>0</v>
      </c>
      <c r="K100" s="183">
        <v>0</v>
      </c>
      <c r="L100" s="183">
        <v>0</v>
      </c>
      <c r="M100" s="183">
        <v>0</v>
      </c>
      <c r="N100" s="183">
        <v>0</v>
      </c>
      <c r="O100" s="183">
        <v>0</v>
      </c>
      <c r="P100" s="183">
        <v>0</v>
      </c>
      <c r="Q100" s="183">
        <v>0</v>
      </c>
      <c r="R100" s="183">
        <v>0</v>
      </c>
      <c r="S100" s="183">
        <v>0</v>
      </c>
    </row>
    <row r="101" spans="1:19" ht="12.75">
      <c r="A101" s="221" t="s">
        <v>105</v>
      </c>
      <c r="B101" s="222">
        <v>131568.03</v>
      </c>
      <c r="C101" s="222">
        <v>170.42490932642488</v>
      </c>
      <c r="D101" s="222">
        <v>2708077.3900000006</v>
      </c>
      <c r="E101" s="222">
        <v>232.7926923407548</v>
      </c>
      <c r="F101" s="222">
        <v>3916930.75</v>
      </c>
      <c r="G101" s="222">
        <v>262.2476399303696</v>
      </c>
      <c r="H101" s="222">
        <v>16870.9</v>
      </c>
      <c r="I101" s="222">
        <v>117.97832167832169</v>
      </c>
      <c r="J101" s="222">
        <v>95396.04000000001</v>
      </c>
      <c r="K101" s="222">
        <v>183.4539230769231</v>
      </c>
      <c r="L101" s="222">
        <v>54808.490000000005</v>
      </c>
      <c r="M101" s="222">
        <v>93.6897264957265</v>
      </c>
      <c r="N101" s="222">
        <v>1037868.98</v>
      </c>
      <c r="O101" s="222">
        <v>279.6736674750741</v>
      </c>
      <c r="P101" s="222">
        <v>964636.52</v>
      </c>
      <c r="Q101" s="222">
        <v>29.86490773993808</v>
      </c>
      <c r="R101" s="222">
        <v>8926157.1</v>
      </c>
      <c r="S101" s="222">
        <v>276.35161300309596</v>
      </c>
    </row>
    <row r="102" spans="1:19" ht="12.75">
      <c r="A102" s="221" t="s">
        <v>106</v>
      </c>
      <c r="B102" s="222">
        <v>193616.06999999998</v>
      </c>
      <c r="C102" s="222">
        <v>250.798018134715</v>
      </c>
      <c r="D102" s="222">
        <v>2726445.4300000006</v>
      </c>
      <c r="E102" s="222">
        <v>234.37165219633806</v>
      </c>
      <c r="F102" s="222">
        <v>4042576.09</v>
      </c>
      <c r="G102" s="222">
        <v>270.659888189609</v>
      </c>
      <c r="H102" s="222">
        <v>29060.24</v>
      </c>
      <c r="I102" s="222">
        <v>203.21846153846155</v>
      </c>
      <c r="J102" s="222">
        <v>135996.08</v>
      </c>
      <c r="K102" s="222">
        <v>261.53092307692305</v>
      </c>
      <c r="L102" s="222">
        <v>101923.16</v>
      </c>
      <c r="M102" s="222">
        <v>174.22762393162392</v>
      </c>
      <c r="N102" s="222">
        <v>1135253.09</v>
      </c>
      <c r="O102" s="222">
        <v>305.9156804095931</v>
      </c>
      <c r="P102" s="222">
        <v>964636.52</v>
      </c>
      <c r="Q102" s="222">
        <v>29.86490773993808</v>
      </c>
      <c r="R102" s="222">
        <v>9329506.68</v>
      </c>
      <c r="S102" s="222">
        <v>288.8392160990712</v>
      </c>
    </row>
    <row r="103" spans="1:19" ht="12.75">
      <c r="A103" s="184" t="s">
        <v>107</v>
      </c>
      <c r="B103" s="186" t="s">
        <v>11</v>
      </c>
      <c r="C103" s="186" t="s">
        <v>11</v>
      </c>
      <c r="D103" s="186" t="s">
        <v>11</v>
      </c>
      <c r="E103" s="186" t="s">
        <v>11</v>
      </c>
      <c r="F103" s="186" t="s">
        <v>11</v>
      </c>
      <c r="G103" s="186" t="s">
        <v>11</v>
      </c>
      <c r="H103" s="186" t="s">
        <v>11</v>
      </c>
      <c r="I103" s="186" t="s">
        <v>11</v>
      </c>
      <c r="J103" s="186" t="s">
        <v>11</v>
      </c>
      <c r="K103" s="186" t="s">
        <v>11</v>
      </c>
      <c r="L103" s="186" t="s">
        <v>11</v>
      </c>
      <c r="M103" s="186" t="s">
        <v>11</v>
      </c>
      <c r="N103" s="186" t="s">
        <v>11</v>
      </c>
      <c r="O103" s="186" t="s">
        <v>11</v>
      </c>
      <c r="P103" s="186" t="s">
        <v>11</v>
      </c>
      <c r="Q103" s="186" t="s">
        <v>11</v>
      </c>
      <c r="R103" s="186" t="s">
        <v>11</v>
      </c>
      <c r="S103" s="186" t="s">
        <v>11</v>
      </c>
    </row>
    <row r="104" spans="1:19" ht="12.75">
      <c r="A104" s="185" t="s">
        <v>108</v>
      </c>
      <c r="B104" s="186">
        <v>0</v>
      </c>
      <c r="C104" s="186">
        <v>0</v>
      </c>
      <c r="D104" s="186">
        <v>0</v>
      </c>
      <c r="E104" s="186">
        <v>0</v>
      </c>
      <c r="F104" s="186">
        <v>0</v>
      </c>
      <c r="G104" s="186">
        <v>0</v>
      </c>
      <c r="H104" s="186">
        <v>0</v>
      </c>
      <c r="I104" s="186">
        <v>0</v>
      </c>
      <c r="J104" s="186">
        <v>0</v>
      </c>
      <c r="K104" s="186">
        <v>0</v>
      </c>
      <c r="L104" s="186">
        <v>0</v>
      </c>
      <c r="M104" s="186">
        <v>0</v>
      </c>
      <c r="N104" s="186">
        <v>345514.32000000007</v>
      </c>
      <c r="O104" s="186">
        <v>93.10544866612774</v>
      </c>
      <c r="P104" s="186">
        <v>0</v>
      </c>
      <c r="Q104" s="186">
        <v>0</v>
      </c>
      <c r="R104" s="186">
        <v>345514.32000000007</v>
      </c>
      <c r="S104" s="186">
        <v>10.697037770897834</v>
      </c>
    </row>
    <row r="105" spans="1:19" ht="12.75">
      <c r="A105" s="185" t="s">
        <v>109</v>
      </c>
      <c r="B105" s="186">
        <v>0</v>
      </c>
      <c r="C105" s="186">
        <v>0</v>
      </c>
      <c r="D105" s="186">
        <v>1413855.01</v>
      </c>
      <c r="E105" s="186">
        <v>121.5382970858764</v>
      </c>
      <c r="F105" s="186">
        <v>1055853.56</v>
      </c>
      <c r="G105" s="186">
        <v>70.69185591858597</v>
      </c>
      <c r="H105" s="186">
        <v>0</v>
      </c>
      <c r="I105" s="186">
        <v>0</v>
      </c>
      <c r="J105" s="186">
        <v>0</v>
      </c>
      <c r="K105" s="186">
        <v>0</v>
      </c>
      <c r="L105" s="186">
        <v>0</v>
      </c>
      <c r="M105" s="186">
        <v>0</v>
      </c>
      <c r="N105" s="186">
        <v>0</v>
      </c>
      <c r="O105" s="186">
        <v>0</v>
      </c>
      <c r="P105" s="186">
        <v>0</v>
      </c>
      <c r="Q105" s="186">
        <v>0</v>
      </c>
      <c r="R105" s="186">
        <v>2469708.5700000003</v>
      </c>
      <c r="S105" s="186">
        <v>76.46156563467493</v>
      </c>
    </row>
    <row r="106" spans="1:19" ht="12.75">
      <c r="A106" s="185" t="s">
        <v>110</v>
      </c>
      <c r="B106" s="186">
        <v>79407.15</v>
      </c>
      <c r="C106" s="186">
        <v>102.85900259067357</v>
      </c>
      <c r="D106" s="186">
        <v>0</v>
      </c>
      <c r="E106" s="186">
        <v>0</v>
      </c>
      <c r="F106" s="186">
        <v>0</v>
      </c>
      <c r="G106" s="186">
        <v>0</v>
      </c>
      <c r="H106" s="186">
        <v>8988.59</v>
      </c>
      <c r="I106" s="186">
        <v>62.85727272727273</v>
      </c>
      <c r="J106" s="186">
        <v>48841.60999999999</v>
      </c>
      <c r="K106" s="186">
        <v>93.92617307692306</v>
      </c>
      <c r="L106" s="186">
        <v>41429.560000000005</v>
      </c>
      <c r="M106" s="186">
        <v>70.81976068376069</v>
      </c>
      <c r="N106" s="186">
        <v>0</v>
      </c>
      <c r="O106" s="186">
        <v>0</v>
      </c>
      <c r="P106" s="186">
        <v>0</v>
      </c>
      <c r="Q106" s="186">
        <v>0</v>
      </c>
      <c r="R106" s="186">
        <v>178666.90999999997</v>
      </c>
      <c r="S106" s="186">
        <v>5.531483281733745</v>
      </c>
    </row>
    <row r="107" spans="1:19" ht="12.75">
      <c r="A107" s="185" t="s">
        <v>111</v>
      </c>
      <c r="B107" s="186">
        <v>0</v>
      </c>
      <c r="C107" s="186">
        <v>0</v>
      </c>
      <c r="D107" s="186">
        <v>0</v>
      </c>
      <c r="E107" s="186">
        <v>0</v>
      </c>
      <c r="F107" s="186">
        <v>0</v>
      </c>
      <c r="G107" s="186">
        <v>0</v>
      </c>
      <c r="H107" s="186">
        <v>0</v>
      </c>
      <c r="I107" s="186">
        <v>0</v>
      </c>
      <c r="J107" s="186">
        <v>0</v>
      </c>
      <c r="K107" s="186">
        <v>0</v>
      </c>
      <c r="L107" s="186">
        <v>0</v>
      </c>
      <c r="M107" s="186">
        <v>0</v>
      </c>
      <c r="N107" s="186">
        <v>0</v>
      </c>
      <c r="O107" s="186">
        <v>0</v>
      </c>
      <c r="P107" s="186">
        <v>0</v>
      </c>
      <c r="Q107" s="186">
        <v>0</v>
      </c>
      <c r="R107" s="186">
        <v>0</v>
      </c>
      <c r="S107" s="186">
        <v>0</v>
      </c>
    </row>
    <row r="108" spans="1:19" ht="12.75">
      <c r="A108" s="185" t="s">
        <v>112</v>
      </c>
      <c r="B108" s="186">
        <v>0</v>
      </c>
      <c r="C108" s="186">
        <v>0</v>
      </c>
      <c r="D108" s="186">
        <v>0</v>
      </c>
      <c r="E108" s="186">
        <v>0</v>
      </c>
      <c r="F108" s="186">
        <v>234656.84000000003</v>
      </c>
      <c r="G108" s="186">
        <v>15.710822174611678</v>
      </c>
      <c r="H108" s="186">
        <v>0</v>
      </c>
      <c r="I108" s="186">
        <v>0</v>
      </c>
      <c r="J108" s="186">
        <v>0</v>
      </c>
      <c r="K108" s="186">
        <v>0</v>
      </c>
      <c r="L108" s="186">
        <v>0</v>
      </c>
      <c r="M108" s="186">
        <v>0</v>
      </c>
      <c r="N108" s="186">
        <v>0</v>
      </c>
      <c r="O108" s="186">
        <v>0</v>
      </c>
      <c r="P108" s="186">
        <v>0</v>
      </c>
      <c r="Q108" s="186">
        <v>0</v>
      </c>
      <c r="R108" s="186">
        <v>234656.84000000003</v>
      </c>
      <c r="S108" s="186">
        <v>7.264917647058824</v>
      </c>
    </row>
    <row r="109" spans="1:19" ht="12.75">
      <c r="A109" s="185" t="s">
        <v>113</v>
      </c>
      <c r="B109" s="186">
        <v>0</v>
      </c>
      <c r="C109" s="186">
        <v>0</v>
      </c>
      <c r="D109" s="186">
        <v>113219.66000000002</v>
      </c>
      <c r="E109" s="186">
        <v>9.732627868993383</v>
      </c>
      <c r="F109" s="186">
        <v>120120.52</v>
      </c>
      <c r="G109" s="186">
        <v>8.042348687734334</v>
      </c>
      <c r="H109" s="186">
        <v>0</v>
      </c>
      <c r="I109" s="186">
        <v>0</v>
      </c>
      <c r="J109" s="186">
        <v>492.67</v>
      </c>
      <c r="K109" s="186">
        <v>0.9474423076923078</v>
      </c>
      <c r="L109" s="186">
        <v>0</v>
      </c>
      <c r="M109" s="186">
        <v>0</v>
      </c>
      <c r="N109" s="186">
        <v>104183.26</v>
      </c>
      <c r="O109" s="186">
        <v>28.074174077068175</v>
      </c>
      <c r="P109" s="186">
        <v>0</v>
      </c>
      <c r="Q109" s="186">
        <v>0</v>
      </c>
      <c r="R109" s="186">
        <v>338016.11000000004</v>
      </c>
      <c r="S109" s="186">
        <v>10.46489504643963</v>
      </c>
    </row>
    <row r="110" spans="1:19" ht="12.75">
      <c r="A110" s="185" t="s">
        <v>114</v>
      </c>
      <c r="B110" s="186">
        <v>0</v>
      </c>
      <c r="C110" s="186">
        <v>0</v>
      </c>
      <c r="D110" s="186">
        <v>0</v>
      </c>
      <c r="E110" s="186">
        <v>0</v>
      </c>
      <c r="F110" s="186">
        <v>184869.93</v>
      </c>
      <c r="G110" s="186">
        <v>12.377472549544724</v>
      </c>
      <c r="H110" s="186">
        <v>0</v>
      </c>
      <c r="I110" s="186">
        <v>0</v>
      </c>
      <c r="J110" s="186">
        <v>0</v>
      </c>
      <c r="K110" s="186">
        <v>0</v>
      </c>
      <c r="L110" s="186">
        <v>0</v>
      </c>
      <c r="M110" s="186">
        <v>0</v>
      </c>
      <c r="N110" s="186">
        <v>1731.74</v>
      </c>
      <c r="O110" s="186">
        <v>0.4666504985179197</v>
      </c>
      <c r="P110" s="186">
        <v>0</v>
      </c>
      <c r="Q110" s="186">
        <v>0</v>
      </c>
      <c r="R110" s="186">
        <v>186601.66999999998</v>
      </c>
      <c r="S110" s="186">
        <v>5.7771414860681105</v>
      </c>
    </row>
    <row r="111" spans="1:19" ht="12.75">
      <c r="A111" s="185" t="s">
        <v>115</v>
      </c>
      <c r="B111" s="186">
        <v>0</v>
      </c>
      <c r="C111" s="186">
        <v>0</v>
      </c>
      <c r="D111" s="186">
        <v>0</v>
      </c>
      <c r="E111" s="186">
        <v>0</v>
      </c>
      <c r="F111" s="186">
        <v>0</v>
      </c>
      <c r="G111" s="186">
        <v>0</v>
      </c>
      <c r="H111" s="186">
        <v>0</v>
      </c>
      <c r="I111" s="186">
        <v>0</v>
      </c>
      <c r="J111" s="186">
        <v>0</v>
      </c>
      <c r="K111" s="186">
        <v>0</v>
      </c>
      <c r="L111" s="186">
        <v>0</v>
      </c>
      <c r="M111" s="186">
        <v>0</v>
      </c>
      <c r="N111" s="186">
        <v>0</v>
      </c>
      <c r="O111" s="186">
        <v>0</v>
      </c>
      <c r="P111" s="186">
        <v>0</v>
      </c>
      <c r="Q111" s="186">
        <v>0</v>
      </c>
      <c r="R111" s="186">
        <v>0</v>
      </c>
      <c r="S111" s="186">
        <v>0</v>
      </c>
    </row>
    <row r="112" spans="1:19" ht="12.75">
      <c r="A112" s="185" t="s">
        <v>116</v>
      </c>
      <c r="B112" s="186">
        <v>0</v>
      </c>
      <c r="C112" s="186">
        <v>0</v>
      </c>
      <c r="D112" s="186">
        <v>0</v>
      </c>
      <c r="E112" s="186">
        <v>0</v>
      </c>
      <c r="F112" s="186">
        <v>0</v>
      </c>
      <c r="G112" s="186">
        <v>0</v>
      </c>
      <c r="H112" s="186">
        <v>0</v>
      </c>
      <c r="I112" s="186">
        <v>0</v>
      </c>
      <c r="J112" s="186">
        <v>0</v>
      </c>
      <c r="K112" s="186">
        <v>0</v>
      </c>
      <c r="L112" s="186">
        <v>0</v>
      </c>
      <c r="M112" s="186">
        <v>0</v>
      </c>
      <c r="N112" s="186">
        <v>0</v>
      </c>
      <c r="O112" s="186">
        <v>0</v>
      </c>
      <c r="P112" s="186">
        <v>335888</v>
      </c>
      <c r="Q112" s="186">
        <v>10.399009287925697</v>
      </c>
      <c r="R112" s="186">
        <v>335888</v>
      </c>
      <c r="S112" s="186">
        <v>10.399009287925697</v>
      </c>
    </row>
    <row r="113" spans="1:19" ht="12.75">
      <c r="A113" s="185" t="s">
        <v>117</v>
      </c>
      <c r="B113" s="186">
        <v>0</v>
      </c>
      <c r="C113" s="186">
        <v>0</v>
      </c>
      <c r="D113" s="186">
        <v>0</v>
      </c>
      <c r="E113" s="186">
        <v>0</v>
      </c>
      <c r="F113" s="186">
        <v>0</v>
      </c>
      <c r="G113" s="186">
        <v>0</v>
      </c>
      <c r="H113" s="186">
        <v>0</v>
      </c>
      <c r="I113" s="186">
        <v>0</v>
      </c>
      <c r="J113" s="186">
        <v>0</v>
      </c>
      <c r="K113" s="186">
        <v>0</v>
      </c>
      <c r="L113" s="186">
        <v>0</v>
      </c>
      <c r="M113" s="186">
        <v>0</v>
      </c>
      <c r="N113" s="186">
        <v>0</v>
      </c>
      <c r="O113" s="186">
        <v>0</v>
      </c>
      <c r="P113" s="186">
        <v>0</v>
      </c>
      <c r="Q113" s="186">
        <v>0</v>
      </c>
      <c r="R113" s="186">
        <v>0</v>
      </c>
      <c r="S113" s="186">
        <v>0</v>
      </c>
    </row>
    <row r="114" spans="1:19" ht="12.75">
      <c r="A114" s="185" t="s">
        <v>118</v>
      </c>
      <c r="B114" s="186">
        <v>0</v>
      </c>
      <c r="C114" s="186">
        <v>0</v>
      </c>
      <c r="D114" s="186">
        <v>8140</v>
      </c>
      <c r="E114" s="186">
        <v>0.6997335167196768</v>
      </c>
      <c r="F114" s="186">
        <v>0</v>
      </c>
      <c r="G114" s="186">
        <v>0</v>
      </c>
      <c r="H114" s="186">
        <v>0</v>
      </c>
      <c r="I114" s="186">
        <v>0</v>
      </c>
      <c r="J114" s="186">
        <v>0</v>
      </c>
      <c r="K114" s="186">
        <v>0</v>
      </c>
      <c r="L114" s="186">
        <v>0</v>
      </c>
      <c r="M114" s="186">
        <v>0</v>
      </c>
      <c r="N114" s="186">
        <v>0</v>
      </c>
      <c r="O114" s="186">
        <v>0</v>
      </c>
      <c r="P114" s="186">
        <v>0</v>
      </c>
      <c r="Q114" s="186">
        <v>0</v>
      </c>
      <c r="R114" s="186">
        <v>8140</v>
      </c>
      <c r="S114" s="186">
        <v>0.2520123839009288</v>
      </c>
    </row>
    <row r="115" spans="1:19" ht="12.75">
      <c r="A115" s="185" t="s">
        <v>119</v>
      </c>
      <c r="B115" s="186">
        <v>1435</v>
      </c>
      <c r="C115" s="186">
        <v>1.8588082901554404</v>
      </c>
      <c r="D115" s="186">
        <v>58338</v>
      </c>
      <c r="E115" s="186">
        <v>5.014871486289006</v>
      </c>
      <c r="F115" s="186">
        <v>46822</v>
      </c>
      <c r="G115" s="186">
        <v>3.134841992501339</v>
      </c>
      <c r="H115" s="186">
        <v>1407</v>
      </c>
      <c r="I115" s="186">
        <v>9.839160839160838</v>
      </c>
      <c r="J115" s="186">
        <v>1946</v>
      </c>
      <c r="K115" s="186">
        <v>3.7423076923076923</v>
      </c>
      <c r="L115" s="186">
        <v>372</v>
      </c>
      <c r="M115" s="186">
        <v>0.6358974358974359</v>
      </c>
      <c r="N115" s="186">
        <v>12968</v>
      </c>
      <c r="O115" s="186">
        <v>3.4944758825114524</v>
      </c>
      <c r="P115" s="186">
        <v>0</v>
      </c>
      <c r="Q115" s="186">
        <v>0</v>
      </c>
      <c r="R115" s="186">
        <v>123288</v>
      </c>
      <c r="S115" s="186">
        <v>3.8169659442724457</v>
      </c>
    </row>
    <row r="116" spans="1:19" ht="12.75">
      <c r="A116" s="185" t="s">
        <v>120</v>
      </c>
      <c r="B116" s="186">
        <v>0</v>
      </c>
      <c r="C116" s="186">
        <v>0</v>
      </c>
      <c r="D116" s="186">
        <v>0</v>
      </c>
      <c r="E116" s="186">
        <v>0</v>
      </c>
      <c r="F116" s="186">
        <v>0</v>
      </c>
      <c r="G116" s="186">
        <v>0</v>
      </c>
      <c r="H116" s="186">
        <v>0</v>
      </c>
      <c r="I116" s="186">
        <v>0</v>
      </c>
      <c r="J116" s="186">
        <v>0</v>
      </c>
      <c r="K116" s="186">
        <v>0</v>
      </c>
      <c r="L116" s="186">
        <v>0</v>
      </c>
      <c r="M116" s="186">
        <v>0</v>
      </c>
      <c r="N116" s="186">
        <v>0</v>
      </c>
      <c r="O116" s="186">
        <v>0</v>
      </c>
      <c r="P116" s="186">
        <v>0</v>
      </c>
      <c r="Q116" s="186">
        <v>0</v>
      </c>
      <c r="R116" s="186">
        <v>0</v>
      </c>
      <c r="S116" s="186">
        <v>0</v>
      </c>
    </row>
    <row r="117" spans="1:19" ht="12.75">
      <c r="A117" s="187" t="s">
        <v>121</v>
      </c>
      <c r="B117" s="188">
        <v>80842.15</v>
      </c>
      <c r="C117" s="188">
        <v>104.717810880829</v>
      </c>
      <c r="D117" s="188">
        <v>1593552.67</v>
      </c>
      <c r="E117" s="188">
        <v>136.98552995787844</v>
      </c>
      <c r="F117" s="188">
        <v>1642322.85</v>
      </c>
      <c r="G117" s="188">
        <v>109.95734132297805</v>
      </c>
      <c r="H117" s="188">
        <v>10395.59</v>
      </c>
      <c r="I117" s="188">
        <v>72.69643356643357</v>
      </c>
      <c r="J117" s="188">
        <v>51280.27999999999</v>
      </c>
      <c r="K117" s="188">
        <v>98.61592307692307</v>
      </c>
      <c r="L117" s="188">
        <v>41801.560000000005</v>
      </c>
      <c r="M117" s="188">
        <v>71.45565811965812</v>
      </c>
      <c r="N117" s="188">
        <v>464397.32000000007</v>
      </c>
      <c r="O117" s="188">
        <v>125.1407491242253</v>
      </c>
      <c r="P117" s="188">
        <v>335888</v>
      </c>
      <c r="Q117" s="188">
        <v>10.399009287925697</v>
      </c>
      <c r="R117" s="188">
        <v>4220480.42</v>
      </c>
      <c r="S117" s="188">
        <v>130.66502848297213</v>
      </c>
    </row>
    <row r="118" spans="1:19" ht="12.75">
      <c r="A118" s="219" t="s">
        <v>122</v>
      </c>
      <c r="B118" s="220">
        <v>212410.18</v>
      </c>
      <c r="C118" s="220">
        <v>275.1427202072539</v>
      </c>
      <c r="D118" s="220">
        <v>4301630.0600000005</v>
      </c>
      <c r="E118" s="220">
        <v>369.77822229863324</v>
      </c>
      <c r="F118" s="220">
        <v>5559253.6</v>
      </c>
      <c r="G118" s="220">
        <v>372.20498125334757</v>
      </c>
      <c r="H118" s="220">
        <v>27266.49</v>
      </c>
      <c r="I118" s="220">
        <v>190.67475524475526</v>
      </c>
      <c r="J118" s="220">
        <v>146676.32</v>
      </c>
      <c r="K118" s="220">
        <v>282.0698461538462</v>
      </c>
      <c r="L118" s="220">
        <v>96610.05000000002</v>
      </c>
      <c r="M118" s="220">
        <v>165.14538461538464</v>
      </c>
      <c r="N118" s="220">
        <v>1502266.3</v>
      </c>
      <c r="O118" s="220">
        <v>404.8144165992994</v>
      </c>
      <c r="P118" s="220">
        <v>1300524.52</v>
      </c>
      <c r="Q118" s="220">
        <v>40.263917027863776</v>
      </c>
      <c r="R118" s="220">
        <v>13146637.520000001</v>
      </c>
      <c r="S118" s="220">
        <v>407.0166414860682</v>
      </c>
    </row>
    <row r="119" spans="1:19" ht="12.75">
      <c r="A119" s="219" t="s">
        <v>123</v>
      </c>
      <c r="B119" s="220">
        <v>274458.22</v>
      </c>
      <c r="C119" s="220">
        <v>355.515829015544</v>
      </c>
      <c r="D119" s="220">
        <v>4319998.100000001</v>
      </c>
      <c r="E119" s="220">
        <v>371.3571821542165</v>
      </c>
      <c r="F119" s="220">
        <v>5684898.9399999995</v>
      </c>
      <c r="G119" s="220">
        <v>380.617229512587</v>
      </c>
      <c r="H119" s="220">
        <v>39455.83</v>
      </c>
      <c r="I119" s="220">
        <v>275.9148951048951</v>
      </c>
      <c r="J119" s="220">
        <v>187276.36</v>
      </c>
      <c r="K119" s="220">
        <v>360.1468461538461</v>
      </c>
      <c r="L119" s="220">
        <v>143724.72000000003</v>
      </c>
      <c r="M119" s="220">
        <v>245.6832820512821</v>
      </c>
      <c r="N119" s="220">
        <v>1599650.4100000001</v>
      </c>
      <c r="O119" s="220">
        <v>431.0564295338184</v>
      </c>
      <c r="P119" s="220">
        <v>1300524.52</v>
      </c>
      <c r="Q119" s="220">
        <v>40.263917027863776</v>
      </c>
      <c r="R119" s="220">
        <v>13549987.1</v>
      </c>
      <c r="S119" s="220">
        <v>419.5042445820433</v>
      </c>
    </row>
    <row r="120" spans="1:19" ht="12.75">
      <c r="A120" s="221" t="s">
        <v>124</v>
      </c>
      <c r="B120" s="223">
        <v>0.6194054823549417</v>
      </c>
      <c r="C120" s="222">
        <v>0.0008023387077136551</v>
      </c>
      <c r="D120" s="223">
        <v>0.6295467885957632</v>
      </c>
      <c r="E120" s="222">
        <v>5.411732043288603E-05</v>
      </c>
      <c r="F120" s="223">
        <v>0.7045785337081942</v>
      </c>
      <c r="G120" s="222">
        <v>4.717317445823475E-05</v>
      </c>
      <c r="H120" s="223">
        <v>0.6187411727728799</v>
      </c>
      <c r="I120" s="222">
        <v>0.004326861348062097</v>
      </c>
      <c r="J120" s="223">
        <v>0.6503847383135873</v>
      </c>
      <c r="K120" s="222">
        <v>0.0012507398813722834</v>
      </c>
      <c r="L120" s="223">
        <v>0.5673166508039277</v>
      </c>
      <c r="M120" s="222">
        <v>0.0009697720526562866</v>
      </c>
      <c r="N120" s="223">
        <v>0.6908688426279681</v>
      </c>
      <c r="O120" s="222">
        <v>0.0001861678368709157</v>
      </c>
      <c r="P120" s="223">
        <v>0.7417288218448969</v>
      </c>
      <c r="Q120" s="222">
        <v>2.2963740614393093E-05</v>
      </c>
      <c r="R120" s="223">
        <v>0.6789688303507739</v>
      </c>
      <c r="S120" s="222">
        <v>2.1020706822005383E-05</v>
      </c>
    </row>
    <row r="121" spans="1:19" ht="12.75">
      <c r="A121" s="47" t="s">
        <v>125</v>
      </c>
      <c r="B121" s="206" t="s">
        <v>11</v>
      </c>
      <c r="C121" s="206" t="s">
        <v>11</v>
      </c>
      <c r="D121" s="206" t="s">
        <v>11</v>
      </c>
      <c r="E121" s="206" t="s">
        <v>11</v>
      </c>
      <c r="F121" s="206" t="s">
        <v>11</v>
      </c>
      <c r="G121" s="206" t="s">
        <v>11</v>
      </c>
      <c r="H121" s="206" t="s">
        <v>11</v>
      </c>
      <c r="I121" s="206" t="s">
        <v>11</v>
      </c>
      <c r="J121" s="206" t="s">
        <v>11</v>
      </c>
      <c r="K121" s="206" t="s">
        <v>11</v>
      </c>
      <c r="L121" s="206" t="s">
        <v>11</v>
      </c>
      <c r="M121" s="206" t="s">
        <v>11</v>
      </c>
      <c r="N121" s="206" t="s">
        <v>11</v>
      </c>
      <c r="O121" s="206" t="s">
        <v>11</v>
      </c>
      <c r="P121" s="206" t="s">
        <v>11</v>
      </c>
      <c r="Q121" s="206" t="s">
        <v>11</v>
      </c>
      <c r="R121" s="206" t="s">
        <v>11</v>
      </c>
      <c r="S121" s="206" t="s">
        <v>11</v>
      </c>
    </row>
    <row r="122" spans="1:19" ht="12.75">
      <c r="A122" s="189" t="s">
        <v>126</v>
      </c>
      <c r="B122" s="190">
        <v>0</v>
      </c>
      <c r="C122" s="190">
        <v>0</v>
      </c>
      <c r="D122" s="190">
        <v>0</v>
      </c>
      <c r="E122" s="190">
        <v>0</v>
      </c>
      <c r="F122" s="190">
        <v>0</v>
      </c>
      <c r="G122" s="190">
        <v>0</v>
      </c>
      <c r="H122" s="190">
        <v>0</v>
      </c>
      <c r="I122" s="190">
        <v>0</v>
      </c>
      <c r="J122" s="190">
        <v>0</v>
      </c>
      <c r="K122" s="190">
        <v>0</v>
      </c>
      <c r="L122" s="190">
        <v>0</v>
      </c>
      <c r="M122" s="190">
        <v>0</v>
      </c>
      <c r="N122" s="190">
        <v>0</v>
      </c>
      <c r="O122" s="190">
        <v>0</v>
      </c>
      <c r="P122" s="190">
        <v>1220950</v>
      </c>
      <c r="Q122" s="190">
        <v>37.80030959752322</v>
      </c>
      <c r="R122" s="190">
        <v>1220950</v>
      </c>
      <c r="S122" s="190">
        <v>37.80030959752322</v>
      </c>
    </row>
    <row r="123" spans="1:19" ht="12.75">
      <c r="A123" s="189" t="s">
        <v>127</v>
      </c>
      <c r="B123" s="190">
        <v>0</v>
      </c>
      <c r="C123" s="190">
        <v>0</v>
      </c>
      <c r="D123" s="190">
        <v>0</v>
      </c>
      <c r="E123" s="190">
        <v>0</v>
      </c>
      <c r="F123" s="190">
        <v>0</v>
      </c>
      <c r="G123" s="190">
        <v>0</v>
      </c>
      <c r="H123" s="190">
        <v>0</v>
      </c>
      <c r="I123" s="190">
        <v>0</v>
      </c>
      <c r="J123" s="190">
        <v>0</v>
      </c>
      <c r="K123" s="190">
        <v>0</v>
      </c>
      <c r="L123" s="190">
        <v>0</v>
      </c>
      <c r="M123" s="190">
        <v>0</v>
      </c>
      <c r="N123" s="190">
        <v>0</v>
      </c>
      <c r="O123" s="190">
        <v>0</v>
      </c>
      <c r="P123" s="190">
        <v>0</v>
      </c>
      <c r="Q123" s="190">
        <v>0</v>
      </c>
      <c r="R123" s="190">
        <v>0</v>
      </c>
      <c r="S123" s="190">
        <v>0</v>
      </c>
    </row>
    <row r="124" spans="1:19" ht="12.75">
      <c r="A124" s="191" t="s">
        <v>128</v>
      </c>
      <c r="B124" s="192">
        <v>0</v>
      </c>
      <c r="C124" s="192">
        <v>0</v>
      </c>
      <c r="D124" s="192">
        <v>0</v>
      </c>
      <c r="E124" s="192">
        <v>0</v>
      </c>
      <c r="F124" s="192">
        <v>0</v>
      </c>
      <c r="G124" s="192">
        <v>0</v>
      </c>
      <c r="H124" s="192">
        <v>0</v>
      </c>
      <c r="I124" s="192">
        <v>0</v>
      </c>
      <c r="J124" s="192">
        <v>0</v>
      </c>
      <c r="K124" s="192">
        <v>0</v>
      </c>
      <c r="L124" s="192">
        <v>0</v>
      </c>
      <c r="M124" s="192">
        <v>0</v>
      </c>
      <c r="N124" s="192">
        <v>0</v>
      </c>
      <c r="O124" s="192">
        <v>0</v>
      </c>
      <c r="P124" s="192">
        <v>1220950</v>
      </c>
      <c r="Q124" s="192">
        <v>37.80030959752322</v>
      </c>
      <c r="R124" s="192">
        <v>1220950</v>
      </c>
      <c r="S124" s="192">
        <v>37.80030959752322</v>
      </c>
    </row>
    <row r="125" spans="1:19" ht="12.75">
      <c r="A125" s="193" t="s">
        <v>129</v>
      </c>
      <c r="B125" s="195" t="s">
        <v>11</v>
      </c>
      <c r="C125" s="195" t="s">
        <v>11</v>
      </c>
      <c r="D125" s="195" t="s">
        <v>11</v>
      </c>
      <c r="E125" s="195" t="s">
        <v>11</v>
      </c>
      <c r="F125" s="195" t="s">
        <v>11</v>
      </c>
      <c r="G125" s="195" t="s">
        <v>11</v>
      </c>
      <c r="H125" s="195" t="s">
        <v>11</v>
      </c>
      <c r="I125" s="195" t="s">
        <v>11</v>
      </c>
      <c r="J125" s="195" t="s">
        <v>11</v>
      </c>
      <c r="K125" s="195" t="s">
        <v>11</v>
      </c>
      <c r="L125" s="195" t="s">
        <v>11</v>
      </c>
      <c r="M125" s="195" t="s">
        <v>11</v>
      </c>
      <c r="N125" s="195" t="s">
        <v>11</v>
      </c>
      <c r="O125" s="195" t="s">
        <v>11</v>
      </c>
      <c r="P125" s="195" t="s">
        <v>11</v>
      </c>
      <c r="Q125" s="195" t="s">
        <v>11</v>
      </c>
      <c r="R125" s="195" t="s">
        <v>11</v>
      </c>
      <c r="S125" s="195" t="s">
        <v>11</v>
      </c>
    </row>
    <row r="126" spans="1:19" ht="12.75">
      <c r="A126" s="194" t="s">
        <v>130</v>
      </c>
      <c r="B126" s="195">
        <v>0</v>
      </c>
      <c r="C126" s="195">
        <v>0</v>
      </c>
      <c r="D126" s="195">
        <v>0</v>
      </c>
      <c r="E126" s="195">
        <v>0</v>
      </c>
      <c r="F126" s="195">
        <v>0</v>
      </c>
      <c r="G126" s="195">
        <v>0</v>
      </c>
      <c r="H126" s="195">
        <v>0</v>
      </c>
      <c r="I126" s="195">
        <v>0</v>
      </c>
      <c r="J126" s="195">
        <v>0</v>
      </c>
      <c r="K126" s="195">
        <v>0</v>
      </c>
      <c r="L126" s="195">
        <v>0</v>
      </c>
      <c r="M126" s="195">
        <v>0</v>
      </c>
      <c r="N126" s="195">
        <v>0</v>
      </c>
      <c r="O126" s="195">
        <v>0</v>
      </c>
      <c r="P126" s="195">
        <v>144840</v>
      </c>
      <c r="Q126" s="195">
        <v>4.484210526315789</v>
      </c>
      <c r="R126" s="195">
        <v>144840</v>
      </c>
      <c r="S126" s="195">
        <v>4.484210526315789</v>
      </c>
    </row>
    <row r="127" spans="1:19" ht="12.75">
      <c r="A127" s="194" t="s">
        <v>131</v>
      </c>
      <c r="B127" s="195">
        <v>0</v>
      </c>
      <c r="C127" s="195">
        <v>0</v>
      </c>
      <c r="D127" s="195">
        <v>0</v>
      </c>
      <c r="E127" s="195">
        <v>0</v>
      </c>
      <c r="F127" s="195">
        <v>0</v>
      </c>
      <c r="G127" s="195">
        <v>0</v>
      </c>
      <c r="H127" s="195">
        <v>0</v>
      </c>
      <c r="I127" s="195">
        <v>0</v>
      </c>
      <c r="J127" s="195">
        <v>0</v>
      </c>
      <c r="K127" s="195">
        <v>0</v>
      </c>
      <c r="L127" s="195">
        <v>0</v>
      </c>
      <c r="M127" s="195">
        <v>0</v>
      </c>
      <c r="N127" s="195">
        <v>0</v>
      </c>
      <c r="O127" s="195">
        <v>0</v>
      </c>
      <c r="P127" s="195">
        <v>1139510</v>
      </c>
      <c r="Q127" s="195">
        <v>35.27894736842105</v>
      </c>
      <c r="R127" s="195">
        <v>1139510</v>
      </c>
      <c r="S127" s="195">
        <v>35.27894736842105</v>
      </c>
    </row>
    <row r="128" spans="1:19" ht="12.75">
      <c r="A128" s="41" t="s">
        <v>132</v>
      </c>
      <c r="B128" s="198">
        <v>0</v>
      </c>
      <c r="C128" s="198">
        <v>0</v>
      </c>
      <c r="D128" s="198">
        <v>0</v>
      </c>
      <c r="E128" s="198">
        <v>0</v>
      </c>
      <c r="F128" s="198">
        <v>0</v>
      </c>
      <c r="G128" s="198">
        <v>0</v>
      </c>
      <c r="H128" s="198">
        <v>0</v>
      </c>
      <c r="I128" s="198">
        <v>0</v>
      </c>
      <c r="J128" s="198">
        <v>0</v>
      </c>
      <c r="K128" s="198">
        <v>0</v>
      </c>
      <c r="L128" s="198">
        <v>0</v>
      </c>
      <c r="M128" s="198">
        <v>0</v>
      </c>
      <c r="N128" s="198">
        <v>0</v>
      </c>
      <c r="O128" s="198">
        <v>0</v>
      </c>
      <c r="P128" s="196">
        <f>+P126/P124</f>
        <v>0.1186289364838855</v>
      </c>
      <c r="Q128" s="198">
        <v>0.0002609797680027839</v>
      </c>
      <c r="R128" s="196">
        <f>+R126/R124</f>
        <v>0.1186289364838855</v>
      </c>
      <c r="S128" s="198">
        <v>0.0002609797680027839</v>
      </c>
    </row>
  </sheetData>
  <sheetProtection/>
  <mergeCells count="18">
    <mergeCell ref="P3:Q3"/>
    <mergeCell ref="R3:S3"/>
    <mergeCell ref="N1:O1"/>
    <mergeCell ref="P1:Q1"/>
    <mergeCell ref="R1:S1"/>
    <mergeCell ref="B3:C3"/>
    <mergeCell ref="D3:E3"/>
    <mergeCell ref="F3:G3"/>
    <mergeCell ref="H3:I3"/>
    <mergeCell ref="J3:K3"/>
    <mergeCell ref="L3:M3"/>
    <mergeCell ref="N3:O3"/>
    <mergeCell ref="B1:C1"/>
    <mergeCell ref="D1:E1"/>
    <mergeCell ref="F1:G1"/>
    <mergeCell ref="H1:I1"/>
    <mergeCell ref="J1:K1"/>
    <mergeCell ref="L1:M1"/>
  </mergeCells>
  <printOptions/>
  <pageMargins left="0.7" right="0.7" top="0.75" bottom="0.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2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8.57421875" style="0" customWidth="1"/>
    <col min="2" max="2" width="13.7109375" style="0" customWidth="1"/>
    <col min="3" max="3" width="7.7109375" style="0" customWidth="1"/>
    <col min="4" max="4" width="13.7109375" style="0" customWidth="1"/>
    <col min="5" max="5" width="7.7109375" style="0" customWidth="1"/>
    <col min="6" max="6" width="13.7109375" style="0" customWidth="1"/>
    <col min="7" max="7" width="7.7109375" style="0" customWidth="1"/>
    <col min="8" max="8" width="13.7109375" style="0" customWidth="1"/>
    <col min="9" max="9" width="7.7109375" style="0" customWidth="1"/>
    <col min="10" max="10" width="13.7109375" style="0" customWidth="1"/>
    <col min="11" max="11" width="7.7109375" style="0" customWidth="1"/>
    <col min="12" max="12" width="13.57421875" style="0" customWidth="1"/>
    <col min="13" max="13" width="7.7109375" style="0" customWidth="1"/>
    <col min="14" max="14" width="13.7109375" style="0" customWidth="1"/>
    <col min="15" max="15" width="7.7109375" style="0" customWidth="1"/>
  </cols>
  <sheetData>
    <row r="1" spans="2:15" ht="12.75">
      <c r="B1" s="233" t="s">
        <v>227</v>
      </c>
      <c r="C1" s="233"/>
      <c r="D1" s="233" t="s">
        <v>228</v>
      </c>
      <c r="E1" s="233"/>
      <c r="F1" s="233" t="s">
        <v>229</v>
      </c>
      <c r="G1" s="233"/>
      <c r="H1" s="233" t="s">
        <v>230</v>
      </c>
      <c r="I1" s="233"/>
      <c r="J1" s="233" t="s">
        <v>231</v>
      </c>
      <c r="K1" s="233"/>
      <c r="L1" s="233" t="s">
        <v>141</v>
      </c>
      <c r="M1" s="233"/>
      <c r="N1" s="233" t="s">
        <v>1</v>
      </c>
      <c r="O1" s="233"/>
    </row>
    <row r="2" spans="1:15" ht="57">
      <c r="A2" s="6" t="s">
        <v>232</v>
      </c>
      <c r="B2" s="6" t="s">
        <v>8</v>
      </c>
      <c r="C2" s="7" t="s">
        <v>9</v>
      </c>
      <c r="D2" s="6" t="s">
        <v>8</v>
      </c>
      <c r="E2" s="7" t="s">
        <v>9</v>
      </c>
      <c r="F2" s="6" t="s">
        <v>8</v>
      </c>
      <c r="G2" s="7" t="s">
        <v>9</v>
      </c>
      <c r="H2" s="6" t="s">
        <v>8</v>
      </c>
      <c r="I2" s="7" t="s">
        <v>9</v>
      </c>
      <c r="J2" s="6" t="s">
        <v>8</v>
      </c>
      <c r="K2" s="7" t="s">
        <v>9</v>
      </c>
      <c r="L2" s="6" t="s">
        <v>8</v>
      </c>
      <c r="M2" s="7" t="s">
        <v>9</v>
      </c>
      <c r="N2" s="6" t="s">
        <v>8</v>
      </c>
      <c r="O2" s="7" t="s">
        <v>9</v>
      </c>
    </row>
    <row r="3" spans="1:15" ht="12.75">
      <c r="A3" s="8" t="s">
        <v>10</v>
      </c>
      <c r="B3" s="232">
        <v>2054</v>
      </c>
      <c r="C3" s="232" t="s">
        <v>11</v>
      </c>
      <c r="D3" s="232">
        <v>2821</v>
      </c>
      <c r="E3" s="232" t="s">
        <v>11</v>
      </c>
      <c r="F3" s="232">
        <v>6022</v>
      </c>
      <c r="G3" s="232" t="s">
        <v>11</v>
      </c>
      <c r="H3" s="232">
        <v>23323</v>
      </c>
      <c r="I3" s="232" t="s">
        <v>11</v>
      </c>
      <c r="J3" s="232">
        <v>10098</v>
      </c>
      <c r="K3" s="232" t="s">
        <v>11</v>
      </c>
      <c r="L3" s="232">
        <v>44318</v>
      </c>
      <c r="M3" s="232" t="s">
        <v>11</v>
      </c>
      <c r="N3" s="232">
        <v>44318</v>
      </c>
      <c r="O3" s="232" t="s">
        <v>11</v>
      </c>
    </row>
    <row r="4" spans="1:15" ht="12.75">
      <c r="A4" s="9" t="s">
        <v>12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51"/>
      <c r="O4" s="51"/>
    </row>
    <row r="5" spans="1:15" ht="12.75">
      <c r="A5" s="201" t="s">
        <v>13</v>
      </c>
      <c r="B5" s="202" t="s">
        <v>11</v>
      </c>
      <c r="C5" s="202" t="s">
        <v>11</v>
      </c>
      <c r="D5" s="202" t="s">
        <v>11</v>
      </c>
      <c r="E5" s="202" t="s">
        <v>11</v>
      </c>
      <c r="F5" s="202" t="s">
        <v>11</v>
      </c>
      <c r="G5" s="202" t="s">
        <v>11</v>
      </c>
      <c r="H5" s="202" t="s">
        <v>11</v>
      </c>
      <c r="I5" s="202" t="s">
        <v>11</v>
      </c>
      <c r="J5" s="202" t="s">
        <v>11</v>
      </c>
      <c r="K5" s="202" t="s">
        <v>11</v>
      </c>
      <c r="L5" s="202" t="s">
        <v>11</v>
      </c>
      <c r="M5" s="202" t="s">
        <v>11</v>
      </c>
      <c r="N5" s="202" t="s">
        <v>11</v>
      </c>
      <c r="O5" s="202" t="s">
        <v>11</v>
      </c>
    </row>
    <row r="6" spans="1:15" ht="12.75">
      <c r="A6" s="10" t="s">
        <v>14</v>
      </c>
      <c r="B6" s="52">
        <v>29738.279999999995</v>
      </c>
      <c r="C6" s="52">
        <v>14.478227848101264</v>
      </c>
      <c r="D6" s="52">
        <v>23025</v>
      </c>
      <c r="E6" s="52">
        <v>8.161999291031549</v>
      </c>
      <c r="F6" s="52">
        <v>34033.29</v>
      </c>
      <c r="G6" s="52">
        <v>5.651492859515112</v>
      </c>
      <c r="H6" s="52">
        <v>173475.38</v>
      </c>
      <c r="I6" s="52">
        <v>7.437953093512841</v>
      </c>
      <c r="J6" s="52">
        <v>70214.85999999997</v>
      </c>
      <c r="K6" s="52">
        <v>6.95334323628441</v>
      </c>
      <c r="L6" s="52">
        <v>0</v>
      </c>
      <c r="M6" s="52">
        <v>0</v>
      </c>
      <c r="N6" s="52">
        <v>330486.81</v>
      </c>
      <c r="O6" s="52">
        <v>7.457168870436392</v>
      </c>
    </row>
    <row r="7" spans="1:15" ht="12.75">
      <c r="A7" s="10" t="s">
        <v>15</v>
      </c>
      <c r="B7" s="52">
        <v>1593.12</v>
      </c>
      <c r="C7" s="52"/>
      <c r="D7" s="52">
        <v>1233.4799999999998</v>
      </c>
      <c r="E7" s="52"/>
      <c r="F7" s="52">
        <v>1823.2100000000005</v>
      </c>
      <c r="G7" s="52"/>
      <c r="H7" s="52">
        <v>9293.32</v>
      </c>
      <c r="I7" s="52"/>
      <c r="J7" s="52">
        <v>3761.51</v>
      </c>
      <c r="K7" s="52"/>
      <c r="L7" s="52">
        <v>0</v>
      </c>
      <c r="M7" s="52"/>
      <c r="N7" s="52">
        <v>17704.64</v>
      </c>
      <c r="O7" s="52"/>
    </row>
    <row r="8" spans="1:15" ht="12.75">
      <c r="A8" s="10" t="s">
        <v>16</v>
      </c>
      <c r="B8" s="52">
        <v>80</v>
      </c>
      <c r="C8" s="52"/>
      <c r="D8" s="52">
        <v>80</v>
      </c>
      <c r="E8" s="52"/>
      <c r="F8" s="52">
        <v>80</v>
      </c>
      <c r="G8" s="52"/>
      <c r="H8" s="52">
        <v>80</v>
      </c>
      <c r="I8" s="52"/>
      <c r="J8" s="52">
        <v>80</v>
      </c>
      <c r="K8" s="52"/>
      <c r="L8" s="52">
        <v>80</v>
      </c>
      <c r="M8" s="52"/>
      <c r="N8" s="52">
        <v>80</v>
      </c>
      <c r="O8" s="52"/>
    </row>
    <row r="9" spans="1:15" ht="12.75">
      <c r="A9" s="10" t="s">
        <v>17</v>
      </c>
      <c r="B9" s="52">
        <v>2.8</v>
      </c>
      <c r="C9" s="52"/>
      <c r="D9" s="52">
        <v>2.8</v>
      </c>
      <c r="E9" s="52"/>
      <c r="F9" s="52">
        <v>2.8</v>
      </c>
      <c r="G9" s="52"/>
      <c r="H9" s="52">
        <v>2.8</v>
      </c>
      <c r="I9" s="52"/>
      <c r="J9" s="52">
        <v>2.8</v>
      </c>
      <c r="K9" s="52"/>
      <c r="L9" s="52">
        <v>2.8</v>
      </c>
      <c r="M9" s="52"/>
      <c r="N9" s="52">
        <v>2.8</v>
      </c>
      <c r="O9" s="52"/>
    </row>
    <row r="10" spans="1:15" ht="12.75">
      <c r="A10" s="201" t="s">
        <v>18</v>
      </c>
      <c r="B10" s="202" t="s">
        <v>11</v>
      </c>
      <c r="C10" s="202" t="s">
        <v>11</v>
      </c>
      <c r="D10" s="202" t="s">
        <v>11</v>
      </c>
      <c r="E10" s="202" t="s">
        <v>11</v>
      </c>
      <c r="F10" s="202" t="s">
        <v>11</v>
      </c>
      <c r="G10" s="202" t="s">
        <v>11</v>
      </c>
      <c r="H10" s="202" t="s">
        <v>11</v>
      </c>
      <c r="I10" s="202" t="s">
        <v>11</v>
      </c>
      <c r="J10" s="202" t="s">
        <v>11</v>
      </c>
      <c r="K10" s="202" t="s">
        <v>11</v>
      </c>
      <c r="L10" s="202" t="s">
        <v>11</v>
      </c>
      <c r="M10" s="202" t="s">
        <v>11</v>
      </c>
      <c r="N10" s="202" t="s">
        <v>11</v>
      </c>
      <c r="O10" s="202" t="s">
        <v>11</v>
      </c>
    </row>
    <row r="11" spans="1:15" ht="12.75">
      <c r="A11" s="11" t="s">
        <v>19</v>
      </c>
      <c r="B11" s="54" t="s">
        <v>11</v>
      </c>
      <c r="C11" s="54" t="s">
        <v>11</v>
      </c>
      <c r="D11" s="54" t="s">
        <v>11</v>
      </c>
      <c r="E11" s="54" t="s">
        <v>11</v>
      </c>
      <c r="F11" s="54" t="s">
        <v>11</v>
      </c>
      <c r="G11" s="54" t="s">
        <v>11</v>
      </c>
      <c r="H11" s="54" t="s">
        <v>11</v>
      </c>
      <c r="I11" s="54" t="s">
        <v>11</v>
      </c>
      <c r="J11" s="54" t="s">
        <v>11</v>
      </c>
      <c r="K11" s="54" t="s">
        <v>11</v>
      </c>
      <c r="L11" s="54" t="s">
        <v>11</v>
      </c>
      <c r="M11" s="54" t="s">
        <v>11</v>
      </c>
      <c r="N11" s="54" t="s">
        <v>11</v>
      </c>
      <c r="O11" s="54" t="s">
        <v>11</v>
      </c>
    </row>
    <row r="12" spans="1:15" ht="12.75">
      <c r="A12" s="12" t="s">
        <v>20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</row>
    <row r="13" spans="1:15" ht="12.75">
      <c r="A13" s="12" t="s">
        <v>21</v>
      </c>
      <c r="B13" s="54">
        <v>173176</v>
      </c>
      <c r="C13" s="54">
        <v>84.31158714703018</v>
      </c>
      <c r="D13" s="54">
        <v>306831</v>
      </c>
      <c r="E13" s="54">
        <v>108.76674937965261</v>
      </c>
      <c r="F13" s="54">
        <v>481854</v>
      </c>
      <c r="G13" s="54">
        <v>80.01560943208237</v>
      </c>
      <c r="H13" s="54">
        <v>1676403</v>
      </c>
      <c r="I13" s="54">
        <v>71.87767439866226</v>
      </c>
      <c r="J13" s="54">
        <v>599116</v>
      </c>
      <c r="K13" s="54">
        <v>59.33016438898792</v>
      </c>
      <c r="L13" s="54">
        <v>0</v>
      </c>
      <c r="M13" s="54">
        <v>0</v>
      </c>
      <c r="N13" s="54">
        <v>3237380</v>
      </c>
      <c r="O13" s="54">
        <v>73.04887404666276</v>
      </c>
    </row>
    <row r="14" spans="1:15" ht="12.75">
      <c r="A14" s="12" t="s">
        <v>22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</row>
    <row r="15" spans="1:15" ht="12.75">
      <c r="A15" s="12" t="s">
        <v>23</v>
      </c>
      <c r="B15" s="54">
        <v>61416.770000000004</v>
      </c>
      <c r="C15" s="54">
        <v>29.9010564751704</v>
      </c>
      <c r="D15" s="54">
        <v>83167.90999999999</v>
      </c>
      <c r="E15" s="54">
        <v>29.48171215880893</v>
      </c>
      <c r="F15" s="54">
        <v>175543.86</v>
      </c>
      <c r="G15" s="54">
        <v>29.15042510793756</v>
      </c>
      <c r="H15" s="54">
        <v>685382.31</v>
      </c>
      <c r="I15" s="54">
        <v>29.386541611285</v>
      </c>
      <c r="J15" s="54">
        <v>296429.41</v>
      </c>
      <c r="K15" s="54">
        <v>29.35525945731828</v>
      </c>
      <c r="L15" s="54">
        <v>0</v>
      </c>
      <c r="M15" s="54">
        <v>0</v>
      </c>
      <c r="N15" s="54">
        <v>1301940.26</v>
      </c>
      <c r="O15" s="54">
        <v>29.37723408096033</v>
      </c>
    </row>
    <row r="16" spans="1:15" ht="12.75">
      <c r="A16" s="12" t="s">
        <v>24</v>
      </c>
      <c r="B16" s="54">
        <v>2062.44</v>
      </c>
      <c r="C16" s="54">
        <v>1.0041090555014607</v>
      </c>
      <c r="D16" s="54">
        <v>2792.8500000000004</v>
      </c>
      <c r="E16" s="54">
        <v>0.9900212690535273</v>
      </c>
      <c r="F16" s="54">
        <v>5894.900000000001</v>
      </c>
      <c r="G16" s="54">
        <v>0.9788940551311858</v>
      </c>
      <c r="H16" s="54">
        <v>23015.620000000003</v>
      </c>
      <c r="I16" s="54">
        <v>0.986820734896883</v>
      </c>
      <c r="J16" s="54">
        <v>9954.310000000001</v>
      </c>
      <c r="K16" s="54">
        <v>0.9857704495939791</v>
      </c>
      <c r="L16" s="54">
        <v>0</v>
      </c>
      <c r="M16" s="54">
        <v>0</v>
      </c>
      <c r="N16" s="54">
        <v>43720.12000000001</v>
      </c>
      <c r="O16" s="54">
        <v>0.9865093190125911</v>
      </c>
    </row>
    <row r="17" spans="1:15" ht="12.75">
      <c r="A17" s="12" t="s">
        <v>25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</row>
    <row r="18" spans="1:15" ht="12.75">
      <c r="A18" s="12" t="s">
        <v>26</v>
      </c>
      <c r="B18" s="54">
        <v>6249.350000000001</v>
      </c>
      <c r="C18" s="54">
        <v>3.0425267770204485</v>
      </c>
      <c r="D18" s="54">
        <v>8462.56</v>
      </c>
      <c r="E18" s="54">
        <v>2.999844026940801</v>
      </c>
      <c r="F18" s="54">
        <v>17861.989999999998</v>
      </c>
      <c r="G18" s="54">
        <v>2.966122550647625</v>
      </c>
      <c r="H18" s="54">
        <v>69739.08</v>
      </c>
      <c r="I18" s="54">
        <v>2.99014191999314</v>
      </c>
      <c r="J18" s="54">
        <v>30162.360000000004</v>
      </c>
      <c r="K18" s="54">
        <v>2.9869637551990498</v>
      </c>
      <c r="L18" s="54">
        <v>0</v>
      </c>
      <c r="M18" s="54">
        <v>0</v>
      </c>
      <c r="N18" s="54">
        <v>132475.34</v>
      </c>
      <c r="O18" s="54">
        <v>2.9891994223566045</v>
      </c>
    </row>
    <row r="19" spans="1:15" ht="12.75">
      <c r="A19" s="13" t="s">
        <v>27</v>
      </c>
      <c r="B19" s="55">
        <v>242904.56000000003</v>
      </c>
      <c r="C19" s="55">
        <v>118.2592794547225</v>
      </c>
      <c r="D19" s="55">
        <v>401254.31999999995</v>
      </c>
      <c r="E19" s="55">
        <v>142.23832683445585</v>
      </c>
      <c r="F19" s="55">
        <v>681154.75</v>
      </c>
      <c r="G19" s="55">
        <v>113.11105114579874</v>
      </c>
      <c r="H19" s="55">
        <v>2454540.0100000002</v>
      </c>
      <c r="I19" s="55">
        <v>105.24117866483729</v>
      </c>
      <c r="J19" s="55">
        <v>935662.08</v>
      </c>
      <c r="K19" s="55">
        <v>92.65815805109922</v>
      </c>
      <c r="L19" s="55">
        <v>0</v>
      </c>
      <c r="M19" s="55">
        <v>0</v>
      </c>
      <c r="N19" s="55">
        <v>4715515.72</v>
      </c>
      <c r="O19" s="55">
        <v>106.40181686899227</v>
      </c>
    </row>
    <row r="20" spans="1:15" ht="12.75">
      <c r="A20" s="14" t="s">
        <v>28</v>
      </c>
      <c r="B20" s="56" t="s">
        <v>11</v>
      </c>
      <c r="C20" s="56" t="s">
        <v>11</v>
      </c>
      <c r="D20" s="56" t="s">
        <v>11</v>
      </c>
      <c r="E20" s="56" t="s">
        <v>11</v>
      </c>
      <c r="F20" s="56" t="s">
        <v>11</v>
      </c>
      <c r="G20" s="56" t="s">
        <v>11</v>
      </c>
      <c r="H20" s="56" t="s">
        <v>11</v>
      </c>
      <c r="I20" s="56" t="s">
        <v>11</v>
      </c>
      <c r="J20" s="56" t="s">
        <v>11</v>
      </c>
      <c r="K20" s="56" t="s">
        <v>11</v>
      </c>
      <c r="L20" s="56" t="s">
        <v>11</v>
      </c>
      <c r="M20" s="56" t="s">
        <v>11</v>
      </c>
      <c r="N20" s="56" t="s">
        <v>11</v>
      </c>
      <c r="O20" s="56" t="s">
        <v>11</v>
      </c>
    </row>
    <row r="21" spans="1:15" ht="12.75">
      <c r="A21" s="15" t="s">
        <v>29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</row>
    <row r="22" spans="1:15" ht="12.75">
      <c r="A22" s="15" t="s">
        <v>30</v>
      </c>
      <c r="B22" s="56">
        <v>17190.929999999997</v>
      </c>
      <c r="C22" s="56">
        <v>8.369488802336901</v>
      </c>
      <c r="D22" s="56">
        <v>17131.34</v>
      </c>
      <c r="E22" s="56">
        <v>6.072789790854307</v>
      </c>
      <c r="F22" s="56">
        <v>36159.4</v>
      </c>
      <c r="G22" s="56">
        <v>6.004549983394221</v>
      </c>
      <c r="H22" s="56">
        <v>149218.41999999998</v>
      </c>
      <c r="I22" s="56">
        <v>6.397908502336748</v>
      </c>
      <c r="J22" s="56">
        <v>61059.99</v>
      </c>
      <c r="K22" s="56">
        <v>6.046740938799762</v>
      </c>
      <c r="L22" s="56">
        <v>0</v>
      </c>
      <c r="M22" s="56">
        <v>0</v>
      </c>
      <c r="N22" s="56">
        <v>280760.07999999996</v>
      </c>
      <c r="O22" s="56">
        <v>6.3351252312829995</v>
      </c>
    </row>
    <row r="23" spans="1:15" ht="12.75">
      <c r="A23" s="16" t="s">
        <v>31</v>
      </c>
      <c r="B23" s="57">
        <v>17190.929999999997</v>
      </c>
      <c r="C23" s="57">
        <v>8.369488802336901</v>
      </c>
      <c r="D23" s="57">
        <v>17131.34</v>
      </c>
      <c r="E23" s="57">
        <v>6.072789790854307</v>
      </c>
      <c r="F23" s="57">
        <v>36159.4</v>
      </c>
      <c r="G23" s="57">
        <v>6.004549983394221</v>
      </c>
      <c r="H23" s="57">
        <v>149218.41999999998</v>
      </c>
      <c r="I23" s="57">
        <v>6.397908502336748</v>
      </c>
      <c r="J23" s="57">
        <v>61059.99</v>
      </c>
      <c r="K23" s="57">
        <v>6.046740938799762</v>
      </c>
      <c r="L23" s="57">
        <v>0</v>
      </c>
      <c r="M23" s="57">
        <v>0</v>
      </c>
      <c r="N23" s="57">
        <v>280760.07999999996</v>
      </c>
      <c r="O23" s="57">
        <v>6.3351252312829995</v>
      </c>
    </row>
    <row r="24" spans="1:15" ht="12.75">
      <c r="A24" s="17" t="s">
        <v>32</v>
      </c>
      <c r="B24" s="58">
        <v>260095.49000000002</v>
      </c>
      <c r="C24" s="58">
        <v>126.6287682570594</v>
      </c>
      <c r="D24" s="58">
        <v>418385.66</v>
      </c>
      <c r="E24" s="58">
        <v>148.31111662531018</v>
      </c>
      <c r="F24" s="58">
        <v>717314.15</v>
      </c>
      <c r="G24" s="58">
        <v>119.11560112919297</v>
      </c>
      <c r="H24" s="58">
        <v>2603758.43</v>
      </c>
      <c r="I24" s="58">
        <v>111.63908716717404</v>
      </c>
      <c r="J24" s="58">
        <v>996722.07</v>
      </c>
      <c r="K24" s="58">
        <v>98.70489898989898</v>
      </c>
      <c r="L24" s="58">
        <v>0</v>
      </c>
      <c r="M24" s="58">
        <v>0</v>
      </c>
      <c r="N24" s="58">
        <v>4996275.800000001</v>
      </c>
      <c r="O24" s="58">
        <v>112.7369421002753</v>
      </c>
    </row>
    <row r="25" spans="1:15" ht="12.75">
      <c r="A25" s="17" t="s">
        <v>33</v>
      </c>
      <c r="B25" s="58">
        <v>289833.76999999996</v>
      </c>
      <c r="C25" s="58">
        <v>141.10699610516065</v>
      </c>
      <c r="D25" s="58">
        <v>441410.66</v>
      </c>
      <c r="E25" s="58">
        <v>156.47311591634173</v>
      </c>
      <c r="F25" s="58">
        <v>751347.44</v>
      </c>
      <c r="G25" s="58">
        <v>124.76709398870806</v>
      </c>
      <c r="H25" s="58">
        <v>2777233.81</v>
      </c>
      <c r="I25" s="58">
        <v>119.07704026068687</v>
      </c>
      <c r="J25" s="58">
        <v>1066936.9300000002</v>
      </c>
      <c r="K25" s="58">
        <v>105.65824222618342</v>
      </c>
      <c r="L25" s="58">
        <v>0</v>
      </c>
      <c r="M25" s="58">
        <v>0</v>
      </c>
      <c r="N25" s="58">
        <v>5326762.609999999</v>
      </c>
      <c r="O25" s="58">
        <v>120.19411097071166</v>
      </c>
    </row>
    <row r="26" spans="1:15" ht="12.75">
      <c r="A26" s="201" t="s">
        <v>34</v>
      </c>
      <c r="B26" s="202" t="s">
        <v>11</v>
      </c>
      <c r="C26" s="202" t="s">
        <v>11</v>
      </c>
      <c r="D26" s="202" t="s">
        <v>11</v>
      </c>
      <c r="E26" s="202" t="s">
        <v>11</v>
      </c>
      <c r="F26" s="202" t="s">
        <v>11</v>
      </c>
      <c r="G26" s="202" t="s">
        <v>11</v>
      </c>
      <c r="H26" s="202" t="s">
        <v>11</v>
      </c>
      <c r="I26" s="202" t="s">
        <v>11</v>
      </c>
      <c r="J26" s="202" t="s">
        <v>11</v>
      </c>
      <c r="K26" s="202" t="s">
        <v>11</v>
      </c>
      <c r="L26" s="202" t="s">
        <v>11</v>
      </c>
      <c r="M26" s="202" t="s">
        <v>11</v>
      </c>
      <c r="N26" s="202" t="s">
        <v>11</v>
      </c>
      <c r="O26" s="202" t="s">
        <v>11</v>
      </c>
    </row>
    <row r="27" spans="1:15" ht="12.75">
      <c r="A27" s="18" t="s">
        <v>35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</row>
    <row r="28" spans="1:15" ht="12.75">
      <c r="A28" s="18" t="s">
        <v>36</v>
      </c>
      <c r="B28" s="59">
        <v>91420.45</v>
      </c>
      <c r="C28" s="59">
        <v>44.508495618305744</v>
      </c>
      <c r="D28" s="59">
        <v>161695.33</v>
      </c>
      <c r="E28" s="59">
        <v>57.31844381425026</v>
      </c>
      <c r="F28" s="59">
        <v>291945.49</v>
      </c>
      <c r="G28" s="59">
        <v>48.47982231816672</v>
      </c>
      <c r="H28" s="59">
        <v>1115512.74</v>
      </c>
      <c r="I28" s="59">
        <v>47.828870213951895</v>
      </c>
      <c r="J28" s="59">
        <v>326813.06000000006</v>
      </c>
      <c r="K28" s="59">
        <v>32.36413745296099</v>
      </c>
      <c r="L28" s="59">
        <v>0</v>
      </c>
      <c r="M28" s="59">
        <v>0</v>
      </c>
      <c r="N28" s="59">
        <v>1987387.07</v>
      </c>
      <c r="O28" s="59">
        <v>44.84378965657295</v>
      </c>
    </row>
    <row r="29" spans="1:15" ht="12.75">
      <c r="A29" s="18" t="s">
        <v>37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</row>
    <row r="30" spans="1:15" ht="12.75">
      <c r="A30" s="18" t="s">
        <v>38</v>
      </c>
      <c r="B30" s="59">
        <v>0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</row>
    <row r="31" spans="1:15" ht="12.75">
      <c r="A31" s="18" t="s">
        <v>39</v>
      </c>
      <c r="B31" s="59">
        <v>61129.18000000001</v>
      </c>
      <c r="C31" s="59">
        <v>29.761041869522884</v>
      </c>
      <c r="D31" s="59">
        <v>25985.14</v>
      </c>
      <c r="E31" s="59">
        <v>9.211322226160936</v>
      </c>
      <c r="F31" s="59">
        <v>54847.19</v>
      </c>
      <c r="G31" s="59">
        <v>9.107803055463302</v>
      </c>
      <c r="H31" s="59">
        <v>214141.86999999997</v>
      </c>
      <c r="I31" s="59">
        <v>9.18157484028641</v>
      </c>
      <c r="J31" s="59">
        <v>92616.88</v>
      </c>
      <c r="K31" s="59">
        <v>9.171804317686671</v>
      </c>
      <c r="L31" s="59">
        <v>50220</v>
      </c>
      <c r="M31" s="59">
        <v>1.1331738796877115</v>
      </c>
      <c r="N31" s="59">
        <v>498940.26</v>
      </c>
      <c r="O31" s="59">
        <v>11.25818538742723</v>
      </c>
    </row>
    <row r="32" spans="1:15" ht="12.75">
      <c r="A32" s="18" t="s">
        <v>40</v>
      </c>
      <c r="B32" s="59">
        <v>0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</row>
    <row r="33" spans="1:15" ht="12.75">
      <c r="A33" s="18" t="s">
        <v>41</v>
      </c>
      <c r="B33" s="59">
        <v>0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</row>
    <row r="34" spans="1:15" ht="12.75">
      <c r="A34" s="18" t="s">
        <v>42</v>
      </c>
      <c r="B34" s="59">
        <v>6530.52</v>
      </c>
      <c r="C34" s="59">
        <v>3.1794157740993185</v>
      </c>
      <c r="D34" s="59">
        <v>4052.3399999999997</v>
      </c>
      <c r="E34" s="59">
        <v>1.4364906061680254</v>
      </c>
      <c r="F34" s="59">
        <v>8553.28</v>
      </c>
      <c r="G34" s="59">
        <v>1.420338757887745</v>
      </c>
      <c r="H34" s="59">
        <v>42340.75000000001</v>
      </c>
      <c r="I34" s="59">
        <v>1.8154075376238052</v>
      </c>
      <c r="J34" s="59">
        <v>18163.32</v>
      </c>
      <c r="K34" s="59">
        <v>1.7987046939988116</v>
      </c>
      <c r="L34" s="59">
        <v>0</v>
      </c>
      <c r="M34" s="59">
        <v>0</v>
      </c>
      <c r="N34" s="59">
        <v>79640.21</v>
      </c>
      <c r="O34" s="59">
        <v>1.7970172390450834</v>
      </c>
    </row>
    <row r="35" spans="1:15" ht="12.75">
      <c r="A35" s="18" t="s">
        <v>43</v>
      </c>
      <c r="B35" s="59">
        <v>19644.899999999998</v>
      </c>
      <c r="C35" s="59">
        <v>9.564216163583252</v>
      </c>
      <c r="D35" s="59">
        <v>26602.23</v>
      </c>
      <c r="E35" s="59">
        <v>9.43007089684509</v>
      </c>
      <c r="F35" s="59">
        <v>56149.7</v>
      </c>
      <c r="G35" s="59">
        <v>9.3240949850548</v>
      </c>
      <c r="H35" s="59">
        <v>219227.22000000003</v>
      </c>
      <c r="I35" s="59">
        <v>9.399614972344898</v>
      </c>
      <c r="J35" s="59">
        <v>94816.29000000001</v>
      </c>
      <c r="K35" s="59">
        <v>9.38961081402258</v>
      </c>
      <c r="L35" s="59">
        <v>0</v>
      </c>
      <c r="M35" s="59">
        <v>0</v>
      </c>
      <c r="N35" s="59">
        <v>416440.3400000001</v>
      </c>
      <c r="O35" s="59">
        <v>9.396641093912182</v>
      </c>
    </row>
    <row r="36" spans="1:15" ht="12.75">
      <c r="A36" s="60" t="s">
        <v>44</v>
      </c>
      <c r="B36" s="61">
        <v>178725.05</v>
      </c>
      <c r="C36" s="61">
        <v>87.0131694255112</v>
      </c>
      <c r="D36" s="61">
        <v>218335.03999999998</v>
      </c>
      <c r="E36" s="61">
        <v>77.3963275434243</v>
      </c>
      <c r="F36" s="61">
        <v>411495.66000000003</v>
      </c>
      <c r="G36" s="61">
        <v>68.33205911657257</v>
      </c>
      <c r="H36" s="61">
        <v>1591222.5799999998</v>
      </c>
      <c r="I36" s="61">
        <v>68.225467564207</v>
      </c>
      <c r="J36" s="61">
        <v>532409.55</v>
      </c>
      <c r="K36" s="61">
        <v>52.72425727866905</v>
      </c>
      <c r="L36" s="61">
        <v>50220</v>
      </c>
      <c r="M36" s="61">
        <v>1.1331738796877115</v>
      </c>
      <c r="N36" s="61">
        <v>2982407.88</v>
      </c>
      <c r="O36" s="61">
        <v>67.29563337695744</v>
      </c>
    </row>
    <row r="37" spans="1:15" ht="12.75">
      <c r="A37" s="201" t="s">
        <v>45</v>
      </c>
      <c r="B37" s="202" t="s">
        <v>11</v>
      </c>
      <c r="C37" s="202" t="s">
        <v>11</v>
      </c>
      <c r="D37" s="202" t="s">
        <v>11</v>
      </c>
      <c r="E37" s="202" t="s">
        <v>11</v>
      </c>
      <c r="F37" s="202" t="s">
        <v>11</v>
      </c>
      <c r="G37" s="202" t="s">
        <v>11</v>
      </c>
      <c r="H37" s="202" t="s">
        <v>11</v>
      </c>
      <c r="I37" s="202" t="s">
        <v>11</v>
      </c>
      <c r="J37" s="202" t="s">
        <v>11</v>
      </c>
      <c r="K37" s="202" t="s">
        <v>11</v>
      </c>
      <c r="L37" s="202" t="s">
        <v>11</v>
      </c>
      <c r="M37" s="202" t="s">
        <v>11</v>
      </c>
      <c r="N37" s="202" t="s">
        <v>11</v>
      </c>
      <c r="O37" s="202" t="s">
        <v>11</v>
      </c>
    </row>
    <row r="38" spans="1:15" ht="12.75">
      <c r="A38" s="19" t="s">
        <v>46</v>
      </c>
      <c r="B38" s="62">
        <v>0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</row>
    <row r="39" spans="1:15" ht="12.75">
      <c r="A39" s="19" t="s">
        <v>47</v>
      </c>
      <c r="B39" s="62">
        <v>0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</row>
    <row r="40" spans="1:15" ht="12.75">
      <c r="A40" s="19" t="s">
        <v>48</v>
      </c>
      <c r="B40" s="62">
        <v>81935.63</v>
      </c>
      <c r="C40" s="62">
        <v>39.89076436222006</v>
      </c>
      <c r="D40" s="62">
        <v>154684.91</v>
      </c>
      <c r="E40" s="62">
        <v>54.83336051045728</v>
      </c>
      <c r="F40" s="62">
        <v>325011.33</v>
      </c>
      <c r="G40" s="62">
        <v>53.97066257057456</v>
      </c>
      <c r="H40" s="62">
        <v>1024765.12</v>
      </c>
      <c r="I40" s="62">
        <v>43.93796338378425</v>
      </c>
      <c r="J40" s="62">
        <v>347844.04000000004</v>
      </c>
      <c r="K40" s="62">
        <v>34.44682511388394</v>
      </c>
      <c r="L40" s="62">
        <v>0</v>
      </c>
      <c r="M40" s="62">
        <v>0</v>
      </c>
      <c r="N40" s="62">
        <v>1934241.03</v>
      </c>
      <c r="O40" s="62">
        <v>43.644592039351956</v>
      </c>
    </row>
    <row r="41" spans="1:15" ht="12.75">
      <c r="A41" s="19" t="s">
        <v>37</v>
      </c>
      <c r="B41" s="62">
        <v>0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</row>
    <row r="42" spans="1:15" ht="12.75">
      <c r="A42" s="19" t="s">
        <v>49</v>
      </c>
      <c r="B42" s="62">
        <v>0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</row>
    <row r="43" spans="1:15" ht="12.75">
      <c r="A43" s="19" t="s">
        <v>43</v>
      </c>
      <c r="B43" s="62">
        <v>3490.879999999999</v>
      </c>
      <c r="C43" s="62">
        <v>1.6995520934761437</v>
      </c>
      <c r="D43" s="62">
        <v>4727.169999999999</v>
      </c>
      <c r="E43" s="62">
        <v>1.6757071960297765</v>
      </c>
      <c r="F43" s="62">
        <v>9977.650000000001</v>
      </c>
      <c r="G43" s="62">
        <v>1.6568664895383596</v>
      </c>
      <c r="H43" s="62">
        <v>38955.99</v>
      </c>
      <c r="I43" s="62">
        <v>1.6702821249410453</v>
      </c>
      <c r="J43" s="62">
        <v>16848.58</v>
      </c>
      <c r="K43" s="62">
        <v>1.6685066349772233</v>
      </c>
      <c r="L43" s="62">
        <v>0</v>
      </c>
      <c r="M43" s="62">
        <v>0</v>
      </c>
      <c r="N43" s="62">
        <v>74000.27</v>
      </c>
      <c r="O43" s="62">
        <v>1.6697565323344916</v>
      </c>
    </row>
    <row r="44" spans="1:15" ht="12.75">
      <c r="A44" s="201" t="s">
        <v>50</v>
      </c>
      <c r="B44" s="202">
        <v>85426.51000000001</v>
      </c>
      <c r="C44" s="202">
        <v>41.590316455696204</v>
      </c>
      <c r="D44" s="202">
        <v>159412.08000000002</v>
      </c>
      <c r="E44" s="202">
        <v>56.509067706487066</v>
      </c>
      <c r="F44" s="202">
        <v>334988.98000000004</v>
      </c>
      <c r="G44" s="202">
        <v>55.62752906011293</v>
      </c>
      <c r="H44" s="202">
        <v>1063721.11</v>
      </c>
      <c r="I44" s="202">
        <v>45.6082455087253</v>
      </c>
      <c r="J44" s="202">
        <v>364692.62000000005</v>
      </c>
      <c r="K44" s="202">
        <v>36.115331748861166</v>
      </c>
      <c r="L44" s="202">
        <v>0</v>
      </c>
      <c r="M44" s="202">
        <v>0</v>
      </c>
      <c r="N44" s="202">
        <v>2008241.3000000003</v>
      </c>
      <c r="O44" s="202">
        <v>45.31434857168645</v>
      </c>
    </row>
    <row r="45" spans="1:15" ht="12.75">
      <c r="A45" s="20" t="s">
        <v>51</v>
      </c>
      <c r="B45" s="65" t="s">
        <v>11</v>
      </c>
      <c r="C45" s="65" t="s">
        <v>11</v>
      </c>
      <c r="D45" s="65" t="s">
        <v>11</v>
      </c>
      <c r="E45" s="65" t="s">
        <v>11</v>
      </c>
      <c r="F45" s="65" t="s">
        <v>11</v>
      </c>
      <c r="G45" s="65" t="s">
        <v>11</v>
      </c>
      <c r="H45" s="65" t="s">
        <v>11</v>
      </c>
      <c r="I45" s="65" t="s">
        <v>11</v>
      </c>
      <c r="J45" s="65" t="s">
        <v>11</v>
      </c>
      <c r="K45" s="65" t="s">
        <v>11</v>
      </c>
      <c r="L45" s="65" t="s">
        <v>11</v>
      </c>
      <c r="M45" s="65" t="s">
        <v>11</v>
      </c>
      <c r="N45" s="65" t="s">
        <v>11</v>
      </c>
      <c r="O45" s="65" t="s">
        <v>11</v>
      </c>
    </row>
    <row r="46" spans="1:15" ht="12.75">
      <c r="A46" s="21" t="s">
        <v>36</v>
      </c>
      <c r="B46" s="65">
        <v>78907</v>
      </c>
      <c r="C46" s="65">
        <v>38.41626095423564</v>
      </c>
      <c r="D46" s="65">
        <v>225888</v>
      </c>
      <c r="E46" s="65">
        <v>80.07373271889401</v>
      </c>
      <c r="F46" s="65">
        <v>246527</v>
      </c>
      <c r="G46" s="65">
        <v>40.93772832945865</v>
      </c>
      <c r="H46" s="65">
        <v>1070026</v>
      </c>
      <c r="I46" s="65">
        <v>45.87857479741028</v>
      </c>
      <c r="J46" s="65">
        <v>393999</v>
      </c>
      <c r="K46" s="65">
        <v>39.01752822341058</v>
      </c>
      <c r="L46" s="65">
        <v>0</v>
      </c>
      <c r="M46" s="65">
        <v>0</v>
      </c>
      <c r="N46" s="65">
        <v>2015347</v>
      </c>
      <c r="O46" s="65">
        <v>45.47468297305835</v>
      </c>
    </row>
    <row r="47" spans="1:15" ht="12.75">
      <c r="A47" s="21" t="s">
        <v>52</v>
      </c>
      <c r="B47" s="65">
        <v>0</v>
      </c>
      <c r="C47" s="65">
        <v>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</row>
    <row r="48" spans="1:15" ht="12.75">
      <c r="A48" s="21" t="s">
        <v>53</v>
      </c>
      <c r="B48" s="65">
        <v>6570</v>
      </c>
      <c r="C48" s="65">
        <v>3.1986368062317427</v>
      </c>
      <c r="D48" s="65">
        <v>17410</v>
      </c>
      <c r="E48" s="65">
        <v>6.171570365118752</v>
      </c>
      <c r="F48" s="65">
        <v>19545</v>
      </c>
      <c r="G48" s="65">
        <v>3.245599468615078</v>
      </c>
      <c r="H48" s="65">
        <v>90685</v>
      </c>
      <c r="I48" s="65">
        <v>3.888221926853321</v>
      </c>
      <c r="J48" s="65">
        <v>49865</v>
      </c>
      <c r="K48" s="65">
        <v>4.938106555753615</v>
      </c>
      <c r="L48" s="65">
        <v>0</v>
      </c>
      <c r="M48" s="65">
        <v>0</v>
      </c>
      <c r="N48" s="65">
        <v>184075</v>
      </c>
      <c r="O48" s="65">
        <v>4.15350421950449</v>
      </c>
    </row>
    <row r="49" spans="1:15" ht="12.75">
      <c r="A49" s="66" t="s">
        <v>54</v>
      </c>
      <c r="B49" s="67">
        <v>85477</v>
      </c>
      <c r="C49" s="67">
        <v>41.61489776046738</v>
      </c>
      <c r="D49" s="67">
        <v>243298</v>
      </c>
      <c r="E49" s="67">
        <v>86.24530308401276</v>
      </c>
      <c r="F49" s="67">
        <v>266072</v>
      </c>
      <c r="G49" s="67">
        <v>44.18332779807373</v>
      </c>
      <c r="H49" s="67">
        <v>1160711</v>
      </c>
      <c r="I49" s="67">
        <v>49.7667967242636</v>
      </c>
      <c r="J49" s="67">
        <v>443864</v>
      </c>
      <c r="K49" s="67">
        <v>43.95563477916419</v>
      </c>
      <c r="L49" s="67">
        <v>0</v>
      </c>
      <c r="M49" s="67">
        <v>0</v>
      </c>
      <c r="N49" s="67">
        <v>2199422</v>
      </c>
      <c r="O49" s="67">
        <v>49.62818719256284</v>
      </c>
    </row>
    <row r="50" spans="1:15" ht="12.75">
      <c r="A50" s="201" t="s">
        <v>55</v>
      </c>
      <c r="B50" s="202" t="s">
        <v>11</v>
      </c>
      <c r="C50" s="202" t="s">
        <v>11</v>
      </c>
      <c r="D50" s="202" t="s">
        <v>11</v>
      </c>
      <c r="E50" s="202" t="s">
        <v>11</v>
      </c>
      <c r="F50" s="202" t="s">
        <v>11</v>
      </c>
      <c r="G50" s="202" t="s">
        <v>11</v>
      </c>
      <c r="H50" s="202" t="s">
        <v>11</v>
      </c>
      <c r="I50" s="202" t="s">
        <v>11</v>
      </c>
      <c r="J50" s="202" t="s">
        <v>11</v>
      </c>
      <c r="K50" s="202" t="s">
        <v>11</v>
      </c>
      <c r="L50" s="202" t="s">
        <v>11</v>
      </c>
      <c r="M50" s="202" t="s">
        <v>11</v>
      </c>
      <c r="N50" s="202" t="s">
        <v>11</v>
      </c>
      <c r="O50" s="202" t="s">
        <v>11</v>
      </c>
    </row>
    <row r="51" spans="1:15" ht="12.75">
      <c r="A51" s="22" t="s">
        <v>55</v>
      </c>
      <c r="B51" s="68">
        <v>0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</row>
    <row r="52" spans="1:15" ht="12.75">
      <c r="A52" s="23" t="s">
        <v>56</v>
      </c>
      <c r="B52" s="69">
        <v>0</v>
      </c>
      <c r="C52" s="69">
        <v>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9">
        <v>0</v>
      </c>
    </row>
    <row r="53" spans="1:15" ht="12.75">
      <c r="A53" s="201" t="s">
        <v>57</v>
      </c>
      <c r="B53" s="202" t="s">
        <v>11</v>
      </c>
      <c r="C53" s="202" t="s">
        <v>11</v>
      </c>
      <c r="D53" s="202" t="s">
        <v>11</v>
      </c>
      <c r="E53" s="202" t="s">
        <v>11</v>
      </c>
      <c r="F53" s="202" t="s">
        <v>11</v>
      </c>
      <c r="G53" s="202" t="s">
        <v>11</v>
      </c>
      <c r="H53" s="202" t="s">
        <v>11</v>
      </c>
      <c r="I53" s="202" t="s">
        <v>11</v>
      </c>
      <c r="J53" s="202" t="s">
        <v>11</v>
      </c>
      <c r="K53" s="202" t="s">
        <v>11</v>
      </c>
      <c r="L53" s="202" t="s">
        <v>11</v>
      </c>
      <c r="M53" s="202" t="s">
        <v>11</v>
      </c>
      <c r="N53" s="202" t="s">
        <v>11</v>
      </c>
      <c r="O53" s="202" t="s">
        <v>11</v>
      </c>
    </row>
    <row r="54" spans="1:15" ht="12.75">
      <c r="A54" s="24" t="s">
        <v>58</v>
      </c>
      <c r="B54" s="70">
        <v>0</v>
      </c>
      <c r="C54" s="70">
        <v>0</v>
      </c>
      <c r="D54" s="70">
        <v>0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70">
        <v>0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</row>
    <row r="55" spans="1:15" ht="12.75">
      <c r="A55" s="24" t="s">
        <v>59</v>
      </c>
      <c r="B55" s="70">
        <v>0</v>
      </c>
      <c r="C55" s="70">
        <v>0</v>
      </c>
      <c r="D55" s="70">
        <v>0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v>0</v>
      </c>
      <c r="L55" s="70">
        <v>0</v>
      </c>
      <c r="M55" s="70">
        <v>0</v>
      </c>
      <c r="N55" s="70">
        <v>0</v>
      </c>
      <c r="O55" s="70">
        <v>0</v>
      </c>
    </row>
    <row r="56" spans="1:15" ht="12.75">
      <c r="A56" s="24" t="s">
        <v>60</v>
      </c>
      <c r="B56" s="70">
        <v>297.2</v>
      </c>
      <c r="C56" s="70">
        <v>0.14469328140214216</v>
      </c>
      <c r="D56" s="70">
        <v>402.45000000000005</v>
      </c>
      <c r="E56" s="70">
        <v>0.14266217653314428</v>
      </c>
      <c r="F56" s="70">
        <v>849.46</v>
      </c>
      <c r="G56" s="70">
        <v>0.1410594486881435</v>
      </c>
      <c r="H56" s="70">
        <v>3316.5299999999997</v>
      </c>
      <c r="I56" s="70">
        <v>0.14219997427432146</v>
      </c>
      <c r="J56" s="70">
        <v>1434.41</v>
      </c>
      <c r="K56" s="70">
        <v>0.14204892057833235</v>
      </c>
      <c r="L56" s="70">
        <v>0</v>
      </c>
      <c r="M56" s="70">
        <v>0</v>
      </c>
      <c r="N56" s="70">
        <v>6300.049999999999</v>
      </c>
      <c r="O56" s="70">
        <v>0.14215555756126178</v>
      </c>
    </row>
    <row r="57" spans="1:15" ht="12.75">
      <c r="A57" s="71" t="s">
        <v>61</v>
      </c>
      <c r="B57" s="72">
        <v>297.2</v>
      </c>
      <c r="C57" s="72">
        <v>0.14469328140214216</v>
      </c>
      <c r="D57" s="72">
        <v>402.45000000000005</v>
      </c>
      <c r="E57" s="72">
        <v>0.14266217653314428</v>
      </c>
      <c r="F57" s="72">
        <v>849.46</v>
      </c>
      <c r="G57" s="72">
        <v>0.1410594486881435</v>
      </c>
      <c r="H57" s="72">
        <v>3316.5299999999997</v>
      </c>
      <c r="I57" s="72">
        <v>0.14219997427432146</v>
      </c>
      <c r="J57" s="72">
        <v>1434.41</v>
      </c>
      <c r="K57" s="72">
        <v>0.14204892057833235</v>
      </c>
      <c r="L57" s="72">
        <v>0</v>
      </c>
      <c r="M57" s="72">
        <v>0</v>
      </c>
      <c r="N57" s="72">
        <v>6300.049999999999</v>
      </c>
      <c r="O57" s="72">
        <v>0.14215555756126178</v>
      </c>
    </row>
    <row r="58" spans="1:15" ht="12.75">
      <c r="A58" s="201" t="s">
        <v>62</v>
      </c>
      <c r="B58" s="202" t="s">
        <v>11</v>
      </c>
      <c r="C58" s="202" t="s">
        <v>11</v>
      </c>
      <c r="D58" s="202" t="s">
        <v>11</v>
      </c>
      <c r="E58" s="202" t="s">
        <v>11</v>
      </c>
      <c r="F58" s="202" t="s">
        <v>11</v>
      </c>
      <c r="G58" s="202" t="s">
        <v>11</v>
      </c>
      <c r="H58" s="202" t="s">
        <v>11</v>
      </c>
      <c r="I58" s="202" t="s">
        <v>11</v>
      </c>
      <c r="J58" s="202" t="s">
        <v>11</v>
      </c>
      <c r="K58" s="202" t="s">
        <v>11</v>
      </c>
      <c r="L58" s="202" t="s">
        <v>11</v>
      </c>
      <c r="M58" s="202" t="s">
        <v>11</v>
      </c>
      <c r="N58" s="202" t="s">
        <v>11</v>
      </c>
      <c r="O58" s="202" t="s">
        <v>11</v>
      </c>
    </row>
    <row r="59" spans="1:15" ht="12.75">
      <c r="A59" s="25" t="s">
        <v>63</v>
      </c>
      <c r="B59" s="73">
        <v>27614.559999999998</v>
      </c>
      <c r="C59" s="73">
        <v>13.444284323271663</v>
      </c>
      <c r="D59" s="73">
        <v>37394.420000000006</v>
      </c>
      <c r="E59" s="73">
        <v>13.25573200992556</v>
      </c>
      <c r="F59" s="73">
        <v>78928.95999999999</v>
      </c>
      <c r="G59" s="73">
        <v>13.106768515443372</v>
      </c>
      <c r="H59" s="73">
        <v>308165.19000000006</v>
      </c>
      <c r="I59" s="73">
        <v>13.212931012305452</v>
      </c>
      <c r="J59" s="73">
        <v>133282.16</v>
      </c>
      <c r="K59" s="73">
        <v>13.198867102396514</v>
      </c>
      <c r="L59" s="73">
        <v>41200</v>
      </c>
      <c r="M59" s="73">
        <v>0.9296448395685726</v>
      </c>
      <c r="N59" s="73">
        <v>626585.29</v>
      </c>
      <c r="O59" s="73">
        <v>14.138392752380524</v>
      </c>
    </row>
    <row r="60" spans="1:15" ht="12.75">
      <c r="A60" s="25" t="s">
        <v>64</v>
      </c>
      <c r="B60" s="73">
        <v>0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</row>
    <row r="61" spans="1:15" ht="12.75">
      <c r="A61" s="25" t="s">
        <v>65</v>
      </c>
      <c r="B61" s="73">
        <v>0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</row>
    <row r="62" spans="1:15" ht="12.75">
      <c r="A62" s="25" t="s">
        <v>66</v>
      </c>
      <c r="B62" s="73">
        <v>54598.369999999995</v>
      </c>
      <c r="C62" s="73">
        <v>26.581484907497565</v>
      </c>
      <c r="D62" s="73">
        <v>73934.73</v>
      </c>
      <c r="E62" s="73">
        <v>26.208695498050336</v>
      </c>
      <c r="F62" s="73">
        <v>156055.16999999998</v>
      </c>
      <c r="G62" s="73">
        <v>25.91417635337097</v>
      </c>
      <c r="H62" s="73">
        <v>609291.9</v>
      </c>
      <c r="I62" s="73">
        <v>26.124079235089827</v>
      </c>
      <c r="J62" s="73">
        <v>263520.17</v>
      </c>
      <c r="K62" s="73">
        <v>26.096273519508813</v>
      </c>
      <c r="L62" s="73">
        <v>0</v>
      </c>
      <c r="M62" s="73">
        <v>0</v>
      </c>
      <c r="N62" s="73">
        <v>1157400.3399999999</v>
      </c>
      <c r="O62" s="73">
        <v>26.11580712125998</v>
      </c>
    </row>
    <row r="63" spans="1:15" ht="12.75">
      <c r="A63" s="74" t="s">
        <v>67</v>
      </c>
      <c r="B63" s="75">
        <v>82212.93</v>
      </c>
      <c r="C63" s="75">
        <v>40.02576923076923</v>
      </c>
      <c r="D63" s="75">
        <v>111329.15</v>
      </c>
      <c r="E63" s="75">
        <v>39.46442750797589</v>
      </c>
      <c r="F63" s="75">
        <v>234984.12999999998</v>
      </c>
      <c r="G63" s="75">
        <v>39.02094486881435</v>
      </c>
      <c r="H63" s="75">
        <v>917457.0900000001</v>
      </c>
      <c r="I63" s="75">
        <v>39.33701024739528</v>
      </c>
      <c r="J63" s="75">
        <v>396802.32999999996</v>
      </c>
      <c r="K63" s="75">
        <v>39.295140621905325</v>
      </c>
      <c r="L63" s="75">
        <v>41200</v>
      </c>
      <c r="M63" s="75">
        <v>0.9296448395685726</v>
      </c>
      <c r="N63" s="75">
        <v>1783985.63</v>
      </c>
      <c r="O63" s="75">
        <v>40.2541998736405</v>
      </c>
    </row>
    <row r="64" spans="1:15" ht="12.75">
      <c r="A64" s="201" t="s">
        <v>68</v>
      </c>
      <c r="B64" s="202" t="s">
        <v>11</v>
      </c>
      <c r="C64" s="202" t="s">
        <v>11</v>
      </c>
      <c r="D64" s="202" t="s">
        <v>11</v>
      </c>
      <c r="E64" s="202" t="s">
        <v>11</v>
      </c>
      <c r="F64" s="202" t="s">
        <v>11</v>
      </c>
      <c r="G64" s="202" t="s">
        <v>11</v>
      </c>
      <c r="H64" s="202" t="s">
        <v>11</v>
      </c>
      <c r="I64" s="202" t="s">
        <v>11</v>
      </c>
      <c r="J64" s="202" t="s">
        <v>11</v>
      </c>
      <c r="K64" s="202" t="s">
        <v>11</v>
      </c>
      <c r="L64" s="202" t="s">
        <v>11</v>
      </c>
      <c r="M64" s="202" t="s">
        <v>11</v>
      </c>
      <c r="N64" s="202" t="s">
        <v>11</v>
      </c>
      <c r="O64" s="202" t="s">
        <v>11</v>
      </c>
    </row>
    <row r="65" spans="1:15" ht="12.75">
      <c r="A65" s="26" t="s">
        <v>69</v>
      </c>
      <c r="B65" s="77">
        <v>9531.59</v>
      </c>
      <c r="C65" s="77">
        <v>4.640501460564752</v>
      </c>
      <c r="D65" s="77">
        <v>14274.119999999999</v>
      </c>
      <c r="E65" s="77">
        <v>5.059950372208436</v>
      </c>
      <c r="F65" s="77">
        <v>27423.04</v>
      </c>
      <c r="G65" s="77">
        <v>4.55380936565925</v>
      </c>
      <c r="H65" s="77">
        <v>117501.95999999999</v>
      </c>
      <c r="I65" s="77">
        <v>5.038029413025768</v>
      </c>
      <c r="J65" s="77">
        <v>53866.59</v>
      </c>
      <c r="K65" s="77">
        <v>5.334382055852644</v>
      </c>
      <c r="L65" s="77">
        <v>0</v>
      </c>
      <c r="M65" s="77">
        <v>0</v>
      </c>
      <c r="N65" s="77">
        <v>222597.3</v>
      </c>
      <c r="O65" s="77">
        <v>5.022728913759646</v>
      </c>
    </row>
    <row r="66" spans="1:15" ht="12.75">
      <c r="A66" s="26" t="s">
        <v>70</v>
      </c>
      <c r="B66" s="77">
        <v>4659.89</v>
      </c>
      <c r="C66" s="77">
        <v>2.2686903602726387</v>
      </c>
      <c r="D66" s="77">
        <v>5416.9</v>
      </c>
      <c r="E66" s="77">
        <v>1.920205600850762</v>
      </c>
      <c r="F66" s="77">
        <v>10301.74</v>
      </c>
      <c r="G66" s="77">
        <v>1.7106841580870142</v>
      </c>
      <c r="H66" s="77">
        <v>45408.259999999995</v>
      </c>
      <c r="I66" s="77">
        <v>1.946930497791879</v>
      </c>
      <c r="J66" s="77">
        <v>20268.37</v>
      </c>
      <c r="K66" s="77">
        <v>2.0071667656961774</v>
      </c>
      <c r="L66" s="77">
        <v>0</v>
      </c>
      <c r="M66" s="77">
        <v>0</v>
      </c>
      <c r="N66" s="77">
        <v>86055.15999999999</v>
      </c>
      <c r="O66" s="77">
        <v>1.9417654226273746</v>
      </c>
    </row>
    <row r="67" spans="1:15" ht="12.75">
      <c r="A67" s="27" t="s">
        <v>71</v>
      </c>
      <c r="B67" s="78">
        <v>14191.48</v>
      </c>
      <c r="C67" s="78">
        <v>6.90919182083739</v>
      </c>
      <c r="D67" s="78">
        <v>19691.019999999997</v>
      </c>
      <c r="E67" s="78">
        <v>6.9801559730591975</v>
      </c>
      <c r="F67" s="78">
        <v>37724.78</v>
      </c>
      <c r="G67" s="78">
        <v>6.264493523746263</v>
      </c>
      <c r="H67" s="78">
        <v>162910.21999999997</v>
      </c>
      <c r="I67" s="78">
        <v>6.984959910817647</v>
      </c>
      <c r="J67" s="78">
        <v>74134.95999999999</v>
      </c>
      <c r="K67" s="78">
        <v>7.3415488215488205</v>
      </c>
      <c r="L67" s="78">
        <v>0</v>
      </c>
      <c r="M67" s="78">
        <v>0</v>
      </c>
      <c r="N67" s="78">
        <v>308652.45999999996</v>
      </c>
      <c r="O67" s="78">
        <v>6.964494336387021</v>
      </c>
    </row>
    <row r="68" spans="1:15" ht="12.75">
      <c r="A68" s="201" t="s">
        <v>72</v>
      </c>
      <c r="B68" s="202" t="s">
        <v>11</v>
      </c>
      <c r="C68" s="202" t="s">
        <v>11</v>
      </c>
      <c r="D68" s="202" t="s">
        <v>11</v>
      </c>
      <c r="E68" s="202" t="s">
        <v>11</v>
      </c>
      <c r="F68" s="202" t="s">
        <v>11</v>
      </c>
      <c r="G68" s="202" t="s">
        <v>11</v>
      </c>
      <c r="H68" s="202" t="s">
        <v>11</v>
      </c>
      <c r="I68" s="202" t="s">
        <v>11</v>
      </c>
      <c r="J68" s="202" t="s">
        <v>11</v>
      </c>
      <c r="K68" s="202" t="s">
        <v>11</v>
      </c>
      <c r="L68" s="202" t="s">
        <v>11</v>
      </c>
      <c r="M68" s="202" t="s">
        <v>11</v>
      </c>
      <c r="N68" s="202" t="s">
        <v>11</v>
      </c>
      <c r="O68" s="202" t="s">
        <v>11</v>
      </c>
    </row>
    <row r="69" spans="1:15" ht="12.75">
      <c r="A69" s="28" t="s">
        <v>73</v>
      </c>
      <c r="B69" s="79">
        <v>1668</v>
      </c>
      <c r="C69" s="79">
        <v>0.8120740019474196</v>
      </c>
      <c r="D69" s="79">
        <v>3308.51</v>
      </c>
      <c r="E69" s="79">
        <v>1.1728146047500887</v>
      </c>
      <c r="F69" s="79">
        <v>3690.42</v>
      </c>
      <c r="G69" s="79">
        <v>0.6128229823978745</v>
      </c>
      <c r="H69" s="79">
        <v>16112.7</v>
      </c>
      <c r="I69" s="79">
        <v>0.6908502336749132</v>
      </c>
      <c r="J69" s="79">
        <v>7840.84</v>
      </c>
      <c r="K69" s="79">
        <v>0.7764745494157259</v>
      </c>
      <c r="L69" s="79">
        <v>0</v>
      </c>
      <c r="M69" s="79">
        <v>0</v>
      </c>
      <c r="N69" s="79">
        <v>32620.47</v>
      </c>
      <c r="O69" s="79">
        <v>0.7360546504806174</v>
      </c>
    </row>
    <row r="70" spans="1:15" ht="12.75">
      <c r="A70" s="28" t="s">
        <v>74</v>
      </c>
      <c r="B70" s="79">
        <v>0</v>
      </c>
      <c r="C70" s="79">
        <v>0</v>
      </c>
      <c r="D70" s="79">
        <v>0</v>
      </c>
      <c r="E70" s="79">
        <v>0</v>
      </c>
      <c r="F70" s="79">
        <v>0</v>
      </c>
      <c r="G70" s="79">
        <v>0</v>
      </c>
      <c r="H70" s="79">
        <v>0</v>
      </c>
      <c r="I70" s="79">
        <v>0</v>
      </c>
      <c r="J70" s="79">
        <v>0</v>
      </c>
      <c r="K70" s="79">
        <v>0</v>
      </c>
      <c r="L70" s="79">
        <v>0</v>
      </c>
      <c r="M70" s="79">
        <v>0</v>
      </c>
      <c r="N70" s="79">
        <v>0</v>
      </c>
      <c r="O70" s="79">
        <v>0</v>
      </c>
    </row>
    <row r="71" spans="1:15" ht="12.75">
      <c r="A71" s="28" t="s">
        <v>75</v>
      </c>
      <c r="B71" s="79">
        <v>0</v>
      </c>
      <c r="C71" s="79">
        <v>0</v>
      </c>
      <c r="D71" s="79">
        <v>0</v>
      </c>
      <c r="E71" s="79">
        <v>0</v>
      </c>
      <c r="F71" s="79">
        <v>0</v>
      </c>
      <c r="G71" s="79">
        <v>0</v>
      </c>
      <c r="H71" s="79">
        <v>0</v>
      </c>
      <c r="I71" s="79">
        <v>0</v>
      </c>
      <c r="J71" s="79">
        <v>0</v>
      </c>
      <c r="K71" s="79">
        <v>0</v>
      </c>
      <c r="L71" s="79">
        <v>0</v>
      </c>
      <c r="M71" s="79">
        <v>0</v>
      </c>
      <c r="N71" s="79">
        <v>0</v>
      </c>
      <c r="O71" s="79">
        <v>0</v>
      </c>
    </row>
    <row r="72" spans="1:15" ht="12.75">
      <c r="A72" s="80" t="s">
        <v>76</v>
      </c>
      <c r="B72" s="81">
        <v>1668</v>
      </c>
      <c r="C72" s="81">
        <v>0.8120740019474196</v>
      </c>
      <c r="D72" s="81">
        <v>3308.51</v>
      </c>
      <c r="E72" s="81">
        <v>1.1728146047500887</v>
      </c>
      <c r="F72" s="81">
        <v>3690.42</v>
      </c>
      <c r="G72" s="81">
        <v>0.6128229823978745</v>
      </c>
      <c r="H72" s="81">
        <v>16112.7</v>
      </c>
      <c r="I72" s="81">
        <v>0.6908502336749132</v>
      </c>
      <c r="J72" s="81">
        <v>7840.84</v>
      </c>
      <c r="K72" s="81">
        <v>0.7764745494157259</v>
      </c>
      <c r="L72" s="81">
        <v>0</v>
      </c>
      <c r="M72" s="81">
        <v>0</v>
      </c>
      <c r="N72" s="81">
        <v>32620.47</v>
      </c>
      <c r="O72" s="81">
        <v>0.7360546504806174</v>
      </c>
    </row>
    <row r="73" spans="1:15" ht="12.75">
      <c r="A73" s="201" t="s">
        <v>77</v>
      </c>
      <c r="B73" s="202" t="s">
        <v>11</v>
      </c>
      <c r="C73" s="202" t="s">
        <v>11</v>
      </c>
      <c r="D73" s="202" t="s">
        <v>11</v>
      </c>
      <c r="E73" s="202" t="s">
        <v>11</v>
      </c>
      <c r="F73" s="202" t="s">
        <v>11</v>
      </c>
      <c r="G73" s="202" t="s">
        <v>11</v>
      </c>
      <c r="H73" s="202" t="s">
        <v>11</v>
      </c>
      <c r="I73" s="202" t="s">
        <v>11</v>
      </c>
      <c r="J73" s="202" t="s">
        <v>11</v>
      </c>
      <c r="K73" s="202" t="s">
        <v>11</v>
      </c>
      <c r="L73" s="202" t="s">
        <v>11</v>
      </c>
      <c r="M73" s="202" t="s">
        <v>11</v>
      </c>
      <c r="N73" s="202" t="s">
        <v>11</v>
      </c>
      <c r="O73" s="202" t="s">
        <v>11</v>
      </c>
    </row>
    <row r="74" spans="1:15" ht="12.75">
      <c r="A74" s="29" t="s">
        <v>78</v>
      </c>
      <c r="B74" s="82">
        <v>0</v>
      </c>
      <c r="C74" s="82">
        <v>0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</row>
    <row r="75" spans="1:15" ht="12.75">
      <c r="A75" s="29" t="s">
        <v>79</v>
      </c>
      <c r="B75" s="82">
        <v>0</v>
      </c>
      <c r="C75" s="82">
        <v>0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</row>
    <row r="76" spans="1:15" ht="12.75">
      <c r="A76" s="83" t="s">
        <v>80</v>
      </c>
      <c r="B76" s="84">
        <v>0</v>
      </c>
      <c r="C76" s="84">
        <v>0</v>
      </c>
      <c r="D76" s="84">
        <v>0</v>
      </c>
      <c r="E76" s="84">
        <v>0</v>
      </c>
      <c r="F76" s="84">
        <v>0</v>
      </c>
      <c r="G76" s="84">
        <v>0</v>
      </c>
      <c r="H76" s="84">
        <v>0</v>
      </c>
      <c r="I76" s="84">
        <v>0</v>
      </c>
      <c r="J76" s="84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</row>
    <row r="77" spans="1:15" ht="12.75">
      <c r="A77" s="201" t="s">
        <v>81</v>
      </c>
      <c r="B77" s="202" t="s">
        <v>11</v>
      </c>
      <c r="C77" s="202" t="s">
        <v>11</v>
      </c>
      <c r="D77" s="202" t="s">
        <v>11</v>
      </c>
      <c r="E77" s="202" t="s">
        <v>11</v>
      </c>
      <c r="F77" s="202" t="s">
        <v>11</v>
      </c>
      <c r="G77" s="202" t="s">
        <v>11</v>
      </c>
      <c r="H77" s="202" t="s">
        <v>11</v>
      </c>
      <c r="I77" s="202" t="s">
        <v>11</v>
      </c>
      <c r="J77" s="202" t="s">
        <v>11</v>
      </c>
      <c r="K77" s="202" t="s">
        <v>11</v>
      </c>
      <c r="L77" s="202" t="s">
        <v>11</v>
      </c>
      <c r="M77" s="202" t="s">
        <v>11</v>
      </c>
      <c r="N77" s="202" t="s">
        <v>11</v>
      </c>
      <c r="O77" s="202" t="s">
        <v>11</v>
      </c>
    </row>
    <row r="78" spans="1:15" ht="12.75">
      <c r="A78" s="30" t="s">
        <v>82</v>
      </c>
      <c r="B78" s="85">
        <v>0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  <c r="I78" s="85">
        <v>0</v>
      </c>
      <c r="J78" s="85">
        <v>0</v>
      </c>
      <c r="K78" s="85">
        <v>0</v>
      </c>
      <c r="L78" s="85">
        <v>0</v>
      </c>
      <c r="M78" s="85">
        <v>0</v>
      </c>
      <c r="N78" s="85">
        <v>0</v>
      </c>
      <c r="O78" s="85">
        <v>0</v>
      </c>
    </row>
    <row r="79" spans="1:15" ht="12.75">
      <c r="A79" s="30" t="s">
        <v>83</v>
      </c>
      <c r="B79" s="85">
        <v>6081.63</v>
      </c>
      <c r="C79" s="85">
        <v>2.96087147030185</v>
      </c>
      <c r="D79" s="85">
        <v>8235.460000000001</v>
      </c>
      <c r="E79" s="85">
        <v>2.91934065934066</v>
      </c>
      <c r="F79" s="85">
        <v>17382.68</v>
      </c>
      <c r="G79" s="85">
        <v>2.8865293922284954</v>
      </c>
      <c r="H79" s="85">
        <v>67867.62</v>
      </c>
      <c r="I79" s="85">
        <v>2.909900956137718</v>
      </c>
      <c r="J79" s="85">
        <v>29352.929999999997</v>
      </c>
      <c r="K79" s="85">
        <v>2.9068062982768863</v>
      </c>
      <c r="L79" s="85">
        <v>0</v>
      </c>
      <c r="M79" s="85">
        <v>0</v>
      </c>
      <c r="N79" s="85">
        <v>128920.31999999999</v>
      </c>
      <c r="O79" s="85">
        <v>2.9089832573672094</v>
      </c>
    </row>
    <row r="80" spans="1:15" ht="12.75">
      <c r="A80" s="30" t="s">
        <v>84</v>
      </c>
      <c r="B80" s="85">
        <v>0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  <c r="I80" s="85">
        <v>0</v>
      </c>
      <c r="J80" s="85">
        <v>0</v>
      </c>
      <c r="K80" s="85">
        <v>0</v>
      </c>
      <c r="L80" s="85">
        <v>0</v>
      </c>
      <c r="M80" s="85">
        <v>0</v>
      </c>
      <c r="N80" s="85">
        <v>0</v>
      </c>
      <c r="O80" s="85">
        <v>0</v>
      </c>
    </row>
    <row r="81" spans="1:15" ht="12.75">
      <c r="A81" s="86" t="s">
        <v>85</v>
      </c>
      <c r="B81" s="87">
        <v>6081.63</v>
      </c>
      <c r="C81" s="87">
        <v>2.96087147030185</v>
      </c>
      <c r="D81" s="87">
        <v>8235.460000000001</v>
      </c>
      <c r="E81" s="87">
        <v>2.91934065934066</v>
      </c>
      <c r="F81" s="87">
        <v>17382.68</v>
      </c>
      <c r="G81" s="87">
        <v>2.8865293922284954</v>
      </c>
      <c r="H81" s="87">
        <v>67867.62</v>
      </c>
      <c r="I81" s="87">
        <v>2.909900956137718</v>
      </c>
      <c r="J81" s="87">
        <v>29352.929999999997</v>
      </c>
      <c r="K81" s="87">
        <v>2.9068062982768863</v>
      </c>
      <c r="L81" s="87">
        <v>0</v>
      </c>
      <c r="M81" s="87">
        <v>0</v>
      </c>
      <c r="N81" s="87">
        <v>128920.31999999999</v>
      </c>
      <c r="O81" s="87">
        <v>2.9089832573672094</v>
      </c>
    </row>
    <row r="82" spans="1:15" ht="12.75">
      <c r="A82" s="201" t="s">
        <v>86</v>
      </c>
      <c r="B82" s="202" t="s">
        <v>11</v>
      </c>
      <c r="C82" s="202" t="s">
        <v>11</v>
      </c>
      <c r="D82" s="202" t="s">
        <v>11</v>
      </c>
      <c r="E82" s="202" t="s">
        <v>11</v>
      </c>
      <c r="F82" s="202" t="s">
        <v>11</v>
      </c>
      <c r="G82" s="202" t="s">
        <v>11</v>
      </c>
      <c r="H82" s="202" t="s">
        <v>11</v>
      </c>
      <c r="I82" s="202" t="s">
        <v>11</v>
      </c>
      <c r="J82" s="202" t="s">
        <v>11</v>
      </c>
      <c r="K82" s="202" t="s">
        <v>11</v>
      </c>
      <c r="L82" s="202" t="s">
        <v>11</v>
      </c>
      <c r="M82" s="202" t="s">
        <v>11</v>
      </c>
      <c r="N82" s="202" t="s">
        <v>11</v>
      </c>
      <c r="O82" s="202" t="s">
        <v>11</v>
      </c>
    </row>
    <row r="83" spans="1:15" ht="12.75">
      <c r="A83" s="31" t="s">
        <v>87</v>
      </c>
      <c r="B83" s="88">
        <v>978.1399999999999</v>
      </c>
      <c r="C83" s="88">
        <v>0.47621226874391426</v>
      </c>
      <c r="D83" s="88">
        <v>1324.53</v>
      </c>
      <c r="E83" s="88">
        <v>0.46952499113789437</v>
      </c>
      <c r="F83" s="88">
        <v>2795.66</v>
      </c>
      <c r="G83" s="88">
        <v>0.46424111590833606</v>
      </c>
      <c r="H83" s="88">
        <v>12635.060000000001</v>
      </c>
      <c r="I83" s="88">
        <v>0.5417424859580672</v>
      </c>
      <c r="J83" s="88">
        <v>6100.81</v>
      </c>
      <c r="K83" s="88">
        <v>0.6041602297484651</v>
      </c>
      <c r="L83" s="88">
        <v>0</v>
      </c>
      <c r="M83" s="88">
        <v>0</v>
      </c>
      <c r="N83" s="88">
        <v>23834.2</v>
      </c>
      <c r="O83" s="88">
        <v>0.5377995396904193</v>
      </c>
    </row>
    <row r="84" spans="1:15" ht="12.75">
      <c r="A84" s="31" t="s">
        <v>88</v>
      </c>
      <c r="B84" s="88">
        <v>0</v>
      </c>
      <c r="C84" s="88">
        <v>0</v>
      </c>
      <c r="D84" s="88">
        <v>0</v>
      </c>
      <c r="E84" s="88">
        <v>0</v>
      </c>
      <c r="F84" s="88">
        <v>0</v>
      </c>
      <c r="G84" s="88">
        <v>0</v>
      </c>
      <c r="H84" s="88">
        <v>0</v>
      </c>
      <c r="I84" s="88">
        <v>0</v>
      </c>
      <c r="J84" s="88">
        <v>0</v>
      </c>
      <c r="K84" s="88">
        <v>0</v>
      </c>
      <c r="L84" s="88">
        <v>0</v>
      </c>
      <c r="M84" s="88">
        <v>0</v>
      </c>
      <c r="N84" s="88">
        <v>0</v>
      </c>
      <c r="O84" s="88">
        <v>0</v>
      </c>
    </row>
    <row r="85" spans="1:15" ht="12.75">
      <c r="A85" s="89" t="s">
        <v>89</v>
      </c>
      <c r="B85" s="90">
        <v>978.1399999999999</v>
      </c>
      <c r="C85" s="90">
        <v>0.47621226874391426</v>
      </c>
      <c r="D85" s="90">
        <v>1324.53</v>
      </c>
      <c r="E85" s="90">
        <v>0.46952499113789437</v>
      </c>
      <c r="F85" s="90">
        <v>2795.66</v>
      </c>
      <c r="G85" s="90">
        <v>0.46424111590833606</v>
      </c>
      <c r="H85" s="90">
        <v>12635.060000000001</v>
      </c>
      <c r="I85" s="90">
        <v>0.5417424859580672</v>
      </c>
      <c r="J85" s="90">
        <v>6100.81</v>
      </c>
      <c r="K85" s="90">
        <v>0.6041602297484651</v>
      </c>
      <c r="L85" s="90">
        <v>0</v>
      </c>
      <c r="M85" s="90">
        <v>0</v>
      </c>
      <c r="N85" s="90">
        <v>23834.2</v>
      </c>
      <c r="O85" s="90">
        <v>0.5377995396904193</v>
      </c>
    </row>
    <row r="86" spans="1:15" ht="12.75">
      <c r="A86" s="201" t="s">
        <v>90</v>
      </c>
      <c r="B86" s="202" t="s">
        <v>11</v>
      </c>
      <c r="C86" s="202" t="s">
        <v>11</v>
      </c>
      <c r="D86" s="202" t="s">
        <v>11</v>
      </c>
      <c r="E86" s="202" t="s">
        <v>11</v>
      </c>
      <c r="F86" s="202" t="s">
        <v>11</v>
      </c>
      <c r="G86" s="202" t="s">
        <v>11</v>
      </c>
      <c r="H86" s="202" t="s">
        <v>11</v>
      </c>
      <c r="I86" s="202" t="s">
        <v>11</v>
      </c>
      <c r="J86" s="202" t="s">
        <v>11</v>
      </c>
      <c r="K86" s="202" t="s">
        <v>11</v>
      </c>
      <c r="L86" s="202" t="s">
        <v>11</v>
      </c>
      <c r="M86" s="202" t="s">
        <v>11</v>
      </c>
      <c r="N86" s="202" t="s">
        <v>11</v>
      </c>
      <c r="O86" s="202" t="s">
        <v>11</v>
      </c>
    </row>
    <row r="87" spans="1:15" ht="12.75">
      <c r="A87" s="32" t="s">
        <v>91</v>
      </c>
      <c r="B87" s="91">
        <v>5847.66</v>
      </c>
      <c r="C87" s="91">
        <v>2.8469620253164556</v>
      </c>
      <c r="D87" s="91">
        <v>7918.63</v>
      </c>
      <c r="E87" s="91">
        <v>2.8070294221907126</v>
      </c>
      <c r="F87" s="91">
        <v>16713.9</v>
      </c>
      <c r="G87" s="91">
        <v>2.7754732646961147</v>
      </c>
      <c r="H87" s="91">
        <v>65256.52999999999</v>
      </c>
      <c r="I87" s="91">
        <v>2.7979475196158297</v>
      </c>
      <c r="J87" s="91">
        <v>28223.619999999995</v>
      </c>
      <c r="K87" s="91">
        <v>2.7949712814418692</v>
      </c>
      <c r="L87" s="91">
        <v>0</v>
      </c>
      <c r="M87" s="91">
        <v>0</v>
      </c>
      <c r="N87" s="91">
        <v>123960.34</v>
      </c>
      <c r="O87" s="91">
        <v>2.797065300780721</v>
      </c>
    </row>
    <row r="88" spans="1:15" ht="12.75">
      <c r="A88" s="32" t="s">
        <v>92</v>
      </c>
      <c r="B88" s="91">
        <v>5032.039999999999</v>
      </c>
      <c r="C88" s="91">
        <v>2.4498734177215185</v>
      </c>
      <c r="D88" s="91">
        <v>6814.12</v>
      </c>
      <c r="E88" s="91">
        <v>2.41549805033676</v>
      </c>
      <c r="F88" s="91">
        <v>14382.630000000003</v>
      </c>
      <c r="G88" s="91">
        <v>2.388347725008303</v>
      </c>
      <c r="H88" s="91">
        <v>56154.48999999999</v>
      </c>
      <c r="I88" s="91">
        <v>2.407687261501522</v>
      </c>
      <c r="J88" s="91">
        <v>24286.98</v>
      </c>
      <c r="K88" s="91">
        <v>2.4051277480689244</v>
      </c>
      <c r="L88" s="91">
        <v>0</v>
      </c>
      <c r="M88" s="91">
        <v>0</v>
      </c>
      <c r="N88" s="91">
        <v>106670.26</v>
      </c>
      <c r="O88" s="91">
        <v>2.406928561758202</v>
      </c>
    </row>
    <row r="89" spans="1:15" ht="12.75">
      <c r="A89" s="92" t="s">
        <v>93</v>
      </c>
      <c r="B89" s="93">
        <v>10879.699999999999</v>
      </c>
      <c r="C89" s="93">
        <v>5.296835443037974</v>
      </c>
      <c r="D89" s="93">
        <v>14732.75</v>
      </c>
      <c r="E89" s="93">
        <v>5.222527472527473</v>
      </c>
      <c r="F89" s="93">
        <v>31096.530000000006</v>
      </c>
      <c r="G89" s="93">
        <v>5.163820989704418</v>
      </c>
      <c r="H89" s="93">
        <v>121411.01999999999</v>
      </c>
      <c r="I89" s="93">
        <v>5.205634781117351</v>
      </c>
      <c r="J89" s="93">
        <v>52510.59999999999</v>
      </c>
      <c r="K89" s="93">
        <v>5.200099029510794</v>
      </c>
      <c r="L89" s="93">
        <v>0</v>
      </c>
      <c r="M89" s="93">
        <v>0</v>
      </c>
      <c r="N89" s="93">
        <v>230630.59999999998</v>
      </c>
      <c r="O89" s="93">
        <v>5.203993862538923</v>
      </c>
    </row>
    <row r="90" spans="1:15" ht="12.75">
      <c r="A90" s="201" t="s">
        <v>94</v>
      </c>
      <c r="B90" s="202" t="s">
        <v>11</v>
      </c>
      <c r="C90" s="202" t="s">
        <v>11</v>
      </c>
      <c r="D90" s="202" t="s">
        <v>11</v>
      </c>
      <c r="E90" s="202" t="s">
        <v>11</v>
      </c>
      <c r="F90" s="202" t="s">
        <v>11</v>
      </c>
      <c r="G90" s="202" t="s">
        <v>11</v>
      </c>
      <c r="H90" s="202" t="s">
        <v>11</v>
      </c>
      <c r="I90" s="202" t="s">
        <v>11</v>
      </c>
      <c r="J90" s="202" t="s">
        <v>11</v>
      </c>
      <c r="K90" s="202" t="s">
        <v>11</v>
      </c>
      <c r="L90" s="202" t="s">
        <v>11</v>
      </c>
      <c r="M90" s="202" t="s">
        <v>11</v>
      </c>
      <c r="N90" s="202" t="s">
        <v>11</v>
      </c>
      <c r="O90" s="202" t="s">
        <v>11</v>
      </c>
    </row>
    <row r="91" spans="1:15" ht="12.75">
      <c r="A91" s="33" t="s">
        <v>95</v>
      </c>
      <c r="B91" s="94">
        <v>0</v>
      </c>
      <c r="C91" s="94">
        <v>0</v>
      </c>
      <c r="D91" s="94">
        <v>0</v>
      </c>
      <c r="E91" s="94">
        <v>0</v>
      </c>
      <c r="F91" s="94">
        <v>0</v>
      </c>
      <c r="G91" s="94">
        <v>0</v>
      </c>
      <c r="H91" s="94">
        <v>0</v>
      </c>
      <c r="I91" s="94">
        <v>0</v>
      </c>
      <c r="J91" s="94">
        <v>0</v>
      </c>
      <c r="K91" s="94">
        <v>0</v>
      </c>
      <c r="L91" s="94">
        <v>0</v>
      </c>
      <c r="M91" s="94">
        <v>0</v>
      </c>
      <c r="N91" s="94">
        <v>0</v>
      </c>
      <c r="O91" s="94">
        <v>0</v>
      </c>
    </row>
    <row r="92" spans="1:15" ht="12.75">
      <c r="A92" s="33" t="s">
        <v>96</v>
      </c>
      <c r="B92" s="94">
        <v>8141.950000000001</v>
      </c>
      <c r="C92" s="94">
        <v>3.9639483933787734</v>
      </c>
      <c r="D92" s="94">
        <v>7233.81</v>
      </c>
      <c r="E92" s="94">
        <v>2.5642715349166965</v>
      </c>
      <c r="F92" s="94">
        <v>15268.49</v>
      </c>
      <c r="G92" s="94">
        <v>2.53545167718366</v>
      </c>
      <c r="H92" s="94">
        <v>62573.17000000001</v>
      </c>
      <c r="I92" s="94">
        <v>2.682895425116838</v>
      </c>
      <c r="J92" s="94">
        <v>28942.87</v>
      </c>
      <c r="K92" s="94">
        <v>2.86619825708061</v>
      </c>
      <c r="L92" s="94">
        <v>0</v>
      </c>
      <c r="M92" s="94">
        <v>0</v>
      </c>
      <c r="N92" s="94">
        <v>122160.29000000001</v>
      </c>
      <c r="O92" s="94">
        <v>2.7564486213276775</v>
      </c>
    </row>
    <row r="93" spans="1:15" ht="12.75">
      <c r="A93" s="95" t="s">
        <v>97</v>
      </c>
      <c r="B93" s="96">
        <v>8141.950000000001</v>
      </c>
      <c r="C93" s="96">
        <v>3.9639483933787734</v>
      </c>
      <c r="D93" s="96">
        <v>7233.81</v>
      </c>
      <c r="E93" s="96">
        <v>2.5642715349166965</v>
      </c>
      <c r="F93" s="96">
        <v>15268.49</v>
      </c>
      <c r="G93" s="96">
        <v>2.53545167718366</v>
      </c>
      <c r="H93" s="96">
        <v>62573.17000000001</v>
      </c>
      <c r="I93" s="96">
        <v>2.682895425116838</v>
      </c>
      <c r="J93" s="96">
        <v>28942.87</v>
      </c>
      <c r="K93" s="96">
        <v>2.86619825708061</v>
      </c>
      <c r="L93" s="96">
        <v>0</v>
      </c>
      <c r="M93" s="96">
        <v>0</v>
      </c>
      <c r="N93" s="96">
        <v>122160.29000000001</v>
      </c>
      <c r="O93" s="96">
        <v>2.7564486213276775</v>
      </c>
    </row>
    <row r="94" spans="1:15" ht="12.75">
      <c r="A94" s="201" t="s">
        <v>98</v>
      </c>
      <c r="B94" s="202" t="s">
        <v>11</v>
      </c>
      <c r="C94" s="202" t="s">
        <v>11</v>
      </c>
      <c r="D94" s="202" t="s">
        <v>11</v>
      </c>
      <c r="E94" s="202" t="s">
        <v>11</v>
      </c>
      <c r="F94" s="202" t="s">
        <v>11</v>
      </c>
      <c r="G94" s="202" t="s">
        <v>11</v>
      </c>
      <c r="H94" s="202" t="s">
        <v>11</v>
      </c>
      <c r="I94" s="202" t="s">
        <v>11</v>
      </c>
      <c r="J94" s="202" t="s">
        <v>11</v>
      </c>
      <c r="K94" s="202" t="s">
        <v>11</v>
      </c>
      <c r="L94" s="202" t="s">
        <v>11</v>
      </c>
      <c r="M94" s="202" t="s">
        <v>11</v>
      </c>
      <c r="N94" s="202" t="s">
        <v>11</v>
      </c>
      <c r="O94" s="202" t="s">
        <v>11</v>
      </c>
    </row>
    <row r="95" spans="1:15" ht="12.75">
      <c r="A95" s="34" t="s">
        <v>99</v>
      </c>
      <c r="B95" s="97">
        <v>424.59000000000003</v>
      </c>
      <c r="C95" s="97">
        <v>0.20671372930866602</v>
      </c>
      <c r="D95" s="97">
        <v>574.9300000000001</v>
      </c>
      <c r="E95" s="97">
        <v>0.20380361573909964</v>
      </c>
      <c r="F95" s="97">
        <v>1213.5</v>
      </c>
      <c r="G95" s="97">
        <v>0.2015111258718034</v>
      </c>
      <c r="H95" s="97">
        <v>4737.89</v>
      </c>
      <c r="I95" s="97">
        <v>0.20314239163057926</v>
      </c>
      <c r="J95" s="97">
        <v>2049.17</v>
      </c>
      <c r="K95" s="97">
        <v>0.202928302634185</v>
      </c>
      <c r="L95" s="97">
        <v>0</v>
      </c>
      <c r="M95" s="97">
        <v>0</v>
      </c>
      <c r="N95" s="97">
        <v>9000.08</v>
      </c>
      <c r="O95" s="97">
        <v>0.20307956135204658</v>
      </c>
    </row>
    <row r="96" spans="1:15" ht="12.75">
      <c r="A96" s="34" t="s">
        <v>100</v>
      </c>
      <c r="B96" s="97">
        <v>0</v>
      </c>
      <c r="C96" s="97">
        <v>0</v>
      </c>
      <c r="D96" s="97">
        <v>0</v>
      </c>
      <c r="E96" s="97">
        <v>0</v>
      </c>
      <c r="F96" s="97">
        <v>0</v>
      </c>
      <c r="G96" s="97">
        <v>0</v>
      </c>
      <c r="H96" s="97">
        <v>0</v>
      </c>
      <c r="I96" s="97">
        <v>0</v>
      </c>
      <c r="J96" s="97">
        <v>0</v>
      </c>
      <c r="K96" s="97">
        <v>0</v>
      </c>
      <c r="L96" s="97">
        <v>0</v>
      </c>
      <c r="M96" s="97">
        <v>0</v>
      </c>
      <c r="N96" s="97">
        <v>0</v>
      </c>
      <c r="O96" s="97">
        <v>0</v>
      </c>
    </row>
    <row r="97" spans="1:15" ht="12.75">
      <c r="A97" s="98" t="s">
        <v>101</v>
      </c>
      <c r="B97" s="99">
        <v>424.59000000000003</v>
      </c>
      <c r="C97" s="99">
        <v>0.20671372930866602</v>
      </c>
      <c r="D97" s="99">
        <v>574.9300000000001</v>
      </c>
      <c r="E97" s="99">
        <v>0.20380361573909964</v>
      </c>
      <c r="F97" s="99">
        <v>1213.5</v>
      </c>
      <c r="G97" s="99">
        <v>0.2015111258718034</v>
      </c>
      <c r="H97" s="99">
        <v>4737.89</v>
      </c>
      <c r="I97" s="99">
        <v>0.20314239163057926</v>
      </c>
      <c r="J97" s="99">
        <v>2049.17</v>
      </c>
      <c r="K97" s="99">
        <v>0.202928302634185</v>
      </c>
      <c r="L97" s="99">
        <v>0</v>
      </c>
      <c r="M97" s="99">
        <v>0</v>
      </c>
      <c r="N97" s="99">
        <v>9000.08</v>
      </c>
      <c r="O97" s="99">
        <v>0.20307956135204658</v>
      </c>
    </row>
    <row r="98" spans="1:15" ht="12.75">
      <c r="A98" s="201" t="s">
        <v>102</v>
      </c>
      <c r="B98" s="202" t="s">
        <v>11</v>
      </c>
      <c r="C98" s="202" t="s">
        <v>11</v>
      </c>
      <c r="D98" s="202" t="s">
        <v>11</v>
      </c>
      <c r="E98" s="202" t="s">
        <v>11</v>
      </c>
      <c r="F98" s="202" t="s">
        <v>11</v>
      </c>
      <c r="G98" s="202" t="s">
        <v>11</v>
      </c>
      <c r="H98" s="202" t="s">
        <v>11</v>
      </c>
      <c r="I98" s="202" t="s">
        <v>11</v>
      </c>
      <c r="J98" s="202" t="s">
        <v>11</v>
      </c>
      <c r="K98" s="202" t="s">
        <v>11</v>
      </c>
      <c r="L98" s="202" t="s">
        <v>11</v>
      </c>
      <c r="M98" s="202" t="s">
        <v>11</v>
      </c>
      <c r="N98" s="202" t="s">
        <v>11</v>
      </c>
      <c r="O98" s="202" t="s">
        <v>11</v>
      </c>
    </row>
    <row r="99" spans="1:15" ht="12.75">
      <c r="A99" s="35" t="s">
        <v>103</v>
      </c>
      <c r="B99" s="100">
        <v>308.57000000000005</v>
      </c>
      <c r="C99" s="100">
        <v>0.1502288218111003</v>
      </c>
      <c r="D99" s="100">
        <v>417.80999999999995</v>
      </c>
      <c r="E99" s="100">
        <v>0.14810705423608647</v>
      </c>
      <c r="F99" s="100">
        <v>881.8299999999999</v>
      </c>
      <c r="G99" s="100">
        <v>0.14643473928927264</v>
      </c>
      <c r="H99" s="100">
        <v>3442.89</v>
      </c>
      <c r="I99" s="100">
        <v>0.14761780216953221</v>
      </c>
      <c r="J99" s="100">
        <v>1489.07</v>
      </c>
      <c r="K99" s="100">
        <v>0.14746187363834423</v>
      </c>
      <c r="L99" s="100">
        <v>0</v>
      </c>
      <c r="M99" s="100">
        <v>0</v>
      </c>
      <c r="N99" s="100">
        <v>6540.17</v>
      </c>
      <c r="O99" s="100">
        <v>0.1475736720971163</v>
      </c>
    </row>
    <row r="100" spans="1:15" ht="12.75">
      <c r="A100" s="36" t="s">
        <v>104</v>
      </c>
      <c r="B100" s="101">
        <v>308.57000000000005</v>
      </c>
      <c r="C100" s="101">
        <v>0.1502288218111003</v>
      </c>
      <c r="D100" s="101">
        <v>417.80999999999995</v>
      </c>
      <c r="E100" s="101">
        <v>0.14810705423608647</v>
      </c>
      <c r="F100" s="101">
        <v>881.8299999999999</v>
      </c>
      <c r="G100" s="101">
        <v>0.14643473928927264</v>
      </c>
      <c r="H100" s="101">
        <v>3442.89</v>
      </c>
      <c r="I100" s="101">
        <v>0.14761780216953221</v>
      </c>
      <c r="J100" s="101">
        <v>1489.07</v>
      </c>
      <c r="K100" s="101">
        <v>0.14746187363834423</v>
      </c>
      <c r="L100" s="101">
        <v>0</v>
      </c>
      <c r="M100" s="101">
        <v>0</v>
      </c>
      <c r="N100" s="101">
        <v>6540.17</v>
      </c>
      <c r="O100" s="101">
        <v>0.1475736720971163</v>
      </c>
    </row>
    <row r="101" spans="1:15" ht="12.75">
      <c r="A101" s="214" t="s">
        <v>105</v>
      </c>
      <c r="B101" s="216">
        <v>734908.24</v>
      </c>
      <c r="C101" s="216">
        <v>357.79369036027265</v>
      </c>
      <c r="D101" s="216">
        <v>1206681.2</v>
      </c>
      <c r="E101" s="216">
        <v>427.74945054945056</v>
      </c>
      <c r="F101" s="216">
        <v>2075758.2699999996</v>
      </c>
      <c r="G101" s="216">
        <v>344.69582696778474</v>
      </c>
      <c r="H101" s="216">
        <v>7791877.3100000005</v>
      </c>
      <c r="I101" s="216">
        <v>334.0855511726622</v>
      </c>
      <c r="J101" s="216">
        <v>2938346.2300000004</v>
      </c>
      <c r="K101" s="216">
        <v>290.98298970093094</v>
      </c>
      <c r="L101" s="216">
        <v>91420</v>
      </c>
      <c r="M101" s="216">
        <v>2.0628187192562843</v>
      </c>
      <c r="N101" s="216">
        <v>14838991.25</v>
      </c>
      <c r="O101" s="216">
        <v>334.8298941739248</v>
      </c>
    </row>
    <row r="102" spans="1:15" ht="12.75">
      <c r="A102" s="214" t="s">
        <v>106</v>
      </c>
      <c r="B102" s="216">
        <v>764646.52</v>
      </c>
      <c r="C102" s="216">
        <v>372.2719182083739</v>
      </c>
      <c r="D102" s="216">
        <v>1229706.2</v>
      </c>
      <c r="E102" s="216">
        <v>435.9114498404821</v>
      </c>
      <c r="F102" s="216">
        <v>2109791.5599999996</v>
      </c>
      <c r="G102" s="216">
        <v>350.3473198272998</v>
      </c>
      <c r="H102" s="216">
        <v>7965352.69</v>
      </c>
      <c r="I102" s="216">
        <v>341.52350426617505</v>
      </c>
      <c r="J102" s="216">
        <v>3008561.0900000003</v>
      </c>
      <c r="K102" s="216">
        <v>297.9363329372153</v>
      </c>
      <c r="L102" s="216">
        <v>91420</v>
      </c>
      <c r="M102" s="216">
        <v>2.0628187192562843</v>
      </c>
      <c r="N102" s="216">
        <v>15169478.059999999</v>
      </c>
      <c r="O102" s="216">
        <v>342.28706304436116</v>
      </c>
    </row>
    <row r="103" spans="1:15" ht="12.75">
      <c r="A103" s="201" t="s">
        <v>107</v>
      </c>
      <c r="B103" s="202" t="s">
        <v>11</v>
      </c>
      <c r="C103" s="202" t="s">
        <v>11</v>
      </c>
      <c r="D103" s="202" t="s">
        <v>11</v>
      </c>
      <c r="E103" s="202" t="s">
        <v>11</v>
      </c>
      <c r="F103" s="202" t="s">
        <v>11</v>
      </c>
      <c r="G103" s="202" t="s">
        <v>11</v>
      </c>
      <c r="H103" s="202" t="s">
        <v>11</v>
      </c>
      <c r="I103" s="202" t="s">
        <v>11</v>
      </c>
      <c r="J103" s="202" t="s">
        <v>11</v>
      </c>
      <c r="K103" s="202" t="s">
        <v>11</v>
      </c>
      <c r="L103" s="202" t="s">
        <v>11</v>
      </c>
      <c r="M103" s="202" t="s">
        <v>11</v>
      </c>
      <c r="N103" s="202" t="s">
        <v>11</v>
      </c>
      <c r="O103" s="202" t="s">
        <v>11</v>
      </c>
    </row>
    <row r="104" spans="1:15" ht="12.75">
      <c r="A104" s="102" t="s">
        <v>108</v>
      </c>
      <c r="B104" s="103">
        <v>0</v>
      </c>
      <c r="C104" s="103">
        <v>0</v>
      </c>
      <c r="D104" s="103">
        <v>0</v>
      </c>
      <c r="E104" s="103">
        <v>0</v>
      </c>
      <c r="F104" s="103">
        <v>0</v>
      </c>
      <c r="G104" s="103">
        <v>0</v>
      </c>
      <c r="H104" s="103">
        <v>0</v>
      </c>
      <c r="I104" s="103">
        <v>0</v>
      </c>
      <c r="J104" s="103">
        <v>0</v>
      </c>
      <c r="K104" s="103">
        <v>0</v>
      </c>
      <c r="L104" s="103">
        <v>0</v>
      </c>
      <c r="M104" s="103">
        <v>0</v>
      </c>
      <c r="N104" s="103">
        <v>0</v>
      </c>
      <c r="O104" s="103">
        <v>0</v>
      </c>
    </row>
    <row r="105" spans="1:15" ht="12.75">
      <c r="A105" s="102" t="s">
        <v>109</v>
      </c>
      <c r="B105" s="103">
        <v>469243.36</v>
      </c>
      <c r="C105" s="103">
        <v>228.45343719571568</v>
      </c>
      <c r="D105" s="103">
        <v>212217.74</v>
      </c>
      <c r="E105" s="103">
        <v>75.227841191067</v>
      </c>
      <c r="F105" s="103">
        <v>629565.03</v>
      </c>
      <c r="G105" s="103">
        <v>104.54417635337097</v>
      </c>
      <c r="H105" s="103">
        <v>2261767.92</v>
      </c>
      <c r="I105" s="103">
        <v>96.9758573082365</v>
      </c>
      <c r="J105" s="103">
        <v>792104.97</v>
      </c>
      <c r="K105" s="103">
        <v>78.44176767676767</v>
      </c>
      <c r="L105" s="103">
        <v>0</v>
      </c>
      <c r="M105" s="103">
        <v>0</v>
      </c>
      <c r="N105" s="103">
        <v>4364899.02</v>
      </c>
      <c r="O105" s="103">
        <v>98.49043323254658</v>
      </c>
    </row>
    <row r="106" spans="1:15" ht="12.75">
      <c r="A106" s="102" t="s">
        <v>110</v>
      </c>
      <c r="B106" s="103">
        <v>0</v>
      </c>
      <c r="C106" s="103">
        <v>0</v>
      </c>
      <c r="D106" s="103">
        <v>0</v>
      </c>
      <c r="E106" s="103">
        <v>0</v>
      </c>
      <c r="F106" s="103">
        <v>0</v>
      </c>
      <c r="G106" s="103">
        <v>0</v>
      </c>
      <c r="H106" s="103">
        <v>0</v>
      </c>
      <c r="I106" s="103">
        <v>0</v>
      </c>
      <c r="J106" s="103">
        <v>0</v>
      </c>
      <c r="K106" s="103">
        <v>0</v>
      </c>
      <c r="L106" s="103">
        <v>0</v>
      </c>
      <c r="M106" s="103">
        <v>0</v>
      </c>
      <c r="N106" s="103">
        <v>0</v>
      </c>
      <c r="O106" s="103">
        <v>0</v>
      </c>
    </row>
    <row r="107" spans="1:15" ht="12.75">
      <c r="A107" s="102" t="s">
        <v>111</v>
      </c>
      <c r="B107" s="103">
        <v>0</v>
      </c>
      <c r="C107" s="103">
        <v>0</v>
      </c>
      <c r="D107" s="103">
        <v>0</v>
      </c>
      <c r="E107" s="103">
        <v>0</v>
      </c>
      <c r="F107" s="103">
        <v>0</v>
      </c>
      <c r="G107" s="103">
        <v>0</v>
      </c>
      <c r="H107" s="103">
        <v>0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103">
        <v>0</v>
      </c>
    </row>
    <row r="108" spans="1:15" ht="12.75">
      <c r="A108" s="102" t="s">
        <v>112</v>
      </c>
      <c r="B108" s="103">
        <v>27155.81</v>
      </c>
      <c r="C108" s="103">
        <v>13.220939629990264</v>
      </c>
      <c r="D108" s="103">
        <v>36773.19</v>
      </c>
      <c r="E108" s="103">
        <v>13.035515774548033</v>
      </c>
      <c r="F108" s="103">
        <v>77617.70999999999</v>
      </c>
      <c r="G108" s="103">
        <v>12.889025240783791</v>
      </c>
      <c r="H108" s="103">
        <v>303045.64</v>
      </c>
      <c r="I108" s="103">
        <v>12.993424516571626</v>
      </c>
      <c r="J108" s="103">
        <v>131067.95999999999</v>
      </c>
      <c r="K108" s="103">
        <v>12.979595959595958</v>
      </c>
      <c r="L108" s="103">
        <v>0</v>
      </c>
      <c r="M108" s="103">
        <v>0</v>
      </c>
      <c r="N108" s="103">
        <v>575660.3099999999</v>
      </c>
      <c r="O108" s="103">
        <v>12.989311566406425</v>
      </c>
    </row>
    <row r="109" spans="1:15" ht="12.75">
      <c r="A109" s="102" t="s">
        <v>113</v>
      </c>
      <c r="B109" s="103">
        <v>31435.370000000003</v>
      </c>
      <c r="C109" s="103">
        <v>15.304464459591044</v>
      </c>
      <c r="D109" s="103">
        <v>42568.38</v>
      </c>
      <c r="E109" s="103">
        <v>15.089819213045018</v>
      </c>
      <c r="F109" s="103">
        <v>89849.73999999999</v>
      </c>
      <c r="G109" s="103">
        <v>14.920249086682164</v>
      </c>
      <c r="H109" s="103">
        <v>350803.49999999994</v>
      </c>
      <c r="I109" s="103">
        <v>15.041096771427345</v>
      </c>
      <c r="J109" s="103">
        <v>151723.36000000002</v>
      </c>
      <c r="K109" s="103">
        <v>15.025090116854825</v>
      </c>
      <c r="L109" s="103">
        <v>0</v>
      </c>
      <c r="M109" s="103">
        <v>0</v>
      </c>
      <c r="N109" s="103">
        <v>666380.35</v>
      </c>
      <c r="O109" s="103">
        <v>15.036336251635904</v>
      </c>
    </row>
    <row r="110" spans="1:15" ht="12.75">
      <c r="A110" s="102" t="s">
        <v>114</v>
      </c>
      <c r="B110" s="103">
        <v>0</v>
      </c>
      <c r="C110" s="103">
        <v>0</v>
      </c>
      <c r="D110" s="103">
        <v>0</v>
      </c>
      <c r="E110" s="103">
        <v>0</v>
      </c>
      <c r="F110" s="103">
        <v>0</v>
      </c>
      <c r="G110" s="103">
        <v>0</v>
      </c>
      <c r="H110" s="103">
        <v>0</v>
      </c>
      <c r="I110" s="103">
        <v>0</v>
      </c>
      <c r="J110" s="103">
        <v>0</v>
      </c>
      <c r="K110" s="103">
        <v>0</v>
      </c>
      <c r="L110" s="103">
        <v>0</v>
      </c>
      <c r="M110" s="103">
        <v>0</v>
      </c>
      <c r="N110" s="103">
        <v>0</v>
      </c>
      <c r="O110" s="103">
        <v>0</v>
      </c>
    </row>
    <row r="111" spans="1:15" ht="12.75">
      <c r="A111" s="102" t="s">
        <v>115</v>
      </c>
      <c r="B111" s="103">
        <v>2139.78</v>
      </c>
      <c r="C111" s="103">
        <v>1.0417624148003897</v>
      </c>
      <c r="D111" s="103">
        <v>47917.6</v>
      </c>
      <c r="E111" s="103">
        <v>16.98603332151719</v>
      </c>
      <c r="F111" s="103">
        <v>122376.01000000001</v>
      </c>
      <c r="G111" s="103">
        <v>20.32148953835935</v>
      </c>
      <c r="H111" s="103">
        <v>95438.94</v>
      </c>
      <c r="I111" s="103">
        <v>4.0920524803841705</v>
      </c>
      <c r="J111" s="103">
        <v>85327.7</v>
      </c>
      <c r="K111" s="103">
        <v>8.449960388195683</v>
      </c>
      <c r="L111" s="103">
        <v>0</v>
      </c>
      <c r="M111" s="103">
        <v>0</v>
      </c>
      <c r="N111" s="103">
        <v>353200.03</v>
      </c>
      <c r="O111" s="103">
        <v>7.969674398664201</v>
      </c>
    </row>
    <row r="112" spans="1:15" ht="12.75">
      <c r="A112" s="102" t="s">
        <v>116</v>
      </c>
      <c r="B112" s="103">
        <v>97172.23999999999</v>
      </c>
      <c r="C112" s="103">
        <v>47.308782862706906</v>
      </c>
      <c r="D112" s="103">
        <v>37689.2</v>
      </c>
      <c r="E112" s="103">
        <v>13.360226869904288</v>
      </c>
      <c r="F112" s="103">
        <v>79551.2</v>
      </c>
      <c r="G112" s="103">
        <v>13.210096313517104</v>
      </c>
      <c r="H112" s="103">
        <v>492614.63</v>
      </c>
      <c r="I112" s="103">
        <v>21.1214093384213</v>
      </c>
      <c r="J112" s="103">
        <v>189572.91</v>
      </c>
      <c r="K112" s="103">
        <v>18.773312537136068</v>
      </c>
      <c r="L112" s="103">
        <v>0</v>
      </c>
      <c r="M112" s="103">
        <v>0</v>
      </c>
      <c r="N112" s="103">
        <v>896600.18</v>
      </c>
      <c r="O112" s="103">
        <v>20.23106141973916</v>
      </c>
    </row>
    <row r="113" spans="1:15" ht="12.75">
      <c r="A113" s="102" t="s">
        <v>117</v>
      </c>
      <c r="B113" s="103">
        <v>0</v>
      </c>
      <c r="C113" s="103">
        <v>0</v>
      </c>
      <c r="D113" s="103">
        <v>0</v>
      </c>
      <c r="E113" s="103">
        <v>0</v>
      </c>
      <c r="F113" s="103">
        <v>0</v>
      </c>
      <c r="G113" s="103">
        <v>0</v>
      </c>
      <c r="H113" s="103">
        <v>0</v>
      </c>
      <c r="I113" s="103">
        <v>0</v>
      </c>
      <c r="J113" s="103">
        <v>0</v>
      </c>
      <c r="K113" s="103">
        <v>0</v>
      </c>
      <c r="L113" s="103">
        <v>0</v>
      </c>
      <c r="M113" s="103">
        <v>0</v>
      </c>
      <c r="N113" s="103">
        <v>0</v>
      </c>
      <c r="O113" s="103">
        <v>0</v>
      </c>
    </row>
    <row r="114" spans="1:15" ht="12.75">
      <c r="A114" s="102" t="s">
        <v>118</v>
      </c>
      <c r="B114" s="103">
        <v>0</v>
      </c>
      <c r="C114" s="103">
        <v>0</v>
      </c>
      <c r="D114" s="103">
        <v>0</v>
      </c>
      <c r="E114" s="103">
        <v>0</v>
      </c>
      <c r="F114" s="103">
        <v>0</v>
      </c>
      <c r="G114" s="103">
        <v>0</v>
      </c>
      <c r="H114" s="103">
        <v>0</v>
      </c>
      <c r="I114" s="103">
        <v>0</v>
      </c>
      <c r="J114" s="103">
        <v>0</v>
      </c>
      <c r="K114" s="103">
        <v>0</v>
      </c>
      <c r="L114" s="103">
        <v>0</v>
      </c>
      <c r="M114" s="103">
        <v>0</v>
      </c>
      <c r="N114" s="103">
        <v>0</v>
      </c>
      <c r="O114" s="103">
        <v>0</v>
      </c>
    </row>
    <row r="115" spans="1:15" ht="12.75">
      <c r="A115" s="102" t="s">
        <v>119</v>
      </c>
      <c r="B115" s="103">
        <v>12663.230000000001</v>
      </c>
      <c r="C115" s="103">
        <v>6.165155793573516</v>
      </c>
      <c r="D115" s="103">
        <v>17148</v>
      </c>
      <c r="E115" s="103">
        <v>6.078695498050337</v>
      </c>
      <c r="F115" s="103">
        <v>36194.5</v>
      </c>
      <c r="G115" s="103">
        <v>6.010378611756892</v>
      </c>
      <c r="H115" s="103">
        <v>141315.34</v>
      </c>
      <c r="I115" s="103">
        <v>6.05905501007589</v>
      </c>
      <c r="J115" s="103">
        <v>61119.25</v>
      </c>
      <c r="K115" s="103">
        <v>6.052609427609427</v>
      </c>
      <c r="L115" s="103">
        <v>0</v>
      </c>
      <c r="M115" s="103">
        <v>0</v>
      </c>
      <c r="N115" s="103">
        <v>268440.32</v>
      </c>
      <c r="O115" s="103">
        <v>6.057139762624668</v>
      </c>
    </row>
    <row r="116" spans="1:15" ht="12.75">
      <c r="A116" s="102" t="s">
        <v>120</v>
      </c>
      <c r="B116" s="103">
        <v>0</v>
      </c>
      <c r="C116" s="103">
        <v>0</v>
      </c>
      <c r="D116" s="103">
        <v>0</v>
      </c>
      <c r="E116" s="103">
        <v>0</v>
      </c>
      <c r="F116" s="103">
        <v>0</v>
      </c>
      <c r="G116" s="103">
        <v>0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03">
        <v>0</v>
      </c>
      <c r="N116" s="103">
        <v>0</v>
      </c>
      <c r="O116" s="103">
        <v>0</v>
      </c>
    </row>
    <row r="117" spans="1:15" ht="12.75">
      <c r="A117" s="38" t="s">
        <v>121</v>
      </c>
      <c r="B117" s="104">
        <v>639809.79</v>
      </c>
      <c r="C117" s="104">
        <v>311.4945423563778</v>
      </c>
      <c r="D117" s="104">
        <v>394314.11</v>
      </c>
      <c r="E117" s="104">
        <v>139.77813186813185</v>
      </c>
      <c r="F117" s="104">
        <v>1035154.19</v>
      </c>
      <c r="G117" s="104">
        <v>171.89541514447026</v>
      </c>
      <c r="H117" s="104">
        <v>3644985.9699999997</v>
      </c>
      <c r="I117" s="104">
        <v>156.28289542511683</v>
      </c>
      <c r="J117" s="104">
        <v>1410916.15</v>
      </c>
      <c r="K117" s="104">
        <v>139.72233610615962</v>
      </c>
      <c r="L117" s="104">
        <v>0</v>
      </c>
      <c r="M117" s="104">
        <v>0</v>
      </c>
      <c r="N117" s="104">
        <v>7125180.209999999</v>
      </c>
      <c r="O117" s="104">
        <v>160.77395663161693</v>
      </c>
    </row>
    <row r="118" spans="1:15" ht="12.75">
      <c r="A118" s="207" t="s">
        <v>122</v>
      </c>
      <c r="B118" s="208">
        <v>1374718.0300000003</v>
      </c>
      <c r="C118" s="208">
        <v>669.2882327166506</v>
      </c>
      <c r="D118" s="208">
        <v>1600995.3099999998</v>
      </c>
      <c r="E118" s="208">
        <v>567.5275824175824</v>
      </c>
      <c r="F118" s="208">
        <v>3110912.46</v>
      </c>
      <c r="G118" s="208">
        <v>516.591242112255</v>
      </c>
      <c r="H118" s="208">
        <v>11436863.280000001</v>
      </c>
      <c r="I118" s="208">
        <v>490.36844659777904</v>
      </c>
      <c r="J118" s="208">
        <v>4349262.38</v>
      </c>
      <c r="K118" s="208">
        <v>430.7053258070905</v>
      </c>
      <c r="L118" s="208">
        <v>91420</v>
      </c>
      <c r="M118" s="208">
        <v>2.0628187192562843</v>
      </c>
      <c r="N118" s="208">
        <v>21964171.46</v>
      </c>
      <c r="O118" s="208">
        <v>495.6038508055418</v>
      </c>
    </row>
    <row r="119" spans="1:15" ht="12.75">
      <c r="A119" s="207" t="s">
        <v>123</v>
      </c>
      <c r="B119" s="208">
        <v>1404456.3100000003</v>
      </c>
      <c r="C119" s="208">
        <v>683.7664605647518</v>
      </c>
      <c r="D119" s="208">
        <v>1624020.3099999998</v>
      </c>
      <c r="E119" s="208">
        <v>575.6895817086139</v>
      </c>
      <c r="F119" s="208">
        <v>3144945.75</v>
      </c>
      <c r="G119" s="208">
        <v>522.2427349717702</v>
      </c>
      <c r="H119" s="208">
        <v>11610338.660000002</v>
      </c>
      <c r="I119" s="208">
        <v>497.806399691292</v>
      </c>
      <c r="J119" s="208">
        <v>4419477.24</v>
      </c>
      <c r="K119" s="208">
        <v>437.65866904337497</v>
      </c>
      <c r="L119" s="208">
        <v>91420</v>
      </c>
      <c r="M119" s="208">
        <v>2.0628187192562843</v>
      </c>
      <c r="N119" s="208">
        <v>22294658.270000003</v>
      </c>
      <c r="O119" s="208">
        <v>503.06101967597823</v>
      </c>
    </row>
    <row r="120" spans="1:15" ht="12.75">
      <c r="A120" s="214" t="s">
        <v>124</v>
      </c>
      <c r="B120" s="215">
        <v>0.5345883475464418</v>
      </c>
      <c r="C120" s="216">
        <v>0.00026026696569933874</v>
      </c>
      <c r="D120" s="215">
        <v>0.753706892495519</v>
      </c>
      <c r="E120" s="216">
        <v>0.00026717720400408333</v>
      </c>
      <c r="F120" s="215">
        <v>0.6672506207390997</v>
      </c>
      <c r="G120" s="216">
        <v>0.00011080216219513445</v>
      </c>
      <c r="H120" s="215">
        <v>0.6812949599236618</v>
      </c>
      <c r="I120" s="216">
        <v>2.9211291854549665E-05</v>
      </c>
      <c r="J120" s="215">
        <v>0.6755964513688412</v>
      </c>
      <c r="K120" s="216">
        <v>6.690398607336514E-05</v>
      </c>
      <c r="L120" s="216">
        <v>1</v>
      </c>
      <c r="M120" s="216">
        <v>2.256419513515953E-05</v>
      </c>
      <c r="N120" s="215">
        <v>0.6755998639431492</v>
      </c>
      <c r="O120" s="216">
        <v>1.5244367163300447E-05</v>
      </c>
    </row>
    <row r="121" spans="1:15" ht="12.75">
      <c r="A121" s="201" t="s">
        <v>125</v>
      </c>
      <c r="B121" s="202" t="s">
        <v>11</v>
      </c>
      <c r="C121" s="202" t="s">
        <v>11</v>
      </c>
      <c r="D121" s="202" t="s">
        <v>11</v>
      </c>
      <c r="E121" s="202" t="s">
        <v>11</v>
      </c>
      <c r="F121" s="202" t="s">
        <v>11</v>
      </c>
      <c r="G121" s="202" t="s">
        <v>11</v>
      </c>
      <c r="H121" s="202" t="s">
        <v>11</v>
      </c>
      <c r="I121" s="202" t="s">
        <v>11</v>
      </c>
      <c r="J121" s="202" t="s">
        <v>11</v>
      </c>
      <c r="K121" s="202" t="s">
        <v>11</v>
      </c>
      <c r="L121" s="202" t="s">
        <v>11</v>
      </c>
      <c r="M121" s="202" t="s">
        <v>11</v>
      </c>
      <c r="N121" s="202" t="s">
        <v>11</v>
      </c>
      <c r="O121" s="202" t="s">
        <v>11</v>
      </c>
    </row>
    <row r="122" spans="1:15" ht="12.75">
      <c r="A122" s="39" t="s">
        <v>126</v>
      </c>
      <c r="B122" s="105">
        <v>47144.52</v>
      </c>
      <c r="C122" s="105">
        <v>22.952541382667963</v>
      </c>
      <c r="D122" s="105">
        <v>63841.04</v>
      </c>
      <c r="E122" s="105">
        <v>22.630641616448067</v>
      </c>
      <c r="F122" s="105">
        <v>134750.28</v>
      </c>
      <c r="G122" s="105">
        <v>22.376333444038526</v>
      </c>
      <c r="H122" s="105">
        <v>526110.4400000001</v>
      </c>
      <c r="I122" s="105">
        <v>22.557580071174378</v>
      </c>
      <c r="J122" s="105">
        <v>227543.99</v>
      </c>
      <c r="K122" s="105">
        <v>22.533570013864132</v>
      </c>
      <c r="L122" s="105">
        <v>0</v>
      </c>
      <c r="M122" s="105">
        <v>0</v>
      </c>
      <c r="N122" s="105">
        <v>999390.27</v>
      </c>
      <c r="O122" s="105">
        <v>22.550437068459768</v>
      </c>
    </row>
    <row r="123" spans="1:15" ht="12.75">
      <c r="A123" s="39" t="s">
        <v>127</v>
      </c>
      <c r="B123" s="105">
        <v>0</v>
      </c>
      <c r="C123" s="105">
        <v>0</v>
      </c>
      <c r="D123" s="105">
        <v>0</v>
      </c>
      <c r="E123" s="105">
        <v>0</v>
      </c>
      <c r="F123" s="105">
        <v>0</v>
      </c>
      <c r="G123" s="105">
        <v>0</v>
      </c>
      <c r="H123" s="105">
        <v>0</v>
      </c>
      <c r="I123" s="105">
        <v>0</v>
      </c>
      <c r="J123" s="105">
        <v>0</v>
      </c>
      <c r="K123" s="105">
        <v>0</v>
      </c>
      <c r="L123" s="105">
        <v>0</v>
      </c>
      <c r="M123" s="105">
        <v>0</v>
      </c>
      <c r="N123" s="105">
        <v>0</v>
      </c>
      <c r="O123" s="105">
        <v>0</v>
      </c>
    </row>
    <row r="124" spans="1:15" ht="12.75">
      <c r="A124" s="40" t="s">
        <v>128</v>
      </c>
      <c r="B124" s="106">
        <v>47144.52</v>
      </c>
      <c r="C124" s="106">
        <v>22.952541382667963</v>
      </c>
      <c r="D124" s="106">
        <v>63841.04</v>
      </c>
      <c r="E124" s="106">
        <v>22.630641616448067</v>
      </c>
      <c r="F124" s="106">
        <v>134750.28</v>
      </c>
      <c r="G124" s="106">
        <v>22.376333444038526</v>
      </c>
      <c r="H124" s="106">
        <v>526110.4400000001</v>
      </c>
      <c r="I124" s="106">
        <v>22.557580071174378</v>
      </c>
      <c r="J124" s="106">
        <v>227543.99</v>
      </c>
      <c r="K124" s="106">
        <v>22.533570013864132</v>
      </c>
      <c r="L124" s="106">
        <v>0</v>
      </c>
      <c r="M124" s="106">
        <v>0</v>
      </c>
      <c r="N124" s="106">
        <v>999390.27</v>
      </c>
      <c r="O124" s="106">
        <v>22.550437068459768</v>
      </c>
    </row>
    <row r="125" spans="1:15" ht="12.75">
      <c r="A125" s="41" t="s">
        <v>129</v>
      </c>
      <c r="B125" s="107" t="s">
        <v>11</v>
      </c>
      <c r="C125" s="107" t="s">
        <v>11</v>
      </c>
      <c r="D125" s="107" t="s">
        <v>11</v>
      </c>
      <c r="E125" s="107" t="s">
        <v>11</v>
      </c>
      <c r="F125" s="107" t="s">
        <v>11</v>
      </c>
      <c r="G125" s="107" t="s">
        <v>11</v>
      </c>
      <c r="H125" s="107" t="s">
        <v>11</v>
      </c>
      <c r="I125" s="107" t="s">
        <v>11</v>
      </c>
      <c r="J125" s="107" t="s">
        <v>11</v>
      </c>
      <c r="K125" s="107" t="s">
        <v>11</v>
      </c>
      <c r="L125" s="107" t="s">
        <v>11</v>
      </c>
      <c r="M125" s="107" t="s">
        <v>11</v>
      </c>
      <c r="N125" s="107" t="s">
        <v>11</v>
      </c>
      <c r="O125" s="107" t="s">
        <v>11</v>
      </c>
    </row>
    <row r="126" spans="1:15" ht="12.75">
      <c r="A126" s="42" t="s">
        <v>130</v>
      </c>
      <c r="B126" s="107">
        <v>0</v>
      </c>
      <c r="C126" s="107">
        <v>0</v>
      </c>
      <c r="D126" s="107">
        <v>0</v>
      </c>
      <c r="E126" s="107">
        <v>0</v>
      </c>
      <c r="F126" s="107">
        <v>0</v>
      </c>
      <c r="G126" s="107">
        <v>0</v>
      </c>
      <c r="H126" s="107">
        <v>0</v>
      </c>
      <c r="I126" s="107">
        <v>0</v>
      </c>
      <c r="J126" s="107">
        <v>0</v>
      </c>
      <c r="K126" s="107">
        <v>0</v>
      </c>
      <c r="L126" s="107">
        <v>0</v>
      </c>
      <c r="M126" s="107">
        <v>0</v>
      </c>
      <c r="N126" s="107">
        <v>0</v>
      </c>
      <c r="O126" s="107">
        <v>0</v>
      </c>
    </row>
    <row r="127" spans="1:15" ht="12.75">
      <c r="A127" s="42" t="s">
        <v>131</v>
      </c>
      <c r="B127" s="107">
        <v>0</v>
      </c>
      <c r="C127" s="107">
        <v>0</v>
      </c>
      <c r="D127" s="107">
        <v>0</v>
      </c>
      <c r="E127" s="107">
        <v>0</v>
      </c>
      <c r="F127" s="107">
        <v>0</v>
      </c>
      <c r="G127" s="107">
        <v>0</v>
      </c>
      <c r="H127" s="107">
        <v>0</v>
      </c>
      <c r="I127" s="107">
        <v>0</v>
      </c>
      <c r="J127" s="107">
        <v>0</v>
      </c>
      <c r="K127" s="107">
        <v>0</v>
      </c>
      <c r="L127" s="107">
        <v>0</v>
      </c>
      <c r="M127" s="107">
        <v>0</v>
      </c>
      <c r="N127" s="107">
        <v>0</v>
      </c>
      <c r="O127" s="107">
        <v>0</v>
      </c>
    </row>
    <row r="128" spans="1:15" ht="12.75">
      <c r="A128" s="41" t="s">
        <v>132</v>
      </c>
      <c r="B128" s="108">
        <v>0</v>
      </c>
      <c r="C128" s="108">
        <v>0</v>
      </c>
      <c r="D128" s="108">
        <v>0</v>
      </c>
      <c r="E128" s="108">
        <v>0</v>
      </c>
      <c r="F128" s="108">
        <v>0</v>
      </c>
      <c r="G128" s="108">
        <v>0</v>
      </c>
      <c r="H128" s="108">
        <v>0</v>
      </c>
      <c r="I128" s="108">
        <v>0</v>
      </c>
      <c r="J128" s="108">
        <v>0</v>
      </c>
      <c r="K128" s="108">
        <v>0</v>
      </c>
      <c r="L128" s="108">
        <v>0</v>
      </c>
      <c r="M128" s="108">
        <v>0</v>
      </c>
      <c r="N128" s="108">
        <v>0</v>
      </c>
      <c r="O128" s="108">
        <v>0</v>
      </c>
    </row>
  </sheetData>
  <sheetProtection/>
  <mergeCells count="14">
    <mergeCell ref="B3:C3"/>
    <mergeCell ref="B1:C1"/>
    <mergeCell ref="D1:E1"/>
    <mergeCell ref="F1:G1"/>
    <mergeCell ref="H1:I1"/>
    <mergeCell ref="J1:K1"/>
    <mergeCell ref="D3:E3"/>
    <mergeCell ref="F3:G3"/>
    <mergeCell ref="H3:I3"/>
    <mergeCell ref="J3:K3"/>
    <mergeCell ref="L3:M3"/>
    <mergeCell ref="N3:O3"/>
    <mergeCell ref="N1:O1"/>
    <mergeCell ref="L1:M1"/>
  </mergeCells>
  <printOptions/>
  <pageMargins left="0.7" right="0.7" top="0.75" bottom="0.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"/>
    </sheetView>
  </sheetViews>
  <sheetFormatPr defaultColWidth="8.8515625" defaultRowHeight="12.75"/>
  <cols>
    <col min="1" max="1" width="58.57421875" style="0" customWidth="1"/>
    <col min="2" max="2" width="13.7109375" style="0" customWidth="1"/>
    <col min="3" max="3" width="11.28125" style="0" bestFit="1" customWidth="1"/>
    <col min="4" max="4" width="13.7109375" style="0" customWidth="1"/>
    <col min="5" max="5" width="11.28125" style="0" bestFit="1" customWidth="1"/>
    <col min="6" max="6" width="13.7109375" style="0" customWidth="1"/>
    <col min="7" max="7" width="11.28125" style="0" bestFit="1" customWidth="1"/>
    <col min="8" max="8" width="13.7109375" style="0" customWidth="1"/>
    <col min="9" max="9" width="11.28125" style="0" bestFit="1" customWidth="1"/>
    <col min="10" max="10" width="13.7109375" style="0" customWidth="1"/>
    <col min="11" max="11" width="11.28125" style="0" bestFit="1" customWidth="1"/>
    <col min="12" max="12" width="13.7109375" style="0" customWidth="1"/>
    <col min="13" max="13" width="11.28125" style="0" bestFit="1" customWidth="1"/>
    <col min="14" max="14" width="13.7109375" style="0" customWidth="1"/>
    <col min="15" max="15" width="11.28125" style="0" bestFit="1" customWidth="1"/>
    <col min="16" max="16" width="13.7109375" style="0" customWidth="1"/>
    <col min="17" max="17" width="11.28125" style="0" bestFit="1" customWidth="1"/>
    <col min="18" max="18" width="14.57421875" style="0" bestFit="1" customWidth="1"/>
    <col min="19" max="19" width="11.28125" style="0" bestFit="1" customWidth="1"/>
  </cols>
  <sheetData>
    <row r="1" spans="2:19" ht="12.75">
      <c r="B1" s="233" t="s">
        <v>0</v>
      </c>
      <c r="C1" s="233"/>
      <c r="D1" s="233" t="s">
        <v>1</v>
      </c>
      <c r="E1" s="233"/>
      <c r="F1" s="233" t="s">
        <v>2</v>
      </c>
      <c r="G1" s="233"/>
      <c r="H1" s="233" t="s">
        <v>3</v>
      </c>
      <c r="I1" s="233"/>
      <c r="J1" s="233" t="s">
        <v>4</v>
      </c>
      <c r="K1" s="233"/>
      <c r="L1" s="233" t="s">
        <v>5</v>
      </c>
      <c r="M1" s="233"/>
      <c r="N1" s="233" t="s">
        <v>6</v>
      </c>
      <c r="O1" s="233"/>
      <c r="P1" s="233" t="s">
        <v>7</v>
      </c>
      <c r="Q1" s="233"/>
      <c r="R1" s="233" t="s">
        <v>233</v>
      </c>
      <c r="S1" s="233"/>
    </row>
    <row r="2" spans="1:19" ht="66.75">
      <c r="A2" s="6" t="s">
        <v>234</v>
      </c>
      <c r="B2" s="6" t="s">
        <v>8</v>
      </c>
      <c r="C2" s="7" t="s">
        <v>9</v>
      </c>
      <c r="D2" s="6" t="s">
        <v>8</v>
      </c>
      <c r="E2" s="7" t="s">
        <v>9</v>
      </c>
      <c r="F2" s="6" t="s">
        <v>8</v>
      </c>
      <c r="G2" s="7" t="s">
        <v>9</v>
      </c>
      <c r="H2" s="6" t="s">
        <v>8</v>
      </c>
      <c r="I2" s="7" t="s">
        <v>9</v>
      </c>
      <c r="J2" s="6" t="s">
        <v>8</v>
      </c>
      <c r="K2" s="7" t="s">
        <v>9</v>
      </c>
      <c r="L2" s="6" t="s">
        <v>8</v>
      </c>
      <c r="M2" s="7" t="s">
        <v>9</v>
      </c>
      <c r="N2" s="6" t="s">
        <v>8</v>
      </c>
      <c r="O2" s="7" t="s">
        <v>9</v>
      </c>
      <c r="P2" s="6" t="s">
        <v>8</v>
      </c>
      <c r="Q2" s="7" t="s">
        <v>9</v>
      </c>
      <c r="R2" s="6" t="s">
        <v>8</v>
      </c>
      <c r="S2" s="7" t="s">
        <v>9</v>
      </c>
    </row>
    <row r="3" spans="1:19" ht="12.75">
      <c r="A3" s="8" t="s">
        <v>10</v>
      </c>
      <c r="B3" s="232">
        <v>32300</v>
      </c>
      <c r="C3" s="232" t="s">
        <v>11</v>
      </c>
      <c r="D3" s="224">
        <v>44318</v>
      </c>
      <c r="E3" s="224" t="s">
        <v>11</v>
      </c>
      <c r="F3" s="224">
        <v>79229</v>
      </c>
      <c r="G3" s="224" t="s">
        <v>11</v>
      </c>
      <c r="H3" s="224">
        <v>62242</v>
      </c>
      <c r="I3" s="224" t="s">
        <v>11</v>
      </c>
      <c r="J3" s="224">
        <v>317065</v>
      </c>
      <c r="K3" s="224" t="s">
        <v>11</v>
      </c>
      <c r="L3" s="224">
        <v>69906</v>
      </c>
      <c r="M3" s="224" t="s">
        <v>11</v>
      </c>
      <c r="N3" s="224">
        <v>62707</v>
      </c>
      <c r="O3" s="224"/>
      <c r="P3" s="224">
        <v>72857</v>
      </c>
      <c r="Q3" s="224" t="s">
        <v>11</v>
      </c>
      <c r="R3" s="224">
        <v>740624</v>
      </c>
      <c r="S3" s="224"/>
    </row>
    <row r="4" spans="1:19" ht="12.75">
      <c r="A4" s="9" t="s">
        <v>12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28.5" customHeight="1">
      <c r="A5" s="225" t="s">
        <v>13</v>
      </c>
      <c r="B5" s="205" t="s">
        <v>11</v>
      </c>
      <c r="C5" s="205" t="s">
        <v>11</v>
      </c>
      <c r="D5" s="205" t="s">
        <v>11</v>
      </c>
      <c r="E5" s="205" t="s">
        <v>11</v>
      </c>
      <c r="F5" s="205" t="s">
        <v>11</v>
      </c>
      <c r="G5" s="205" t="s">
        <v>11</v>
      </c>
      <c r="H5" s="205" t="s">
        <v>11</v>
      </c>
      <c r="I5" s="205" t="s">
        <v>11</v>
      </c>
      <c r="J5" s="205" t="s">
        <v>11</v>
      </c>
      <c r="K5" s="205" t="s">
        <v>11</v>
      </c>
      <c r="L5" s="205" t="s">
        <v>11</v>
      </c>
      <c r="M5" s="205" t="s">
        <v>11</v>
      </c>
      <c r="N5" s="205" t="s">
        <v>11</v>
      </c>
      <c r="O5" s="205" t="s">
        <v>11</v>
      </c>
      <c r="P5" s="205" t="s">
        <v>11</v>
      </c>
      <c r="Q5" s="205" t="s">
        <v>11</v>
      </c>
      <c r="R5" s="205" t="s">
        <v>11</v>
      </c>
      <c r="S5" s="205" t="s">
        <v>11</v>
      </c>
    </row>
    <row r="6" spans="1:19" ht="12.75">
      <c r="A6" s="10" t="s">
        <v>14</v>
      </c>
      <c r="B6" s="52">
        <v>403349.58</v>
      </c>
      <c r="C6" s="52">
        <f>+B6/B3</f>
        <v>12.487603095975233</v>
      </c>
      <c r="D6" s="52">
        <v>330486.81000000023</v>
      </c>
      <c r="E6" s="52">
        <f>+D6/D3</f>
        <v>7.457168870436397</v>
      </c>
      <c r="F6" s="52">
        <v>151200.12000000002</v>
      </c>
      <c r="G6" s="52">
        <f>+F6/F3</f>
        <v>1.9083936437415596</v>
      </c>
      <c r="H6" s="52">
        <v>653409.0000000006</v>
      </c>
      <c r="I6" s="52">
        <f>+H6/H3</f>
        <v>10.497879245525539</v>
      </c>
      <c r="J6" s="52">
        <v>737856.4800000002</v>
      </c>
      <c r="K6" s="52">
        <f>+J6/J3</f>
        <v>2.327145790295366</v>
      </c>
      <c r="L6" s="52">
        <v>428288.5199999999</v>
      </c>
      <c r="M6" s="52">
        <f>+L6/L3</f>
        <v>6.126634623637455</v>
      </c>
      <c r="N6" s="52">
        <v>646464.3600000002</v>
      </c>
      <c r="O6" s="52">
        <f>+N6/N$3</f>
        <v>10.309285406732904</v>
      </c>
      <c r="P6" s="52">
        <v>214965.58000000007</v>
      </c>
      <c r="Q6" s="52">
        <f>+P6/P$3</f>
        <v>2.9505137461053854</v>
      </c>
      <c r="R6" s="52">
        <f>+B6+D6+F6+H6+J6+L6+N6+P6</f>
        <v>3566020.4500000016</v>
      </c>
      <c r="S6" s="52">
        <f>+R6/R$3</f>
        <v>4.814886433601938</v>
      </c>
    </row>
    <row r="7" spans="1:19" ht="12.75">
      <c r="A7" s="10" t="s">
        <v>15</v>
      </c>
      <c r="B7" s="52">
        <v>21608</v>
      </c>
      <c r="C7" s="52"/>
      <c r="D7" s="52">
        <v>17704.64000000001</v>
      </c>
      <c r="E7" s="52"/>
      <c r="F7" s="52">
        <v>8100</v>
      </c>
      <c r="G7" s="52"/>
      <c r="H7" s="52">
        <v>35004</v>
      </c>
      <c r="I7" s="52"/>
      <c r="J7" s="52">
        <v>39528</v>
      </c>
      <c r="K7" s="52"/>
      <c r="L7" s="52">
        <v>22944</v>
      </c>
      <c r="M7" s="52"/>
      <c r="N7" s="52">
        <v>34632</v>
      </c>
      <c r="O7" s="52"/>
      <c r="P7" s="52">
        <v>11516</v>
      </c>
      <c r="Q7" s="52"/>
      <c r="R7" s="52">
        <v>191036.64</v>
      </c>
      <c r="S7" s="52"/>
    </row>
    <row r="8" spans="1:19" ht="12.75">
      <c r="A8" s="10" t="s">
        <v>16</v>
      </c>
      <c r="B8" s="52">
        <v>80</v>
      </c>
      <c r="C8" s="52"/>
      <c r="D8" s="52">
        <v>80</v>
      </c>
      <c r="E8" s="52"/>
      <c r="F8" s="52">
        <v>80</v>
      </c>
      <c r="G8" s="52"/>
      <c r="H8" s="52">
        <v>80</v>
      </c>
      <c r="I8" s="52"/>
      <c r="J8" s="52">
        <v>80</v>
      </c>
      <c r="K8" s="52"/>
      <c r="L8" s="52">
        <v>80</v>
      </c>
      <c r="M8" s="52"/>
      <c r="N8" s="52">
        <v>80</v>
      </c>
      <c r="O8" s="52"/>
      <c r="P8" s="52">
        <v>80</v>
      </c>
      <c r="Q8" s="52"/>
      <c r="R8" s="52">
        <v>80</v>
      </c>
      <c r="S8" s="52"/>
    </row>
    <row r="9" spans="1:19" ht="12.75">
      <c r="A9" s="10" t="s">
        <v>17</v>
      </c>
      <c r="B9" s="52">
        <v>2.8</v>
      </c>
      <c r="C9" s="52"/>
      <c r="D9" s="52">
        <v>2.8</v>
      </c>
      <c r="E9" s="52"/>
      <c r="F9" s="52">
        <v>2.8</v>
      </c>
      <c r="G9" s="52"/>
      <c r="H9" s="52">
        <v>2.8</v>
      </c>
      <c r="I9" s="52"/>
      <c r="J9" s="52">
        <v>2.8</v>
      </c>
      <c r="K9" s="52"/>
      <c r="L9" s="52">
        <v>2.8</v>
      </c>
      <c r="M9" s="52"/>
      <c r="N9" s="52">
        <v>2.8</v>
      </c>
      <c r="O9" s="52"/>
      <c r="P9" s="52">
        <v>2.8</v>
      </c>
      <c r="Q9" s="52"/>
      <c r="R9" s="52">
        <v>2.8</v>
      </c>
      <c r="S9" s="52"/>
    </row>
    <row r="10" spans="1:19" ht="12.75">
      <c r="A10" s="201" t="s">
        <v>18</v>
      </c>
      <c r="B10" s="202" t="s">
        <v>11</v>
      </c>
      <c r="C10" s="202"/>
      <c r="D10" s="202" t="s">
        <v>11</v>
      </c>
      <c r="E10" s="202"/>
      <c r="F10" s="202" t="s">
        <v>11</v>
      </c>
      <c r="G10" s="202"/>
      <c r="H10" s="202" t="s">
        <v>11</v>
      </c>
      <c r="I10" s="202"/>
      <c r="J10" s="202" t="s">
        <v>11</v>
      </c>
      <c r="K10" s="202"/>
      <c r="L10" s="202" t="s">
        <v>11</v>
      </c>
      <c r="M10" s="202"/>
      <c r="N10" s="202" t="s">
        <v>11</v>
      </c>
      <c r="O10" s="202"/>
      <c r="P10" s="202" t="s">
        <v>11</v>
      </c>
      <c r="Q10" s="202"/>
      <c r="R10" s="202"/>
      <c r="S10" s="202"/>
    </row>
    <row r="11" spans="1:19" ht="12.75">
      <c r="A11" s="11" t="s">
        <v>19</v>
      </c>
      <c r="B11" s="54" t="s">
        <v>11</v>
      </c>
      <c r="C11" s="54"/>
      <c r="D11" s="54" t="s">
        <v>11</v>
      </c>
      <c r="E11" s="54"/>
      <c r="F11" s="54" t="s">
        <v>11</v>
      </c>
      <c r="G11" s="54"/>
      <c r="H11" s="54" t="s">
        <v>11</v>
      </c>
      <c r="I11" s="54"/>
      <c r="J11" s="54" t="s">
        <v>11</v>
      </c>
      <c r="K11" s="54"/>
      <c r="L11" s="54" t="s">
        <v>11</v>
      </c>
      <c r="M11" s="54"/>
      <c r="N11" s="54" t="s">
        <v>11</v>
      </c>
      <c r="O11" s="54"/>
      <c r="P11" s="54" t="s">
        <v>11</v>
      </c>
      <c r="Q11" s="54"/>
      <c r="R11" s="54"/>
      <c r="S11" s="54"/>
    </row>
    <row r="12" spans="1:19" ht="12.75">
      <c r="A12" s="12" t="s">
        <v>20</v>
      </c>
      <c r="B12" s="54">
        <v>313470</v>
      </c>
      <c r="C12" s="54">
        <v>9.704953560371518</v>
      </c>
      <c r="D12" s="54">
        <v>0</v>
      </c>
      <c r="E12" s="54">
        <v>0</v>
      </c>
      <c r="F12" s="54">
        <v>0</v>
      </c>
      <c r="G12" s="54">
        <v>0</v>
      </c>
      <c r="H12" s="54">
        <v>216605</v>
      </c>
      <c r="I12" s="54">
        <v>3.4800456283538446</v>
      </c>
      <c r="J12" s="54">
        <v>3623090</v>
      </c>
      <c r="K12" s="54">
        <v>11.426962925583082</v>
      </c>
      <c r="L12" s="54">
        <v>286740</v>
      </c>
      <c r="M12" s="54">
        <v>4.101793837438846</v>
      </c>
      <c r="N12" s="54">
        <v>1053255</v>
      </c>
      <c r="O12" s="54">
        <f aca="true" t="shared" si="0" ref="O12:O18">+N12/N$3</f>
        <v>16.79645015707975</v>
      </c>
      <c r="P12" s="54">
        <v>0</v>
      </c>
      <c r="Q12" s="54">
        <f aca="true" t="shared" si="1" ref="Q12:Q18">+P12/P$3</f>
        <v>0</v>
      </c>
      <c r="R12" s="54">
        <f aca="true" t="shared" si="2" ref="R12:R75">+B12+D12+F12+H12+J12+L12+N12+P12</f>
        <v>5493160</v>
      </c>
      <c r="S12" s="54">
        <f>+R12/R$3</f>
        <v>7.416934908941649</v>
      </c>
    </row>
    <row r="13" spans="1:19" ht="12.75">
      <c r="A13" s="12" t="s">
        <v>21</v>
      </c>
      <c r="B13" s="54">
        <v>2007970</v>
      </c>
      <c r="C13" s="54">
        <v>62.16625386996904</v>
      </c>
      <c r="D13" s="54">
        <v>3237380</v>
      </c>
      <c r="E13" s="54">
        <v>73.04887404666276</v>
      </c>
      <c r="F13" s="54">
        <v>2624992.0299999993</v>
      </c>
      <c r="G13" s="54">
        <v>33.13170720317055</v>
      </c>
      <c r="H13" s="54">
        <v>3932535</v>
      </c>
      <c r="I13" s="54">
        <v>63.181372706532564</v>
      </c>
      <c r="J13" s="54">
        <v>10939661</v>
      </c>
      <c r="K13" s="54">
        <v>34.50289688234274</v>
      </c>
      <c r="L13" s="54">
        <v>6184730</v>
      </c>
      <c r="M13" s="54">
        <v>88.47209109375447</v>
      </c>
      <c r="N13" s="54">
        <v>3525280</v>
      </c>
      <c r="O13" s="54">
        <f t="shared" si="0"/>
        <v>56.218285039947695</v>
      </c>
      <c r="P13" s="54">
        <f>4056703+316988</f>
        <v>4373691</v>
      </c>
      <c r="Q13" s="54">
        <f t="shared" si="1"/>
        <v>60.031170649354216</v>
      </c>
      <c r="R13" s="54">
        <f t="shared" si="2"/>
        <v>36826239.03</v>
      </c>
      <c r="S13" s="54">
        <f aca="true" t="shared" si="3" ref="S13:S18">+R13/R$3</f>
        <v>49.7232590761304</v>
      </c>
    </row>
    <row r="14" spans="1:19" ht="12.75">
      <c r="A14" s="12" t="s">
        <v>22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369970</v>
      </c>
      <c r="I14" s="54">
        <v>5.944057067574949</v>
      </c>
      <c r="J14" s="54">
        <v>0</v>
      </c>
      <c r="K14" s="54">
        <v>0</v>
      </c>
      <c r="L14" s="54">
        <v>0</v>
      </c>
      <c r="M14" s="54">
        <v>0</v>
      </c>
      <c r="N14" s="54">
        <v>16685.12</v>
      </c>
      <c r="O14" s="54">
        <f t="shared" si="0"/>
        <v>0.2660806608512606</v>
      </c>
      <c r="P14" s="54">
        <v>0</v>
      </c>
      <c r="Q14" s="54">
        <f t="shared" si="1"/>
        <v>0</v>
      </c>
      <c r="R14" s="54">
        <f t="shared" si="2"/>
        <v>386655.12</v>
      </c>
      <c r="S14" s="54">
        <f t="shared" si="3"/>
        <v>0.5220666897102983</v>
      </c>
    </row>
    <row r="15" spans="1:19" ht="12.75">
      <c r="A15" s="12" t="s">
        <v>23</v>
      </c>
      <c r="B15" s="54">
        <v>400150</v>
      </c>
      <c r="C15" s="54">
        <v>12.388544891640867</v>
      </c>
      <c r="D15" s="54">
        <v>1301940.260000001</v>
      </c>
      <c r="E15" s="54">
        <v>29.377234080960353</v>
      </c>
      <c r="F15" s="54">
        <v>686198.04</v>
      </c>
      <c r="G15" s="54">
        <v>8.660945360915827</v>
      </c>
      <c r="H15" s="54">
        <v>312710</v>
      </c>
      <c r="I15" s="54">
        <v>5.024099482664439</v>
      </c>
      <c r="J15" s="54">
        <v>101700</v>
      </c>
      <c r="K15" s="54">
        <v>0.3207544194408087</v>
      </c>
      <c r="L15" s="54">
        <v>0</v>
      </c>
      <c r="M15" s="54">
        <v>0</v>
      </c>
      <c r="N15" s="54">
        <v>1103680</v>
      </c>
      <c r="O15" s="54">
        <f t="shared" si="0"/>
        <v>17.60058685633183</v>
      </c>
      <c r="P15" s="54">
        <v>0</v>
      </c>
      <c r="Q15" s="54">
        <f t="shared" si="1"/>
        <v>0</v>
      </c>
      <c r="R15" s="54">
        <f t="shared" si="2"/>
        <v>3906378.3000000007</v>
      </c>
      <c r="S15" s="54">
        <f t="shared" si="3"/>
        <v>5.274441957052432</v>
      </c>
    </row>
    <row r="16" spans="1:19" ht="12.75">
      <c r="A16" s="12" t="s">
        <v>24</v>
      </c>
      <c r="B16" s="54">
        <v>0</v>
      </c>
      <c r="C16" s="54">
        <v>0</v>
      </c>
      <c r="D16" s="54">
        <v>43720.12</v>
      </c>
      <c r="E16" s="54">
        <v>0.9865093190125909</v>
      </c>
      <c r="F16" s="54">
        <v>0</v>
      </c>
      <c r="G16" s="54">
        <v>0</v>
      </c>
      <c r="H16" s="54">
        <v>0</v>
      </c>
      <c r="I16" s="54">
        <v>0</v>
      </c>
      <c r="J16" s="54">
        <v>1028340</v>
      </c>
      <c r="K16" s="54">
        <v>3.2433097314430794</v>
      </c>
      <c r="L16" s="54">
        <v>0</v>
      </c>
      <c r="M16" s="54">
        <v>0</v>
      </c>
      <c r="N16" s="54">
        <v>500220.12000000005</v>
      </c>
      <c r="O16" s="54">
        <f t="shared" si="0"/>
        <v>7.977101758974278</v>
      </c>
      <c r="P16" s="54">
        <v>184769</v>
      </c>
      <c r="Q16" s="54">
        <f t="shared" si="1"/>
        <v>2.536050070686413</v>
      </c>
      <c r="R16" s="54">
        <f t="shared" si="2"/>
        <v>1757049.2400000002</v>
      </c>
      <c r="S16" s="54">
        <f t="shared" si="3"/>
        <v>2.3723903627211653</v>
      </c>
    </row>
    <row r="17" spans="1:19" ht="12.75">
      <c r="A17" s="12" t="s">
        <v>25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f t="shared" si="0"/>
        <v>0</v>
      </c>
      <c r="P17" s="54">
        <v>0</v>
      </c>
      <c r="Q17" s="54">
        <f t="shared" si="1"/>
        <v>0</v>
      </c>
      <c r="R17" s="54">
        <f t="shared" si="2"/>
        <v>0</v>
      </c>
      <c r="S17" s="54">
        <f t="shared" si="3"/>
        <v>0</v>
      </c>
    </row>
    <row r="18" spans="1:19" ht="12.75">
      <c r="A18" s="12" t="s">
        <v>26</v>
      </c>
      <c r="B18" s="54">
        <v>49820</v>
      </c>
      <c r="C18" s="54">
        <v>1.5424148606811146</v>
      </c>
      <c r="D18" s="54">
        <v>132475.34000000003</v>
      </c>
      <c r="E18" s="54">
        <v>2.989199422356605</v>
      </c>
      <c r="F18" s="54">
        <v>837758.05</v>
      </c>
      <c r="G18" s="54">
        <v>10.573881407060547</v>
      </c>
      <c r="H18" s="54">
        <v>0</v>
      </c>
      <c r="I18" s="54">
        <v>0</v>
      </c>
      <c r="J18" s="54">
        <v>0</v>
      </c>
      <c r="K18" s="54">
        <v>0</v>
      </c>
      <c r="L18" s="54">
        <v>116552.08</v>
      </c>
      <c r="M18" s="54">
        <v>1.6672686178582667</v>
      </c>
      <c r="N18" s="54">
        <v>0</v>
      </c>
      <c r="O18" s="54">
        <f t="shared" si="0"/>
        <v>0</v>
      </c>
      <c r="P18" s="54">
        <v>0</v>
      </c>
      <c r="Q18" s="54">
        <f t="shared" si="1"/>
        <v>0</v>
      </c>
      <c r="R18" s="54">
        <f t="shared" si="2"/>
        <v>1136605.4700000002</v>
      </c>
      <c r="S18" s="54">
        <f t="shared" si="3"/>
        <v>1.5346592467972955</v>
      </c>
    </row>
    <row r="19" spans="1:19" ht="12.75">
      <c r="A19" s="13" t="s">
        <v>27</v>
      </c>
      <c r="B19" s="55">
        <f>+SUM(B12:B18)</f>
        <v>2771410</v>
      </c>
      <c r="C19" s="55">
        <f aca="true" t="shared" si="4" ref="C19:S19">+SUM(C12:C18)</f>
        <v>85.80216718266254</v>
      </c>
      <c r="D19" s="55">
        <f t="shared" si="4"/>
        <v>4715515.720000001</v>
      </c>
      <c r="E19" s="55">
        <f t="shared" si="4"/>
        <v>106.40181686899231</v>
      </c>
      <c r="F19" s="55">
        <f t="shared" si="4"/>
        <v>4148948.119999999</v>
      </c>
      <c r="G19" s="55">
        <f t="shared" si="4"/>
        <v>52.36653397114692</v>
      </c>
      <c r="H19" s="55">
        <f t="shared" si="4"/>
        <v>4831820</v>
      </c>
      <c r="I19" s="55">
        <f t="shared" si="4"/>
        <v>77.62957488512579</v>
      </c>
      <c r="J19" s="55">
        <f t="shared" si="4"/>
        <v>15692791</v>
      </c>
      <c r="K19" s="55">
        <f t="shared" si="4"/>
        <v>49.49392395880971</v>
      </c>
      <c r="L19" s="55">
        <f t="shared" si="4"/>
        <v>6588022.08</v>
      </c>
      <c r="M19" s="55">
        <f t="shared" si="4"/>
        <v>94.24115354905159</v>
      </c>
      <c r="N19" s="55">
        <f t="shared" si="4"/>
        <v>6199120.24</v>
      </c>
      <c r="O19" s="55">
        <f t="shared" si="4"/>
        <v>98.85850447318481</v>
      </c>
      <c r="P19" s="55">
        <f t="shared" si="4"/>
        <v>4558460</v>
      </c>
      <c r="Q19" s="55">
        <f t="shared" si="4"/>
        <v>62.56722072004063</v>
      </c>
      <c r="R19" s="55">
        <f t="shared" si="4"/>
        <v>49506087.160000004</v>
      </c>
      <c r="S19" s="55">
        <f t="shared" si="4"/>
        <v>66.84375224135323</v>
      </c>
    </row>
    <row r="20" spans="1:19" ht="12.75">
      <c r="A20" s="203" t="s">
        <v>28</v>
      </c>
      <c r="B20" s="204" t="s">
        <v>11</v>
      </c>
      <c r="C20" s="204"/>
      <c r="D20" s="204" t="s">
        <v>11</v>
      </c>
      <c r="E20" s="204"/>
      <c r="F20" s="204" t="s">
        <v>11</v>
      </c>
      <c r="G20" s="204"/>
      <c r="H20" s="204" t="s">
        <v>11</v>
      </c>
      <c r="I20" s="204"/>
      <c r="J20" s="204" t="s">
        <v>11</v>
      </c>
      <c r="K20" s="204"/>
      <c r="L20" s="204" t="s">
        <v>11</v>
      </c>
      <c r="M20" s="204"/>
      <c r="N20" s="204" t="s">
        <v>11</v>
      </c>
      <c r="O20" s="204"/>
      <c r="P20" s="204" t="s">
        <v>11</v>
      </c>
      <c r="Q20" s="204"/>
      <c r="R20" s="204"/>
      <c r="S20" s="204"/>
    </row>
    <row r="21" spans="1:19" ht="12.75">
      <c r="A21" s="15" t="s">
        <v>29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1784100</v>
      </c>
      <c r="K21" s="56">
        <v>5.626921924526517</v>
      </c>
      <c r="L21" s="56">
        <v>473077</v>
      </c>
      <c r="M21" s="56">
        <v>6.767330415128887</v>
      </c>
      <c r="N21" s="56">
        <v>943116.89</v>
      </c>
      <c r="O21" s="56">
        <f>+N21/N$3</f>
        <v>15.040057569330378</v>
      </c>
      <c r="P21" s="56">
        <v>280530</v>
      </c>
      <c r="Q21" s="56">
        <f>+P21/P$3</f>
        <v>3.8504193145476755</v>
      </c>
      <c r="R21" s="56">
        <f t="shared" si="2"/>
        <v>3480823.89</v>
      </c>
      <c r="S21" s="56">
        <f>+R21/R$3</f>
        <v>4.699852948324656</v>
      </c>
    </row>
    <row r="22" spans="1:19" ht="12.75">
      <c r="A22" s="15" t="s">
        <v>30</v>
      </c>
      <c r="B22" s="56">
        <v>344740</v>
      </c>
      <c r="C22" s="56">
        <v>10.673065015479876</v>
      </c>
      <c r="D22" s="56">
        <v>280760.0800000001</v>
      </c>
      <c r="E22" s="56">
        <v>6.335125231283002</v>
      </c>
      <c r="F22" s="56">
        <v>2795110</v>
      </c>
      <c r="G22" s="56">
        <v>35.27887515934822</v>
      </c>
      <c r="H22" s="56">
        <v>659920</v>
      </c>
      <c r="I22" s="56">
        <v>10.602487066610971</v>
      </c>
      <c r="J22" s="56">
        <v>358897</v>
      </c>
      <c r="K22" s="56">
        <v>1.1319350921735292</v>
      </c>
      <c r="L22" s="56">
        <v>64400</v>
      </c>
      <c r="M22" s="56">
        <v>0.9212370898063114</v>
      </c>
      <c r="N22" s="56">
        <v>0</v>
      </c>
      <c r="O22" s="56">
        <f>+N22/N$3</f>
        <v>0</v>
      </c>
      <c r="P22" s="56">
        <f>79100+10260</f>
        <v>89360</v>
      </c>
      <c r="Q22" s="56">
        <f>+P22/P$3</f>
        <v>1.2265122088474683</v>
      </c>
      <c r="R22" s="56">
        <f t="shared" si="2"/>
        <v>4593187.08</v>
      </c>
      <c r="S22" s="56">
        <f>+R22/R$3</f>
        <v>6.201779958521463</v>
      </c>
    </row>
    <row r="23" spans="1:19" ht="12.75">
      <c r="A23" s="16" t="s">
        <v>31</v>
      </c>
      <c r="B23" s="57">
        <f>+B21+B22</f>
        <v>344740</v>
      </c>
      <c r="C23" s="57">
        <f aca="true" t="shared" si="5" ref="C23:S23">+C21+C22</f>
        <v>10.673065015479876</v>
      </c>
      <c r="D23" s="57">
        <f t="shared" si="5"/>
        <v>280760.0800000001</v>
      </c>
      <c r="E23" s="57">
        <f t="shared" si="5"/>
        <v>6.335125231283002</v>
      </c>
      <c r="F23" s="57">
        <f t="shared" si="5"/>
        <v>2795110</v>
      </c>
      <c r="G23" s="57">
        <f t="shared" si="5"/>
        <v>35.27887515934822</v>
      </c>
      <c r="H23" s="57">
        <f t="shared" si="5"/>
        <v>659920</v>
      </c>
      <c r="I23" s="57">
        <f t="shared" si="5"/>
        <v>10.602487066610971</v>
      </c>
      <c r="J23" s="57">
        <f t="shared" si="5"/>
        <v>2142997</v>
      </c>
      <c r="K23" s="57">
        <f t="shared" si="5"/>
        <v>6.758857016700047</v>
      </c>
      <c r="L23" s="57">
        <f t="shared" si="5"/>
        <v>537477</v>
      </c>
      <c r="M23" s="57">
        <f t="shared" si="5"/>
        <v>7.6885675049351985</v>
      </c>
      <c r="N23" s="57">
        <f t="shared" si="5"/>
        <v>943116.89</v>
      </c>
      <c r="O23" s="57">
        <f t="shared" si="5"/>
        <v>15.040057569330378</v>
      </c>
      <c r="P23" s="57">
        <f t="shared" si="5"/>
        <v>369890</v>
      </c>
      <c r="Q23" s="57">
        <f t="shared" si="5"/>
        <v>5.076931523395144</v>
      </c>
      <c r="R23" s="57">
        <f t="shared" si="5"/>
        <v>8074010.970000001</v>
      </c>
      <c r="S23" s="57">
        <f t="shared" si="5"/>
        <v>10.90163290684612</v>
      </c>
    </row>
    <row r="24" spans="1:19" ht="12.75">
      <c r="A24" s="17" t="s">
        <v>32</v>
      </c>
      <c r="B24" s="58">
        <f>+B19+B23</f>
        <v>3116150</v>
      </c>
      <c r="C24" s="58">
        <f aca="true" t="shared" si="6" ref="C24:S24">+C19+C23</f>
        <v>96.47523219814242</v>
      </c>
      <c r="D24" s="58">
        <f t="shared" si="6"/>
        <v>4996275.800000001</v>
      </c>
      <c r="E24" s="58">
        <f t="shared" si="6"/>
        <v>112.73694210027531</v>
      </c>
      <c r="F24" s="58">
        <f t="shared" si="6"/>
        <v>6944058.119999999</v>
      </c>
      <c r="G24" s="58">
        <f t="shared" si="6"/>
        <v>87.64540913049514</v>
      </c>
      <c r="H24" s="58">
        <f t="shared" si="6"/>
        <v>5491740</v>
      </c>
      <c r="I24" s="58">
        <f t="shared" si="6"/>
        <v>88.23206195173677</v>
      </c>
      <c r="J24" s="58">
        <f t="shared" si="6"/>
        <v>17835788</v>
      </c>
      <c r="K24" s="58">
        <f t="shared" si="6"/>
        <v>56.25278097550976</v>
      </c>
      <c r="L24" s="58">
        <f t="shared" si="6"/>
        <v>7125499.08</v>
      </c>
      <c r="M24" s="58">
        <f t="shared" si="6"/>
        <v>101.92972105398678</v>
      </c>
      <c r="N24" s="58">
        <f t="shared" si="6"/>
        <v>7142237.13</v>
      </c>
      <c r="O24" s="58">
        <f t="shared" si="6"/>
        <v>113.89856204251518</v>
      </c>
      <c r="P24" s="58">
        <f t="shared" si="6"/>
        <v>4928350</v>
      </c>
      <c r="Q24" s="58">
        <f t="shared" si="6"/>
        <v>67.64415224343577</v>
      </c>
      <c r="R24" s="58">
        <f t="shared" si="6"/>
        <v>57580098.13</v>
      </c>
      <c r="S24" s="58">
        <f t="shared" si="6"/>
        <v>77.74538514819935</v>
      </c>
    </row>
    <row r="25" spans="1:19" ht="12.75">
      <c r="A25" s="17" t="s">
        <v>33</v>
      </c>
      <c r="B25" s="58">
        <f>+B24+B6</f>
        <v>3519499.58</v>
      </c>
      <c r="C25" s="58">
        <f aca="true" t="shared" si="7" ref="C25:S25">+C24+C6</f>
        <v>108.96283529411765</v>
      </c>
      <c r="D25" s="58">
        <f t="shared" si="7"/>
        <v>5326762.610000001</v>
      </c>
      <c r="E25" s="58">
        <f t="shared" si="7"/>
        <v>120.1941109707117</v>
      </c>
      <c r="F25" s="58">
        <f t="shared" si="7"/>
        <v>7095258.239999999</v>
      </c>
      <c r="G25" s="58">
        <f t="shared" si="7"/>
        <v>89.5538027742367</v>
      </c>
      <c r="H25" s="58">
        <f t="shared" si="7"/>
        <v>6145149.000000001</v>
      </c>
      <c r="I25" s="58">
        <f t="shared" si="7"/>
        <v>98.7299411972623</v>
      </c>
      <c r="J25" s="58">
        <f t="shared" si="7"/>
        <v>18573644.48</v>
      </c>
      <c r="K25" s="58">
        <f t="shared" si="7"/>
        <v>58.579926765805126</v>
      </c>
      <c r="L25" s="58">
        <f t="shared" si="7"/>
        <v>7553787.6</v>
      </c>
      <c r="M25" s="58">
        <f t="shared" si="7"/>
        <v>108.05635567762424</v>
      </c>
      <c r="N25" s="58">
        <f t="shared" si="7"/>
        <v>7788701.49</v>
      </c>
      <c r="O25" s="58">
        <f t="shared" si="7"/>
        <v>124.20784744924808</v>
      </c>
      <c r="P25" s="58">
        <f t="shared" si="7"/>
        <v>5143315.58</v>
      </c>
      <c r="Q25" s="58">
        <f t="shared" si="7"/>
        <v>70.59466598954116</v>
      </c>
      <c r="R25" s="58">
        <f t="shared" si="7"/>
        <v>61146118.580000006</v>
      </c>
      <c r="S25" s="58">
        <f t="shared" si="7"/>
        <v>82.56027158180129</v>
      </c>
    </row>
    <row r="26" spans="1:19" ht="12.75">
      <c r="A26" s="201" t="s">
        <v>34</v>
      </c>
      <c r="B26" s="202" t="s">
        <v>11</v>
      </c>
      <c r="C26" s="202" t="s">
        <v>11</v>
      </c>
      <c r="D26" s="202" t="s">
        <v>11</v>
      </c>
      <c r="E26" s="202"/>
      <c r="F26" s="202" t="s">
        <v>11</v>
      </c>
      <c r="G26" s="202"/>
      <c r="H26" s="202" t="s">
        <v>11</v>
      </c>
      <c r="I26" s="202"/>
      <c r="J26" s="202" t="s">
        <v>11</v>
      </c>
      <c r="K26" s="202"/>
      <c r="L26" s="202" t="s">
        <v>11</v>
      </c>
      <c r="M26" s="202"/>
      <c r="N26" s="202" t="s">
        <v>11</v>
      </c>
      <c r="O26" s="202"/>
      <c r="P26" s="202" t="s">
        <v>11</v>
      </c>
      <c r="Q26" s="202"/>
      <c r="R26" s="202"/>
      <c r="S26" s="202"/>
    </row>
    <row r="27" spans="1:19" ht="12.75">
      <c r="A27" s="18" t="s">
        <v>35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72380</v>
      </c>
      <c r="I27" s="59">
        <v>1.1628803701680537</v>
      </c>
      <c r="J27" s="59">
        <v>1382220</v>
      </c>
      <c r="K27" s="59">
        <v>4.359421569709681</v>
      </c>
      <c r="L27" s="59">
        <v>117940</v>
      </c>
      <c r="M27" s="59">
        <v>1.6871227076359683</v>
      </c>
      <c r="N27" s="59">
        <v>362470</v>
      </c>
      <c r="O27" s="59">
        <f aca="true" t="shared" si="8" ref="O27:O35">+N27/N$3</f>
        <v>5.780375396686176</v>
      </c>
      <c r="P27" s="59">
        <v>0</v>
      </c>
      <c r="Q27" s="59">
        <f aca="true" t="shared" si="9" ref="Q27:Q35">+P27/P$3</f>
        <v>0</v>
      </c>
      <c r="R27" s="59">
        <f t="shared" si="2"/>
        <v>1935010</v>
      </c>
      <c r="S27" s="59">
        <f aca="true" t="shared" si="10" ref="S27:S35">+R27/R$3</f>
        <v>2.612675257620601</v>
      </c>
    </row>
    <row r="28" spans="1:19" ht="12.75">
      <c r="A28" s="18" t="s">
        <v>36</v>
      </c>
      <c r="B28" s="59">
        <v>1211157.1899999997</v>
      </c>
      <c r="C28" s="59">
        <v>37.49712662538699</v>
      </c>
      <c r="D28" s="59">
        <v>1987387.07</v>
      </c>
      <c r="E28" s="59">
        <v>44.84378965657295</v>
      </c>
      <c r="F28" s="59">
        <v>2720342</v>
      </c>
      <c r="G28" s="59">
        <v>34.335180300142625</v>
      </c>
      <c r="H28" s="59">
        <v>2038747</v>
      </c>
      <c r="I28" s="59">
        <v>32.75516532245108</v>
      </c>
      <c r="J28" s="59">
        <v>10235520</v>
      </c>
      <c r="K28" s="59">
        <v>32.28208726917194</v>
      </c>
      <c r="L28" s="59">
        <v>2490240</v>
      </c>
      <c r="M28" s="59">
        <v>35.622693331044545</v>
      </c>
      <c r="N28" s="59">
        <v>1720058.34</v>
      </c>
      <c r="O28" s="59">
        <f t="shared" si="8"/>
        <v>27.430084998485018</v>
      </c>
      <c r="P28" s="59">
        <v>1846568</v>
      </c>
      <c r="Q28" s="59">
        <f t="shared" si="9"/>
        <v>25.345100676667993</v>
      </c>
      <c r="R28" s="59">
        <f t="shared" si="2"/>
        <v>24250019.599999998</v>
      </c>
      <c r="S28" s="59">
        <f t="shared" si="10"/>
        <v>32.74268670742509</v>
      </c>
    </row>
    <row r="29" spans="1:19" ht="12.75">
      <c r="A29" s="18" t="s">
        <v>37</v>
      </c>
      <c r="B29" s="59">
        <v>57213.970000000016</v>
      </c>
      <c r="C29" s="59">
        <v>1.771330340557276</v>
      </c>
      <c r="D29" s="59">
        <v>0</v>
      </c>
      <c r="E29" s="59">
        <v>0</v>
      </c>
      <c r="F29" s="59">
        <v>0</v>
      </c>
      <c r="G29" s="59">
        <v>0</v>
      </c>
      <c r="H29" s="59">
        <v>172074</v>
      </c>
      <c r="I29" s="59">
        <v>2.7645962533337616</v>
      </c>
      <c r="J29" s="59">
        <v>0</v>
      </c>
      <c r="K29" s="59">
        <v>0</v>
      </c>
      <c r="L29" s="59">
        <v>0</v>
      </c>
      <c r="M29" s="59">
        <v>0</v>
      </c>
      <c r="N29" s="59">
        <v>6211.79</v>
      </c>
      <c r="O29" s="59">
        <f t="shared" si="8"/>
        <v>0.09906055145358572</v>
      </c>
      <c r="P29" s="59">
        <v>18930</v>
      </c>
      <c r="Q29" s="59">
        <f t="shared" si="9"/>
        <v>0.25982403887066446</v>
      </c>
      <c r="R29" s="59">
        <f t="shared" si="2"/>
        <v>254429.76000000004</v>
      </c>
      <c r="S29" s="59">
        <f t="shared" si="10"/>
        <v>0.34353431700836057</v>
      </c>
    </row>
    <row r="30" spans="1:19" ht="12.75">
      <c r="A30" s="18" t="s">
        <v>38</v>
      </c>
      <c r="B30" s="59">
        <v>0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282230</v>
      </c>
      <c r="I30" s="59">
        <v>4.534397994923042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f t="shared" si="8"/>
        <v>0</v>
      </c>
      <c r="P30" s="59">
        <v>598877</v>
      </c>
      <c r="Q30" s="59">
        <f t="shared" si="9"/>
        <v>8.219896509601</v>
      </c>
      <c r="R30" s="59">
        <f t="shared" si="2"/>
        <v>881107</v>
      </c>
      <c r="S30" s="59">
        <f t="shared" si="10"/>
        <v>1.1896819438743547</v>
      </c>
    </row>
    <row r="31" spans="1:19" ht="12.75">
      <c r="A31" s="18" t="s">
        <v>39</v>
      </c>
      <c r="B31" s="59">
        <v>223704.45</v>
      </c>
      <c r="C31" s="59">
        <v>6.925834365325078</v>
      </c>
      <c r="D31" s="59">
        <v>498940.26</v>
      </c>
      <c r="E31" s="59">
        <v>11.25818538742723</v>
      </c>
      <c r="F31" s="59">
        <v>0</v>
      </c>
      <c r="G31" s="59">
        <v>0</v>
      </c>
      <c r="H31" s="59">
        <v>170170</v>
      </c>
      <c r="I31" s="59">
        <v>2.7340059766717006</v>
      </c>
      <c r="J31" s="59">
        <v>3428448</v>
      </c>
      <c r="K31" s="59">
        <v>10.813076183117026</v>
      </c>
      <c r="L31" s="59">
        <v>607250</v>
      </c>
      <c r="M31" s="59">
        <v>8.686664950075816</v>
      </c>
      <c r="N31" s="59">
        <v>869777.4599999998</v>
      </c>
      <c r="O31" s="59">
        <f t="shared" si="8"/>
        <v>13.870500263128516</v>
      </c>
      <c r="P31" s="59">
        <v>0</v>
      </c>
      <c r="Q31" s="59">
        <f t="shared" si="9"/>
        <v>0</v>
      </c>
      <c r="R31" s="59">
        <f t="shared" si="2"/>
        <v>5798290.17</v>
      </c>
      <c r="S31" s="59">
        <f t="shared" si="10"/>
        <v>7.828925568169543</v>
      </c>
    </row>
    <row r="32" spans="1:19" ht="12.75">
      <c r="A32" s="18" t="s">
        <v>40</v>
      </c>
      <c r="B32" s="59">
        <v>0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960260</v>
      </c>
      <c r="K32" s="59">
        <v>3.028590352135997</v>
      </c>
      <c r="L32" s="59">
        <v>0</v>
      </c>
      <c r="M32" s="59">
        <v>0</v>
      </c>
      <c r="N32" s="59">
        <v>0</v>
      </c>
      <c r="O32" s="59">
        <f t="shared" si="8"/>
        <v>0</v>
      </c>
      <c r="P32" s="59">
        <v>0</v>
      </c>
      <c r="Q32" s="59">
        <f t="shared" si="9"/>
        <v>0</v>
      </c>
      <c r="R32" s="59">
        <f t="shared" si="2"/>
        <v>960260</v>
      </c>
      <c r="S32" s="59">
        <f t="shared" si="10"/>
        <v>1.2965553371211302</v>
      </c>
    </row>
    <row r="33" spans="1:19" ht="12.75">
      <c r="A33" s="18" t="s">
        <v>41</v>
      </c>
      <c r="B33" s="59">
        <v>0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679460</v>
      </c>
      <c r="K33" s="59">
        <v>2.1429675303171276</v>
      </c>
      <c r="L33" s="59">
        <v>0</v>
      </c>
      <c r="M33" s="59">
        <v>0</v>
      </c>
      <c r="N33" s="59">
        <v>0</v>
      </c>
      <c r="O33" s="59">
        <f t="shared" si="8"/>
        <v>0</v>
      </c>
      <c r="P33" s="59">
        <v>764849</v>
      </c>
      <c r="Q33" s="59">
        <f t="shared" si="9"/>
        <v>10.497948035192225</v>
      </c>
      <c r="R33" s="59">
        <f t="shared" si="2"/>
        <v>1444309</v>
      </c>
      <c r="S33" s="59">
        <f t="shared" si="10"/>
        <v>1.950124489619564</v>
      </c>
    </row>
    <row r="34" spans="1:19" ht="12.75">
      <c r="A34" s="18" t="s">
        <v>42</v>
      </c>
      <c r="B34" s="59">
        <v>82000</v>
      </c>
      <c r="C34" s="59">
        <v>2.538699690402477</v>
      </c>
      <c r="D34" s="59">
        <v>79640.21</v>
      </c>
      <c r="E34" s="59">
        <v>1.7970172390450834</v>
      </c>
      <c r="F34" s="59">
        <v>964173</v>
      </c>
      <c r="G34" s="59">
        <v>12.16944553130798</v>
      </c>
      <c r="H34" s="59">
        <v>142105</v>
      </c>
      <c r="I34" s="59">
        <v>2.283104656020051</v>
      </c>
      <c r="J34" s="59">
        <v>232593</v>
      </c>
      <c r="K34" s="59">
        <v>0.7335814422910129</v>
      </c>
      <c r="L34" s="59">
        <v>231102</v>
      </c>
      <c r="M34" s="59">
        <v>3.3058964895717105</v>
      </c>
      <c r="N34" s="59">
        <v>235400.36</v>
      </c>
      <c r="O34" s="59">
        <f t="shared" si="8"/>
        <v>3.7539726027397258</v>
      </c>
      <c r="P34" s="59">
        <v>46465</v>
      </c>
      <c r="Q34" s="59">
        <f t="shared" si="9"/>
        <v>0.6377561524630441</v>
      </c>
      <c r="R34" s="59">
        <f t="shared" si="2"/>
        <v>2013478.5699999998</v>
      </c>
      <c r="S34" s="59">
        <f t="shared" si="10"/>
        <v>2.7186245247250964</v>
      </c>
    </row>
    <row r="35" spans="1:19" ht="12.75">
      <c r="A35" s="18" t="s">
        <v>43</v>
      </c>
      <c r="B35" s="59">
        <v>478353.04000000015</v>
      </c>
      <c r="C35" s="59">
        <v>14.809691640866879</v>
      </c>
      <c r="D35" s="59">
        <v>416440.33999999997</v>
      </c>
      <c r="E35" s="59">
        <v>9.39664109391218</v>
      </c>
      <c r="F35" s="59">
        <v>1811139</v>
      </c>
      <c r="G35" s="59">
        <v>22.859546378220095</v>
      </c>
      <c r="H35" s="59">
        <v>815340</v>
      </c>
      <c r="I35" s="59">
        <v>13.099514797082357</v>
      </c>
      <c r="J35" s="59">
        <v>2805760</v>
      </c>
      <c r="K35" s="59">
        <v>8.849163420749688</v>
      </c>
      <c r="L35" s="59">
        <v>516030</v>
      </c>
      <c r="M35" s="59">
        <v>7.381769805166939</v>
      </c>
      <c r="N35" s="59">
        <v>337852.77999999997</v>
      </c>
      <c r="O35" s="59">
        <f t="shared" si="8"/>
        <v>5.387800086114788</v>
      </c>
      <c r="P35" s="59">
        <v>442999</v>
      </c>
      <c r="Q35" s="59">
        <f t="shared" si="9"/>
        <v>6.0803903537065755</v>
      </c>
      <c r="R35" s="59">
        <f t="shared" si="2"/>
        <v>7623914.16</v>
      </c>
      <c r="S35" s="59">
        <f t="shared" si="10"/>
        <v>10.29390643565426</v>
      </c>
    </row>
    <row r="36" spans="1:19" ht="12.75">
      <c r="A36" s="60" t="s">
        <v>44</v>
      </c>
      <c r="B36" s="61">
        <f>+SUM(B27:B35)</f>
        <v>2052428.65</v>
      </c>
      <c r="C36" s="61">
        <f aca="true" t="shared" si="11" ref="C36:S36">+SUM(C27:C35)</f>
        <v>63.5426826625387</v>
      </c>
      <c r="D36" s="61">
        <f t="shared" si="11"/>
        <v>2982407.88</v>
      </c>
      <c r="E36" s="61">
        <f t="shared" si="11"/>
        <v>67.29563337695745</v>
      </c>
      <c r="F36" s="61">
        <f t="shared" si="11"/>
        <v>5495654</v>
      </c>
      <c r="G36" s="61">
        <f t="shared" si="11"/>
        <v>69.3641722096707</v>
      </c>
      <c r="H36" s="61">
        <f t="shared" si="11"/>
        <v>3693046</v>
      </c>
      <c r="I36" s="61">
        <f t="shared" si="11"/>
        <v>59.333665370650046</v>
      </c>
      <c r="J36" s="61">
        <f t="shared" si="11"/>
        <v>19724261</v>
      </c>
      <c r="K36" s="61">
        <f t="shared" si="11"/>
        <v>62.20888776749248</v>
      </c>
      <c r="L36" s="61">
        <f t="shared" si="11"/>
        <v>3962562</v>
      </c>
      <c r="M36" s="61">
        <f t="shared" si="11"/>
        <v>56.68414728349498</v>
      </c>
      <c r="N36" s="61">
        <f t="shared" si="11"/>
        <v>3531770.7299999995</v>
      </c>
      <c r="O36" s="61">
        <f t="shared" si="11"/>
        <v>56.3217938986078</v>
      </c>
      <c r="P36" s="61">
        <f t="shared" si="11"/>
        <v>3718688</v>
      </c>
      <c r="Q36" s="61">
        <f t="shared" si="11"/>
        <v>51.0409157665015</v>
      </c>
      <c r="R36" s="61">
        <f t="shared" si="11"/>
        <v>45160818.260000005</v>
      </c>
      <c r="S36" s="61">
        <f t="shared" si="11"/>
        <v>60.97671458121799</v>
      </c>
    </row>
    <row r="37" spans="1:19" ht="12.75">
      <c r="A37" s="201" t="s">
        <v>45</v>
      </c>
      <c r="B37" s="202" t="s">
        <v>11</v>
      </c>
      <c r="C37" s="202"/>
      <c r="D37" s="202" t="s">
        <v>11</v>
      </c>
      <c r="E37" s="202"/>
      <c r="F37" s="202" t="s">
        <v>11</v>
      </c>
      <c r="G37" s="202"/>
      <c r="H37" s="202" t="s">
        <v>11</v>
      </c>
      <c r="I37" s="202"/>
      <c r="J37" s="202" t="s">
        <v>11</v>
      </c>
      <c r="K37" s="202"/>
      <c r="L37" s="202" t="s">
        <v>11</v>
      </c>
      <c r="M37" s="202"/>
      <c r="N37" s="202" t="s">
        <v>11</v>
      </c>
      <c r="O37" s="202"/>
      <c r="P37" s="202" t="s">
        <v>11</v>
      </c>
      <c r="Q37" s="202"/>
      <c r="R37" s="202"/>
      <c r="S37" s="202"/>
    </row>
    <row r="38" spans="1:19" ht="12.75">
      <c r="A38" s="19" t="s">
        <v>46</v>
      </c>
      <c r="B38" s="62">
        <v>147088.44</v>
      </c>
      <c r="C38" s="62">
        <v>4.553821671826626</v>
      </c>
      <c r="D38" s="62">
        <v>0</v>
      </c>
      <c r="E38" s="62">
        <v>0</v>
      </c>
      <c r="F38" s="62">
        <v>0</v>
      </c>
      <c r="G38" s="62">
        <v>0</v>
      </c>
      <c r="H38" s="62">
        <v>84180</v>
      </c>
      <c r="I38" s="62">
        <v>1.3524629671283057</v>
      </c>
      <c r="J38" s="62">
        <v>1578942</v>
      </c>
      <c r="K38" s="62">
        <v>4.979868481226247</v>
      </c>
      <c r="L38" s="62">
        <v>106650</v>
      </c>
      <c r="M38" s="62">
        <v>1.5256201184447686</v>
      </c>
      <c r="N38" s="62">
        <v>454090</v>
      </c>
      <c r="O38" s="62">
        <f aca="true" t="shared" si="12" ref="O38:O43">+N38/N$3</f>
        <v>7.24145629674518</v>
      </c>
      <c r="P38" s="62">
        <v>0</v>
      </c>
      <c r="Q38" s="62">
        <f aca="true" t="shared" si="13" ref="Q38:Q43">+P38/P$3</f>
        <v>0</v>
      </c>
      <c r="R38" s="62">
        <f t="shared" si="2"/>
        <v>2370950.44</v>
      </c>
      <c r="S38" s="62">
        <f aca="true" t="shared" si="14" ref="S38:S43">+R38/R$3</f>
        <v>3.2012876169284277</v>
      </c>
    </row>
    <row r="39" spans="1:19" ht="12.75">
      <c r="A39" s="19" t="s">
        <v>47</v>
      </c>
      <c r="B39" s="62">
        <v>0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906450</v>
      </c>
      <c r="K39" s="62">
        <v>2.8588775172283287</v>
      </c>
      <c r="L39" s="62">
        <v>0</v>
      </c>
      <c r="M39" s="62">
        <v>0</v>
      </c>
      <c r="N39" s="62">
        <v>0</v>
      </c>
      <c r="O39" s="62">
        <f t="shared" si="12"/>
        <v>0</v>
      </c>
      <c r="P39" s="62">
        <v>0</v>
      </c>
      <c r="Q39" s="62">
        <f t="shared" si="13"/>
        <v>0</v>
      </c>
      <c r="R39" s="62">
        <f t="shared" si="2"/>
        <v>906450</v>
      </c>
      <c r="S39" s="62">
        <f t="shared" si="14"/>
        <v>1.2239003867009441</v>
      </c>
    </row>
    <row r="40" spans="1:19" ht="12.75">
      <c r="A40" s="19" t="s">
        <v>48</v>
      </c>
      <c r="B40" s="62">
        <v>923650.7100000001</v>
      </c>
      <c r="C40" s="62">
        <v>28.595997213622294</v>
      </c>
      <c r="D40" s="62">
        <v>1934241.03</v>
      </c>
      <c r="E40" s="62">
        <v>43.644592039351956</v>
      </c>
      <c r="F40" s="62">
        <v>1691580</v>
      </c>
      <c r="G40" s="62">
        <v>21.350515594037535</v>
      </c>
      <c r="H40" s="62">
        <v>2278530</v>
      </c>
      <c r="I40" s="62">
        <v>36.607596156935834</v>
      </c>
      <c r="J40" s="62">
        <v>7207230</v>
      </c>
      <c r="K40" s="62">
        <v>22.731080377840506</v>
      </c>
      <c r="L40" s="62">
        <v>3011960</v>
      </c>
      <c r="M40" s="62">
        <v>43.08585815237605</v>
      </c>
      <c r="N40" s="62">
        <v>1815523.86</v>
      </c>
      <c r="O40" s="62">
        <f t="shared" si="12"/>
        <v>28.952491109445518</v>
      </c>
      <c r="P40" s="62">
        <v>1547130</v>
      </c>
      <c r="Q40" s="62">
        <f t="shared" si="13"/>
        <v>21.235159284626047</v>
      </c>
      <c r="R40" s="62">
        <f t="shared" si="2"/>
        <v>20409845.6</v>
      </c>
      <c r="S40" s="62">
        <f t="shared" si="14"/>
        <v>27.557634643219775</v>
      </c>
    </row>
    <row r="41" spans="1:19" ht="12.75">
      <c r="A41" s="19" t="s">
        <v>37</v>
      </c>
      <c r="B41" s="62">
        <v>71785.87000000001</v>
      </c>
      <c r="C41" s="62">
        <v>2.222472755417957</v>
      </c>
      <c r="D41" s="62">
        <v>0</v>
      </c>
      <c r="E41" s="62">
        <v>0</v>
      </c>
      <c r="F41" s="62">
        <v>0</v>
      </c>
      <c r="G41" s="62">
        <v>0</v>
      </c>
      <c r="H41" s="62">
        <v>196058</v>
      </c>
      <c r="I41" s="62">
        <v>3.149930914816362</v>
      </c>
      <c r="J41" s="62">
        <v>0</v>
      </c>
      <c r="K41" s="62">
        <v>0</v>
      </c>
      <c r="L41" s="62">
        <v>0</v>
      </c>
      <c r="M41" s="62">
        <v>0</v>
      </c>
      <c r="N41" s="62">
        <v>8916.269999999999</v>
      </c>
      <c r="O41" s="62">
        <f t="shared" si="12"/>
        <v>0.14218938874447826</v>
      </c>
      <c r="P41" s="62">
        <v>0</v>
      </c>
      <c r="Q41" s="62">
        <f t="shared" si="13"/>
        <v>0</v>
      </c>
      <c r="R41" s="62">
        <f t="shared" si="2"/>
        <v>276760.14</v>
      </c>
      <c r="S41" s="62">
        <f t="shared" si="14"/>
        <v>0.3736850817688868</v>
      </c>
    </row>
    <row r="42" spans="1:19" ht="12.75">
      <c r="A42" s="19" t="s">
        <v>49</v>
      </c>
      <c r="B42" s="62">
        <v>0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f t="shared" si="12"/>
        <v>0</v>
      </c>
      <c r="P42" s="62">
        <v>0</v>
      </c>
      <c r="Q42" s="62">
        <f t="shared" si="13"/>
        <v>0</v>
      </c>
      <c r="R42" s="62">
        <f t="shared" si="2"/>
        <v>0</v>
      </c>
      <c r="S42" s="62">
        <f t="shared" si="14"/>
        <v>0</v>
      </c>
    </row>
    <row r="43" spans="1:19" ht="12.75">
      <c r="A43" s="19" t="s">
        <v>43</v>
      </c>
      <c r="B43" s="62">
        <v>48268.039999999986</v>
      </c>
      <c r="C43" s="62">
        <v>1.4943665634674919</v>
      </c>
      <c r="D43" s="62">
        <v>74000.26999999997</v>
      </c>
      <c r="E43" s="62">
        <v>1.6697565323344912</v>
      </c>
      <c r="F43" s="62">
        <v>0</v>
      </c>
      <c r="G43" s="62">
        <v>0</v>
      </c>
      <c r="H43" s="62">
        <v>0</v>
      </c>
      <c r="I43" s="62">
        <v>0</v>
      </c>
      <c r="J43" s="62">
        <v>187980</v>
      </c>
      <c r="K43" s="62">
        <v>0.5928752779398546</v>
      </c>
      <c r="L43" s="62">
        <v>0</v>
      </c>
      <c r="M43" s="62">
        <v>0</v>
      </c>
      <c r="N43" s="62">
        <v>190940.12</v>
      </c>
      <c r="O43" s="62">
        <f t="shared" si="12"/>
        <v>3.044957022342003</v>
      </c>
      <c r="P43" s="62">
        <v>0</v>
      </c>
      <c r="Q43" s="62">
        <f t="shared" si="13"/>
        <v>0</v>
      </c>
      <c r="R43" s="62">
        <f t="shared" si="2"/>
        <v>501188.42999999993</v>
      </c>
      <c r="S43" s="62">
        <f t="shared" si="14"/>
        <v>0.6767110301583529</v>
      </c>
    </row>
    <row r="44" spans="1:19" ht="12.75">
      <c r="A44" s="63" t="s">
        <v>50</v>
      </c>
      <c r="B44" s="64">
        <f>+SUM(B38:B43)</f>
        <v>1190793.0600000003</v>
      </c>
      <c r="C44" s="64">
        <f aca="true" t="shared" si="15" ref="C44:S44">+SUM(C38:C43)</f>
        <v>36.86665820433437</v>
      </c>
      <c r="D44" s="64">
        <f t="shared" si="15"/>
        <v>2008241.3</v>
      </c>
      <c r="E44" s="64">
        <f t="shared" si="15"/>
        <v>45.314348571686445</v>
      </c>
      <c r="F44" s="64">
        <f t="shared" si="15"/>
        <v>1691580</v>
      </c>
      <c r="G44" s="64">
        <f t="shared" si="15"/>
        <v>21.350515594037535</v>
      </c>
      <c r="H44" s="64">
        <f t="shared" si="15"/>
        <v>2558768</v>
      </c>
      <c r="I44" s="64">
        <f t="shared" si="15"/>
        <v>41.1099900388805</v>
      </c>
      <c r="J44" s="64">
        <f t="shared" si="15"/>
        <v>9880602</v>
      </c>
      <c r="K44" s="64">
        <f t="shared" si="15"/>
        <v>31.162701654234937</v>
      </c>
      <c r="L44" s="64">
        <f t="shared" si="15"/>
        <v>3118610</v>
      </c>
      <c r="M44" s="64">
        <f t="shared" si="15"/>
        <v>44.61147827082082</v>
      </c>
      <c r="N44" s="64">
        <f t="shared" si="15"/>
        <v>2469470.2500000005</v>
      </c>
      <c r="O44" s="64">
        <f t="shared" si="15"/>
        <v>39.381093817277176</v>
      </c>
      <c r="P44" s="64">
        <f t="shared" si="15"/>
        <v>1547130</v>
      </c>
      <c r="Q44" s="64">
        <f t="shared" si="15"/>
        <v>21.235159284626047</v>
      </c>
      <c r="R44" s="64">
        <f t="shared" si="15"/>
        <v>24465194.610000003</v>
      </c>
      <c r="S44" s="64">
        <f t="shared" si="15"/>
        <v>33.033218758776385</v>
      </c>
    </row>
    <row r="45" spans="1:19" ht="12.75">
      <c r="A45" s="201" t="s">
        <v>51</v>
      </c>
      <c r="B45" s="202" t="s">
        <v>11</v>
      </c>
      <c r="C45" s="202"/>
      <c r="D45" s="202" t="s">
        <v>11</v>
      </c>
      <c r="E45" s="202"/>
      <c r="F45" s="202" t="s">
        <v>11</v>
      </c>
      <c r="G45" s="202"/>
      <c r="H45" s="202" t="s">
        <v>11</v>
      </c>
      <c r="I45" s="202"/>
      <c r="J45" s="202"/>
      <c r="K45" s="202"/>
      <c r="L45" s="202" t="s">
        <v>11</v>
      </c>
      <c r="M45" s="202"/>
      <c r="N45" s="202" t="s">
        <v>11</v>
      </c>
      <c r="O45" s="202"/>
      <c r="P45" s="202" t="s">
        <v>11</v>
      </c>
      <c r="Q45" s="202"/>
      <c r="R45" s="202"/>
      <c r="S45" s="202"/>
    </row>
    <row r="46" spans="1:19" ht="12.75">
      <c r="A46" s="21" t="s">
        <v>36</v>
      </c>
      <c r="B46" s="65">
        <v>1248764</v>
      </c>
      <c r="C46" s="65">
        <v>38.66142414860681</v>
      </c>
      <c r="D46" s="65">
        <v>2015347</v>
      </c>
      <c r="E46" s="65">
        <v>45.47468297305835</v>
      </c>
      <c r="F46" s="65">
        <v>2342264.01</v>
      </c>
      <c r="G46" s="65">
        <v>29.563215615494325</v>
      </c>
      <c r="H46" s="65">
        <v>2331308</v>
      </c>
      <c r="I46" s="65">
        <v>37.455544487645</v>
      </c>
      <c r="J46" s="65">
        <v>9902796</v>
      </c>
      <c r="K46" s="65">
        <v>31.232699919574852</v>
      </c>
      <c r="L46" s="65">
        <v>2609828</v>
      </c>
      <c r="M46" s="65">
        <v>37.33339055302835</v>
      </c>
      <c r="N46" s="65">
        <v>2430511</v>
      </c>
      <c r="O46" s="65">
        <v>38.7598035307063</v>
      </c>
      <c r="P46" s="65">
        <v>2302095</v>
      </c>
      <c r="Q46" s="65">
        <f>+P46/P$3</f>
        <v>31.59744430871433</v>
      </c>
      <c r="R46" s="65">
        <f t="shared" si="2"/>
        <v>25182913.009999998</v>
      </c>
      <c r="S46" s="65">
        <f>+R46/R$3</f>
        <v>34.002291324612756</v>
      </c>
    </row>
    <row r="47" spans="1:19" ht="12.75">
      <c r="A47" s="21" t="s">
        <v>52</v>
      </c>
      <c r="B47" s="65">
        <v>0</v>
      </c>
      <c r="C47" s="65">
        <v>0</v>
      </c>
      <c r="D47" s="65">
        <v>0</v>
      </c>
      <c r="E47" s="65">
        <v>0</v>
      </c>
      <c r="F47" s="65">
        <v>311960</v>
      </c>
      <c r="G47" s="65">
        <v>3.937447146878037</v>
      </c>
      <c r="H47" s="65">
        <v>0</v>
      </c>
      <c r="I47" s="65">
        <v>0</v>
      </c>
      <c r="J47" s="65">
        <v>1939200</v>
      </c>
      <c r="K47" s="65">
        <v>6.116096068629461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f>+P47/P$3</f>
        <v>0</v>
      </c>
      <c r="R47" s="65">
        <f t="shared" si="2"/>
        <v>2251160</v>
      </c>
      <c r="S47" s="65">
        <f>+R47/R$3</f>
        <v>3.03954503229709</v>
      </c>
    </row>
    <row r="48" spans="1:19" ht="12.75">
      <c r="A48" s="21" t="s">
        <v>53</v>
      </c>
      <c r="B48" s="65">
        <v>0</v>
      </c>
      <c r="C48" s="65">
        <v>0</v>
      </c>
      <c r="D48" s="65">
        <v>184075</v>
      </c>
      <c r="E48" s="65">
        <v>4.15350421950449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f>+P48/P$3</f>
        <v>0</v>
      </c>
      <c r="R48" s="65">
        <f t="shared" si="2"/>
        <v>184075</v>
      </c>
      <c r="S48" s="65">
        <f>+R48/R$3</f>
        <v>0.2485404199701873</v>
      </c>
    </row>
    <row r="49" spans="1:19" ht="12.75">
      <c r="A49" s="66" t="s">
        <v>54</v>
      </c>
      <c r="B49" s="67">
        <f>+B46+B47+B48</f>
        <v>1248764</v>
      </c>
      <c r="C49" s="67">
        <f aca="true" t="shared" si="16" ref="C49:S49">+C46+C47+C48</f>
        <v>38.66142414860681</v>
      </c>
      <c r="D49" s="67">
        <f t="shared" si="16"/>
        <v>2199422</v>
      </c>
      <c r="E49" s="67">
        <f t="shared" si="16"/>
        <v>49.62818719256284</v>
      </c>
      <c r="F49" s="67">
        <f t="shared" si="16"/>
        <v>2654224.01</v>
      </c>
      <c r="G49" s="67">
        <f t="shared" si="16"/>
        <v>33.500662762372365</v>
      </c>
      <c r="H49" s="67">
        <f t="shared" si="16"/>
        <v>2331308</v>
      </c>
      <c r="I49" s="67">
        <f t="shared" si="16"/>
        <v>37.455544487645</v>
      </c>
      <c r="J49" s="67">
        <f t="shared" si="16"/>
        <v>11841996</v>
      </c>
      <c r="K49" s="67">
        <f t="shared" si="16"/>
        <v>37.348795988204316</v>
      </c>
      <c r="L49" s="67">
        <f t="shared" si="16"/>
        <v>2609828</v>
      </c>
      <c r="M49" s="67">
        <f t="shared" si="16"/>
        <v>37.33339055302835</v>
      </c>
      <c r="N49" s="67">
        <f t="shared" si="16"/>
        <v>2430511</v>
      </c>
      <c r="O49" s="67">
        <f t="shared" si="16"/>
        <v>38.7598035307063</v>
      </c>
      <c r="P49" s="67">
        <f t="shared" si="16"/>
        <v>2302095</v>
      </c>
      <c r="Q49" s="67">
        <f t="shared" si="16"/>
        <v>31.59744430871433</v>
      </c>
      <c r="R49" s="67">
        <f t="shared" si="16"/>
        <v>27618148.009999998</v>
      </c>
      <c r="S49" s="67">
        <f t="shared" si="16"/>
        <v>37.29037677688004</v>
      </c>
    </row>
    <row r="50" spans="1:19" ht="12.75">
      <c r="A50" s="201" t="s">
        <v>55</v>
      </c>
      <c r="B50" s="202" t="s">
        <v>11</v>
      </c>
      <c r="C50" s="202"/>
      <c r="D50" s="202" t="s">
        <v>11</v>
      </c>
      <c r="E50" s="202"/>
      <c r="F50" s="202" t="s">
        <v>11</v>
      </c>
      <c r="G50" s="202"/>
      <c r="H50" s="202" t="s">
        <v>11</v>
      </c>
      <c r="I50" s="202"/>
      <c r="J50" s="202" t="s">
        <v>11</v>
      </c>
      <c r="K50" s="202"/>
      <c r="L50" s="202" t="s">
        <v>11</v>
      </c>
      <c r="M50" s="202"/>
      <c r="N50" s="202" t="s">
        <v>11</v>
      </c>
      <c r="O50" s="202"/>
      <c r="P50" s="202" t="s">
        <v>11</v>
      </c>
      <c r="Q50" s="202"/>
      <c r="R50" s="202"/>
      <c r="S50" s="202"/>
    </row>
    <row r="51" spans="1:19" ht="12.75">
      <c r="A51" s="22" t="s">
        <v>55</v>
      </c>
      <c r="B51" s="68">
        <v>0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43238</v>
      </c>
      <c r="K51" s="68">
        <v>0.1363695141374797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f>+P51/P$3</f>
        <v>0</v>
      </c>
      <c r="R51" s="68">
        <f t="shared" si="2"/>
        <v>43238</v>
      </c>
      <c r="S51" s="68">
        <f>+R51/R$3</f>
        <v>0.05838050076692087</v>
      </c>
    </row>
    <row r="52" spans="1:19" ht="12.75">
      <c r="A52" s="23" t="s">
        <v>56</v>
      </c>
      <c r="B52" s="69">
        <f>+B51</f>
        <v>0</v>
      </c>
      <c r="C52" s="69">
        <f aca="true" t="shared" si="17" ref="C52:S52">+C51</f>
        <v>0</v>
      </c>
      <c r="D52" s="69">
        <f t="shared" si="17"/>
        <v>0</v>
      </c>
      <c r="E52" s="69">
        <f t="shared" si="17"/>
        <v>0</v>
      </c>
      <c r="F52" s="69">
        <f t="shared" si="17"/>
        <v>0</v>
      </c>
      <c r="G52" s="69">
        <f t="shared" si="17"/>
        <v>0</v>
      </c>
      <c r="H52" s="69">
        <f t="shared" si="17"/>
        <v>0</v>
      </c>
      <c r="I52" s="69">
        <f t="shared" si="17"/>
        <v>0</v>
      </c>
      <c r="J52" s="69">
        <f t="shared" si="17"/>
        <v>43238</v>
      </c>
      <c r="K52" s="69">
        <f t="shared" si="17"/>
        <v>0.1363695141374797</v>
      </c>
      <c r="L52" s="69">
        <f t="shared" si="17"/>
        <v>0</v>
      </c>
      <c r="M52" s="69">
        <f t="shared" si="17"/>
        <v>0</v>
      </c>
      <c r="N52" s="69">
        <f t="shared" si="17"/>
        <v>0</v>
      </c>
      <c r="O52" s="69">
        <f t="shared" si="17"/>
        <v>0</v>
      </c>
      <c r="P52" s="69">
        <f t="shared" si="17"/>
        <v>0</v>
      </c>
      <c r="Q52" s="69">
        <f t="shared" si="17"/>
        <v>0</v>
      </c>
      <c r="R52" s="69">
        <f t="shared" si="17"/>
        <v>43238</v>
      </c>
      <c r="S52" s="69">
        <f t="shared" si="17"/>
        <v>0.05838050076692087</v>
      </c>
    </row>
    <row r="53" spans="1:19" ht="12.75">
      <c r="A53" s="201" t="s">
        <v>57</v>
      </c>
      <c r="B53" s="202" t="s">
        <v>11</v>
      </c>
      <c r="C53" s="202"/>
      <c r="D53" s="202" t="s">
        <v>11</v>
      </c>
      <c r="E53" s="202"/>
      <c r="F53" s="202" t="s">
        <v>11</v>
      </c>
      <c r="G53" s="202"/>
      <c r="H53" s="202" t="s">
        <v>11</v>
      </c>
      <c r="I53" s="202"/>
      <c r="J53" s="202" t="s">
        <v>11</v>
      </c>
      <c r="K53" s="202"/>
      <c r="L53" s="202" t="s">
        <v>11</v>
      </c>
      <c r="M53" s="202"/>
      <c r="N53" s="202" t="s">
        <v>11</v>
      </c>
      <c r="O53" s="202"/>
      <c r="P53" s="202" t="s">
        <v>11</v>
      </c>
      <c r="Q53" s="202"/>
      <c r="R53" s="202"/>
      <c r="S53" s="202"/>
    </row>
    <row r="54" spans="1:19" ht="12.75">
      <c r="A54" s="24" t="s">
        <v>58</v>
      </c>
      <c r="B54" s="70">
        <v>72806</v>
      </c>
      <c r="C54" s="70">
        <v>2.2540557275541797</v>
      </c>
      <c r="D54" s="70">
        <v>0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70">
        <f>4372900-J115</f>
        <v>978120</v>
      </c>
      <c r="K54" s="70">
        <v>13.791809250469147</v>
      </c>
      <c r="L54" s="70">
        <v>419390</v>
      </c>
      <c r="M54" s="70">
        <v>5.999341973507281</v>
      </c>
      <c r="N54" s="70">
        <f>95360.53</f>
        <v>95360.53</v>
      </c>
      <c r="O54" s="70">
        <v>1.5207318162246646</v>
      </c>
      <c r="P54" s="70">
        <v>243314.52883657973</v>
      </c>
      <c r="Q54" s="70">
        <f>+P54/P$3</f>
        <v>3.3396177283799737</v>
      </c>
      <c r="R54" s="70">
        <f t="shared" si="2"/>
        <v>1808991.0588365798</v>
      </c>
      <c r="S54" s="70">
        <f>+R54/R$3</f>
        <v>2.442522871033858</v>
      </c>
    </row>
    <row r="55" spans="1:19" ht="12.75">
      <c r="A55" s="24" t="s">
        <v>59</v>
      </c>
      <c r="B55" s="70">
        <v>0</v>
      </c>
      <c r="C55" s="70">
        <v>0</v>
      </c>
      <c r="D55" s="70">
        <v>0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25360</v>
      </c>
      <c r="K55" s="70">
        <v>0.07998359957737372</v>
      </c>
      <c r="L55" s="70">
        <v>0</v>
      </c>
      <c r="M55" s="70">
        <v>0</v>
      </c>
      <c r="N55" s="70">
        <v>0</v>
      </c>
      <c r="O55" s="70">
        <v>0</v>
      </c>
      <c r="P55" s="70">
        <v>0</v>
      </c>
      <c r="Q55" s="70">
        <f>+P55/P$3</f>
        <v>0</v>
      </c>
      <c r="R55" s="70">
        <f t="shared" si="2"/>
        <v>25360</v>
      </c>
      <c r="S55" s="70">
        <f>+R55/R$3</f>
        <v>0.034241396444079586</v>
      </c>
    </row>
    <row r="56" spans="1:19" ht="12.75">
      <c r="A56" s="24" t="s">
        <v>60</v>
      </c>
      <c r="B56" s="70">
        <v>0</v>
      </c>
      <c r="C56" s="70">
        <v>0</v>
      </c>
      <c r="D56" s="70">
        <v>6300.049999999999</v>
      </c>
      <c r="E56" s="70">
        <v>0.14215555756126178</v>
      </c>
      <c r="F56" s="70">
        <v>0</v>
      </c>
      <c r="G56" s="70">
        <v>0</v>
      </c>
      <c r="H56" s="70">
        <v>0</v>
      </c>
      <c r="I56" s="70">
        <v>0</v>
      </c>
      <c r="J56" s="70">
        <v>534894</v>
      </c>
      <c r="K56" s="70">
        <v>1.6870168577421034</v>
      </c>
      <c r="L56" s="70">
        <v>638500</v>
      </c>
      <c r="M56" s="70">
        <v>9.133693817411952</v>
      </c>
      <c r="N56" s="70">
        <f>214520.38-N115</f>
        <v>90568.02</v>
      </c>
      <c r="O56" s="70">
        <v>3.4209957421021584</v>
      </c>
      <c r="P56" s="70">
        <v>149295.13116342024</v>
      </c>
      <c r="Q56" s="70">
        <f>+P56/P$3</f>
        <v>2.049152877052586</v>
      </c>
      <c r="R56" s="70">
        <f t="shared" si="2"/>
        <v>1419557.2011634202</v>
      </c>
      <c r="S56" s="70">
        <f>+R56/R$3</f>
        <v>1.916704294167378</v>
      </c>
    </row>
    <row r="57" spans="1:19" ht="12.75">
      <c r="A57" s="71" t="s">
        <v>61</v>
      </c>
      <c r="B57" s="72">
        <f>+SUM(B54:B56)</f>
        <v>72806</v>
      </c>
      <c r="C57" s="72">
        <f aca="true" t="shared" si="18" ref="C57:S57">+SUM(C54:C56)</f>
        <v>2.2540557275541797</v>
      </c>
      <c r="D57" s="72">
        <f t="shared" si="18"/>
        <v>6300.049999999999</v>
      </c>
      <c r="E57" s="72">
        <f t="shared" si="18"/>
        <v>0.14215555756126178</v>
      </c>
      <c r="F57" s="72">
        <f t="shared" si="18"/>
        <v>0</v>
      </c>
      <c r="G57" s="72">
        <f t="shared" si="18"/>
        <v>0</v>
      </c>
      <c r="H57" s="72">
        <f t="shared" si="18"/>
        <v>0</v>
      </c>
      <c r="I57" s="72">
        <f t="shared" si="18"/>
        <v>0</v>
      </c>
      <c r="J57" s="72">
        <f>+SUM(J54:J56)</f>
        <v>1538374</v>
      </c>
      <c r="K57" s="72">
        <f>+J57/J3</f>
        <v>4.851919953321874</v>
      </c>
      <c r="L57" s="72">
        <f t="shared" si="18"/>
        <v>1057890</v>
      </c>
      <c r="M57" s="72">
        <f t="shared" si="18"/>
        <v>15.133035790919234</v>
      </c>
      <c r="N57" s="72">
        <f>+SUM(N54:N56)</f>
        <v>185928.55</v>
      </c>
      <c r="O57" s="72">
        <f>+N57/N3</f>
        <v>2.9650365987848244</v>
      </c>
      <c r="P57" s="72">
        <f t="shared" si="18"/>
        <v>392609.66</v>
      </c>
      <c r="Q57" s="72">
        <f t="shared" si="18"/>
        <v>5.38877060543256</v>
      </c>
      <c r="R57" s="72">
        <f t="shared" si="2"/>
        <v>3253908.26</v>
      </c>
      <c r="S57" s="72">
        <f t="shared" si="18"/>
        <v>4.3934685616453155</v>
      </c>
    </row>
    <row r="58" spans="1:19" ht="12.75">
      <c r="A58" s="201" t="s">
        <v>62</v>
      </c>
      <c r="B58" s="202" t="s">
        <v>11</v>
      </c>
      <c r="C58" s="202"/>
      <c r="D58" s="202" t="s">
        <v>11</v>
      </c>
      <c r="E58" s="202"/>
      <c r="F58" s="202" t="s">
        <v>11</v>
      </c>
      <c r="G58" s="202"/>
      <c r="H58" s="202" t="s">
        <v>11</v>
      </c>
      <c r="I58" s="202"/>
      <c r="J58" s="202" t="s">
        <v>11</v>
      </c>
      <c r="K58" s="202"/>
      <c r="L58" s="202" t="s">
        <v>11</v>
      </c>
      <c r="M58" s="202"/>
      <c r="N58" s="202" t="s">
        <v>11</v>
      </c>
      <c r="O58" s="202"/>
      <c r="P58" s="202"/>
      <c r="Q58" s="202"/>
      <c r="R58" s="202"/>
      <c r="S58" s="202"/>
    </row>
    <row r="59" spans="1:19" ht="12.75">
      <c r="A59" s="25" t="s">
        <v>63</v>
      </c>
      <c r="B59" s="73">
        <v>97527.52</v>
      </c>
      <c r="C59" s="73">
        <v>3.0194278637770897</v>
      </c>
      <c r="D59" s="73">
        <v>626585.2899999999</v>
      </c>
      <c r="E59" s="73">
        <v>14.13839275238052</v>
      </c>
      <c r="F59" s="73">
        <v>4485090</v>
      </c>
      <c r="G59" s="73">
        <v>56.60919612768052</v>
      </c>
      <c r="H59" s="73">
        <v>1016020</v>
      </c>
      <c r="I59" s="73">
        <v>16.32370425114874</v>
      </c>
      <c r="J59" s="73">
        <v>2849020</v>
      </c>
      <c r="K59" s="73">
        <v>8.985602321290587</v>
      </c>
      <c r="L59" s="73">
        <v>721600</v>
      </c>
      <c r="M59" s="73">
        <v>10.32243298143221</v>
      </c>
      <c r="N59" s="73">
        <v>0</v>
      </c>
      <c r="O59" s="73">
        <v>0</v>
      </c>
      <c r="P59" s="73">
        <v>928258</v>
      </c>
      <c r="Q59" s="73">
        <f>+P59/P$3</f>
        <v>12.740821060433452</v>
      </c>
      <c r="R59" s="73">
        <f t="shared" si="2"/>
        <v>10724100.809999999</v>
      </c>
      <c r="S59" s="73">
        <f>+R59/R$3</f>
        <v>14.47981811283458</v>
      </c>
    </row>
    <row r="60" spans="1:19" ht="12.75">
      <c r="A60" s="25" t="s">
        <v>64</v>
      </c>
      <c r="B60" s="73">
        <v>2890</v>
      </c>
      <c r="C60" s="73">
        <v>0.08947368421052632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559920</v>
      </c>
      <c r="K60" s="73">
        <v>1.7659470455584818</v>
      </c>
      <c r="L60" s="73">
        <v>0</v>
      </c>
      <c r="M60" s="73">
        <v>0</v>
      </c>
      <c r="N60" s="73">
        <v>0</v>
      </c>
      <c r="O60" s="73">
        <v>0</v>
      </c>
      <c r="P60" s="73">
        <v>182550</v>
      </c>
      <c r="Q60" s="73">
        <f>+P60/P$3</f>
        <v>2.5055931482218594</v>
      </c>
      <c r="R60" s="73">
        <f t="shared" si="2"/>
        <v>745360</v>
      </c>
      <c r="S60" s="73">
        <f>+R60/R$3</f>
        <v>1.0063946077901877</v>
      </c>
    </row>
    <row r="61" spans="1:19" ht="12.75">
      <c r="A61" s="25" t="s">
        <v>65</v>
      </c>
      <c r="B61" s="73">
        <v>0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343960</v>
      </c>
      <c r="K61" s="73">
        <v>1.084824878179553</v>
      </c>
      <c r="L61" s="73">
        <v>0</v>
      </c>
      <c r="M61" s="73">
        <v>0</v>
      </c>
      <c r="N61" s="73">
        <v>5915</v>
      </c>
      <c r="O61" s="73">
        <v>0.09432758703175084</v>
      </c>
      <c r="P61" s="73">
        <v>0</v>
      </c>
      <c r="Q61" s="73">
        <f>+P61/P$3</f>
        <v>0</v>
      </c>
      <c r="R61" s="73">
        <f t="shared" si="2"/>
        <v>349875</v>
      </c>
      <c r="S61" s="73">
        <f>+R61/R$3</f>
        <v>0.47240570113849945</v>
      </c>
    </row>
    <row r="62" spans="1:19" ht="12.75">
      <c r="A62" s="25" t="s">
        <v>66</v>
      </c>
      <c r="B62" s="73">
        <v>622380</v>
      </c>
      <c r="C62" s="73">
        <v>19.268730650154797</v>
      </c>
      <c r="D62" s="73">
        <v>1157400.3399999999</v>
      </c>
      <c r="E62" s="73">
        <v>26.11580712125998</v>
      </c>
      <c r="F62" s="73">
        <v>0</v>
      </c>
      <c r="G62" s="73">
        <v>0</v>
      </c>
      <c r="H62" s="73">
        <v>1930840</v>
      </c>
      <c r="I62" s="73">
        <v>31.02149673853668</v>
      </c>
      <c r="J62" s="73">
        <v>1321729</v>
      </c>
      <c r="K62" s="73">
        <v>4.168637345654677</v>
      </c>
      <c r="L62" s="73">
        <v>1089500</v>
      </c>
      <c r="M62" s="73">
        <v>15.585214430807083</v>
      </c>
      <c r="N62" s="73">
        <v>1444760.4599999995</v>
      </c>
      <c r="O62" s="73">
        <v>23.039859345846548</v>
      </c>
      <c r="P62" s="73">
        <v>634820</v>
      </c>
      <c r="Q62" s="73">
        <f>+P62/P$3</f>
        <v>8.71323277104465</v>
      </c>
      <c r="R62" s="73">
        <f t="shared" si="2"/>
        <v>8201429.799999999</v>
      </c>
      <c r="S62" s="73">
        <f>+R62/R$3</f>
        <v>11.07367544124954</v>
      </c>
    </row>
    <row r="63" spans="1:19" ht="12.75">
      <c r="A63" s="74" t="s">
        <v>67</v>
      </c>
      <c r="B63" s="75">
        <f>+SUM(B59:B62)</f>
        <v>722797.52</v>
      </c>
      <c r="C63" s="75">
        <f aca="true" t="shared" si="19" ref="C63:S63">+SUM(C59:C62)</f>
        <v>22.377632198142415</v>
      </c>
      <c r="D63" s="75">
        <f t="shared" si="19"/>
        <v>1783985.63</v>
      </c>
      <c r="E63" s="75">
        <f t="shared" si="19"/>
        <v>40.2541998736405</v>
      </c>
      <c r="F63" s="75">
        <f t="shared" si="19"/>
        <v>4485090</v>
      </c>
      <c r="G63" s="75">
        <f t="shared" si="19"/>
        <v>56.60919612768052</v>
      </c>
      <c r="H63" s="75">
        <f t="shared" si="19"/>
        <v>2946860</v>
      </c>
      <c r="I63" s="75">
        <f t="shared" si="19"/>
        <v>47.345200989685424</v>
      </c>
      <c r="J63" s="75">
        <f t="shared" si="19"/>
        <v>5074629</v>
      </c>
      <c r="K63" s="75">
        <f t="shared" si="19"/>
        <v>16.0050115906833</v>
      </c>
      <c r="L63" s="75">
        <f t="shared" si="19"/>
        <v>1811100</v>
      </c>
      <c r="M63" s="75">
        <f t="shared" si="19"/>
        <v>25.907647412239292</v>
      </c>
      <c r="N63" s="75">
        <f t="shared" si="19"/>
        <v>1450675.4599999995</v>
      </c>
      <c r="O63" s="75">
        <f t="shared" si="19"/>
        <v>23.134186932878297</v>
      </c>
      <c r="P63" s="75">
        <f t="shared" si="19"/>
        <v>1745628</v>
      </c>
      <c r="Q63" s="75">
        <f t="shared" si="19"/>
        <v>23.95964697969996</v>
      </c>
      <c r="R63" s="75">
        <f t="shared" si="19"/>
        <v>20020765.61</v>
      </c>
      <c r="S63" s="75">
        <f t="shared" si="19"/>
        <v>27.03229386301281</v>
      </c>
    </row>
    <row r="64" spans="1:19" ht="12.75">
      <c r="A64" s="201" t="s">
        <v>68</v>
      </c>
      <c r="B64" s="202" t="s">
        <v>11</v>
      </c>
      <c r="C64" s="202"/>
      <c r="D64" s="202" t="s">
        <v>11</v>
      </c>
      <c r="E64" s="202"/>
      <c r="F64" s="202" t="s">
        <v>11</v>
      </c>
      <c r="G64" s="202"/>
      <c r="H64" s="202" t="s">
        <v>11</v>
      </c>
      <c r="I64" s="202"/>
      <c r="J64" s="202" t="s">
        <v>11</v>
      </c>
      <c r="K64" s="202"/>
      <c r="L64" s="202" t="s">
        <v>11</v>
      </c>
      <c r="M64" s="202"/>
      <c r="N64" s="202" t="s">
        <v>11</v>
      </c>
      <c r="O64" s="202"/>
      <c r="P64" s="202" t="s">
        <v>11</v>
      </c>
      <c r="Q64" s="202"/>
      <c r="R64" s="202"/>
      <c r="S64" s="202"/>
    </row>
    <row r="65" spans="1:19" ht="12.75">
      <c r="A65" s="26" t="s">
        <v>69</v>
      </c>
      <c r="B65" s="77">
        <v>171643.67000000013</v>
      </c>
      <c r="C65" s="77">
        <v>5.314045510835918</v>
      </c>
      <c r="D65" s="77">
        <v>222597.3</v>
      </c>
      <c r="E65" s="77">
        <v>5.022728913759646</v>
      </c>
      <c r="F65" s="77">
        <v>277499.06</v>
      </c>
      <c r="G65" s="77">
        <v>3.5024935314089536</v>
      </c>
      <c r="H65" s="77">
        <v>397885</v>
      </c>
      <c r="I65" s="77">
        <v>6.392548439960155</v>
      </c>
      <c r="J65" s="77">
        <v>1407570</v>
      </c>
      <c r="K65" s="77">
        <v>4.439373630012773</v>
      </c>
      <c r="L65" s="77">
        <v>393857</v>
      </c>
      <c r="M65" s="77">
        <v>5.634094355277086</v>
      </c>
      <c r="N65" s="77">
        <v>445414.07999999996</v>
      </c>
      <c r="O65" s="77">
        <v>7.103099813417959</v>
      </c>
      <c r="P65" s="77">
        <v>273962</v>
      </c>
      <c r="Q65" s="77">
        <f>+P65/P$3</f>
        <v>3.7602701181767024</v>
      </c>
      <c r="R65" s="77">
        <f t="shared" si="2"/>
        <v>3590428.1100000003</v>
      </c>
      <c r="S65" s="77">
        <f>+R65/R$3</f>
        <v>4.84784196839422</v>
      </c>
    </row>
    <row r="66" spans="1:19" ht="12.75">
      <c r="A66" s="26" t="s">
        <v>70</v>
      </c>
      <c r="B66" s="77">
        <v>0</v>
      </c>
      <c r="C66" s="77">
        <v>0</v>
      </c>
      <c r="D66" s="77">
        <v>86055.16</v>
      </c>
      <c r="E66" s="77">
        <v>1.941765422627375</v>
      </c>
      <c r="F66" s="77">
        <v>0</v>
      </c>
      <c r="G66" s="77">
        <v>0</v>
      </c>
      <c r="H66" s="77">
        <v>0</v>
      </c>
      <c r="I66" s="77">
        <v>0</v>
      </c>
      <c r="J66" s="77">
        <v>0</v>
      </c>
      <c r="K66" s="77">
        <v>0</v>
      </c>
      <c r="L66" s="77">
        <v>23364</v>
      </c>
      <c r="M66" s="77">
        <v>0.3342202386061282</v>
      </c>
      <c r="N66" s="77">
        <v>31961.11</v>
      </c>
      <c r="O66" s="77">
        <v>0.5096896678201795</v>
      </c>
      <c r="P66" s="77">
        <v>0</v>
      </c>
      <c r="Q66" s="77">
        <f>+P66/P$3</f>
        <v>0</v>
      </c>
      <c r="R66" s="77">
        <f t="shared" si="2"/>
        <v>141380.27000000002</v>
      </c>
      <c r="S66" s="77">
        <f>+R66/R$3</f>
        <v>0.1908934493076109</v>
      </c>
    </row>
    <row r="67" spans="1:19" ht="12.75">
      <c r="A67" s="27" t="s">
        <v>71</v>
      </c>
      <c r="B67" s="78">
        <f>+B65+B66</f>
        <v>171643.67000000013</v>
      </c>
      <c r="C67" s="78">
        <f aca="true" t="shared" si="20" ref="C67:S67">+C65+C66</f>
        <v>5.314045510835918</v>
      </c>
      <c r="D67" s="78">
        <f t="shared" si="20"/>
        <v>308652.45999999996</v>
      </c>
      <c r="E67" s="78">
        <f t="shared" si="20"/>
        <v>6.964494336387021</v>
      </c>
      <c r="F67" s="78">
        <f t="shared" si="20"/>
        <v>277499.06</v>
      </c>
      <c r="G67" s="78">
        <f t="shared" si="20"/>
        <v>3.5024935314089536</v>
      </c>
      <c r="H67" s="78">
        <f t="shared" si="20"/>
        <v>397885</v>
      </c>
      <c r="I67" s="78">
        <f t="shared" si="20"/>
        <v>6.392548439960155</v>
      </c>
      <c r="J67" s="78">
        <f t="shared" si="20"/>
        <v>1407570</v>
      </c>
      <c r="K67" s="78">
        <f t="shared" si="20"/>
        <v>4.439373630012773</v>
      </c>
      <c r="L67" s="78">
        <f t="shared" si="20"/>
        <v>417221</v>
      </c>
      <c r="M67" s="78">
        <f t="shared" si="20"/>
        <v>5.968314593883214</v>
      </c>
      <c r="N67" s="78">
        <f t="shared" si="20"/>
        <v>477375.18999999994</v>
      </c>
      <c r="O67" s="78">
        <f t="shared" si="20"/>
        <v>7.6127894812381385</v>
      </c>
      <c r="P67" s="78">
        <f t="shared" si="20"/>
        <v>273962</v>
      </c>
      <c r="Q67" s="78">
        <f t="shared" si="20"/>
        <v>3.7602701181767024</v>
      </c>
      <c r="R67" s="78">
        <f t="shared" si="20"/>
        <v>3731808.3800000004</v>
      </c>
      <c r="S67" s="78">
        <f t="shared" si="20"/>
        <v>5.03873541770183</v>
      </c>
    </row>
    <row r="68" spans="1:19" ht="12.75">
      <c r="A68" s="201" t="s">
        <v>72</v>
      </c>
      <c r="B68" s="202" t="s">
        <v>11</v>
      </c>
      <c r="C68" s="202"/>
      <c r="D68" s="202" t="s">
        <v>11</v>
      </c>
      <c r="E68" s="202"/>
      <c r="F68" s="202" t="s">
        <v>11</v>
      </c>
      <c r="G68" s="202"/>
      <c r="H68" s="202" t="s">
        <v>11</v>
      </c>
      <c r="I68" s="202"/>
      <c r="J68" s="202" t="s">
        <v>11</v>
      </c>
      <c r="K68" s="202"/>
      <c r="L68" s="202" t="s">
        <v>11</v>
      </c>
      <c r="M68" s="202"/>
      <c r="N68" s="202" t="s">
        <v>11</v>
      </c>
      <c r="O68" s="202"/>
      <c r="P68" s="202" t="s">
        <v>11</v>
      </c>
      <c r="Q68" s="202"/>
      <c r="R68" s="202"/>
      <c r="S68" s="202"/>
    </row>
    <row r="69" spans="1:19" ht="12.75">
      <c r="A69" s="28" t="s">
        <v>73</v>
      </c>
      <c r="B69" s="79">
        <v>22410.199999999997</v>
      </c>
      <c r="C69" s="79">
        <v>0.6938142414860681</v>
      </c>
      <c r="D69" s="79">
        <v>32620.469999999998</v>
      </c>
      <c r="E69" s="79">
        <v>0.7360546504806172</v>
      </c>
      <c r="F69" s="79">
        <v>38799.01000000001</v>
      </c>
      <c r="G69" s="79">
        <v>0.4897071779272742</v>
      </c>
      <c r="H69" s="79">
        <v>38199</v>
      </c>
      <c r="I69" s="79">
        <v>0.6137174255325986</v>
      </c>
      <c r="J69" s="79">
        <v>162158</v>
      </c>
      <c r="K69" s="79">
        <v>0.5114345638906849</v>
      </c>
      <c r="L69" s="79">
        <v>48475.100000000006</v>
      </c>
      <c r="M69" s="79">
        <v>0.6934326095041914</v>
      </c>
      <c r="N69" s="79">
        <v>55452</v>
      </c>
      <c r="O69" s="79">
        <v>0.8843031878418678</v>
      </c>
      <c r="P69" s="79">
        <v>59097</v>
      </c>
      <c r="Q69" s="79">
        <f>+P69/P$3</f>
        <v>0.8111368845821266</v>
      </c>
      <c r="R69" s="79">
        <f t="shared" si="2"/>
        <v>457210.78</v>
      </c>
      <c r="S69" s="79">
        <f>+R69/R$3</f>
        <v>0.617331844498693</v>
      </c>
    </row>
    <row r="70" spans="1:19" ht="12.75">
      <c r="A70" s="28" t="s">
        <v>74</v>
      </c>
      <c r="B70" s="79">
        <v>0</v>
      </c>
      <c r="C70" s="79">
        <v>0</v>
      </c>
      <c r="D70" s="79">
        <v>0</v>
      </c>
      <c r="E70" s="79">
        <v>0</v>
      </c>
      <c r="F70" s="79">
        <v>0</v>
      </c>
      <c r="G70" s="79">
        <v>0</v>
      </c>
      <c r="H70" s="79">
        <v>0</v>
      </c>
      <c r="I70" s="79">
        <v>0</v>
      </c>
      <c r="J70" s="79">
        <v>5729</v>
      </c>
      <c r="K70" s="79">
        <v>0.018068850235756075</v>
      </c>
      <c r="L70" s="79">
        <v>0</v>
      </c>
      <c r="M70" s="79">
        <v>0</v>
      </c>
      <c r="N70" s="79">
        <v>0</v>
      </c>
      <c r="O70" s="79">
        <v>0</v>
      </c>
      <c r="P70" s="79">
        <v>0</v>
      </c>
      <c r="Q70" s="79">
        <f>+P70/P$3</f>
        <v>0</v>
      </c>
      <c r="R70" s="79">
        <f t="shared" si="2"/>
        <v>5729</v>
      </c>
      <c r="S70" s="79">
        <f>+R70/R$3</f>
        <v>0.007735369094169241</v>
      </c>
    </row>
    <row r="71" spans="1:19" ht="12.75">
      <c r="A71" s="28" t="s">
        <v>75</v>
      </c>
      <c r="B71" s="79">
        <v>0</v>
      </c>
      <c r="C71" s="79">
        <v>0</v>
      </c>
      <c r="D71" s="79">
        <v>0</v>
      </c>
      <c r="E71" s="79">
        <v>0</v>
      </c>
      <c r="F71" s="79">
        <v>0</v>
      </c>
      <c r="G71" s="79">
        <v>0</v>
      </c>
      <c r="H71" s="79">
        <v>0</v>
      </c>
      <c r="I71" s="79">
        <v>0</v>
      </c>
      <c r="J71" s="79">
        <v>0</v>
      </c>
      <c r="K71" s="79">
        <v>0</v>
      </c>
      <c r="L71" s="79">
        <v>947.39</v>
      </c>
      <c r="M71" s="79">
        <v>0.013552341716018653</v>
      </c>
      <c r="N71" s="79">
        <v>2831.15</v>
      </c>
      <c r="O71" s="79">
        <v>0.045148866952652814</v>
      </c>
      <c r="P71" s="79">
        <v>0</v>
      </c>
      <c r="Q71" s="79">
        <f>+P71/P$3</f>
        <v>0</v>
      </c>
      <c r="R71" s="79">
        <f t="shared" si="2"/>
        <v>3778.54</v>
      </c>
      <c r="S71" s="79">
        <f>+R71/R$3</f>
        <v>0.005101833048888504</v>
      </c>
    </row>
    <row r="72" spans="1:19" ht="12.75">
      <c r="A72" s="80" t="s">
        <v>76</v>
      </c>
      <c r="B72" s="81">
        <f>+SUM(B69:B71)</f>
        <v>22410.199999999997</v>
      </c>
      <c r="C72" s="81">
        <f aca="true" t="shared" si="21" ref="C72:S72">+SUM(C69:C71)</f>
        <v>0.6938142414860681</v>
      </c>
      <c r="D72" s="81">
        <f t="shared" si="21"/>
        <v>32620.469999999998</v>
      </c>
      <c r="E72" s="81">
        <f t="shared" si="21"/>
        <v>0.7360546504806172</v>
      </c>
      <c r="F72" s="81">
        <f t="shared" si="21"/>
        <v>38799.01000000001</v>
      </c>
      <c r="G72" s="81">
        <f t="shared" si="21"/>
        <v>0.4897071779272742</v>
      </c>
      <c r="H72" s="81">
        <f t="shared" si="21"/>
        <v>38199</v>
      </c>
      <c r="I72" s="81">
        <f t="shared" si="21"/>
        <v>0.6137174255325986</v>
      </c>
      <c r="J72" s="81">
        <f t="shared" si="21"/>
        <v>167887</v>
      </c>
      <c r="K72" s="81">
        <f t="shared" si="21"/>
        <v>0.529503414126441</v>
      </c>
      <c r="L72" s="81">
        <f t="shared" si="21"/>
        <v>49422.490000000005</v>
      </c>
      <c r="M72" s="81">
        <f t="shared" si="21"/>
        <v>0.70698495122021</v>
      </c>
      <c r="N72" s="81">
        <f t="shared" si="21"/>
        <v>58283.15</v>
      </c>
      <c r="O72" s="81">
        <f t="shared" si="21"/>
        <v>0.9294520547945206</v>
      </c>
      <c r="P72" s="81">
        <f t="shared" si="21"/>
        <v>59097</v>
      </c>
      <c r="Q72" s="81">
        <f t="shared" si="21"/>
        <v>0.8111368845821266</v>
      </c>
      <c r="R72" s="81">
        <f t="shared" si="21"/>
        <v>466718.32</v>
      </c>
      <c r="S72" s="81">
        <f t="shared" si="21"/>
        <v>0.6301690466417509</v>
      </c>
    </row>
    <row r="73" spans="1:19" ht="12.75">
      <c r="A73" s="201" t="s">
        <v>77</v>
      </c>
      <c r="B73" s="202" t="s">
        <v>11</v>
      </c>
      <c r="C73" s="202"/>
      <c r="D73" s="202" t="s">
        <v>11</v>
      </c>
      <c r="E73" s="202"/>
      <c r="F73" s="202" t="s">
        <v>11</v>
      </c>
      <c r="G73" s="202"/>
      <c r="H73" s="202" t="s">
        <v>11</v>
      </c>
      <c r="I73" s="202"/>
      <c r="J73" s="202" t="s">
        <v>11</v>
      </c>
      <c r="K73" s="202"/>
      <c r="L73" s="202" t="s">
        <v>11</v>
      </c>
      <c r="M73" s="202"/>
      <c r="N73" s="202" t="s">
        <v>11</v>
      </c>
      <c r="O73" s="202"/>
      <c r="P73" s="202" t="s">
        <v>11</v>
      </c>
      <c r="Q73" s="202"/>
      <c r="R73" s="202"/>
      <c r="S73" s="202"/>
    </row>
    <row r="74" spans="1:19" ht="12.75">
      <c r="A74" s="29" t="s">
        <v>78</v>
      </c>
      <c r="B74" s="82">
        <v>0</v>
      </c>
      <c r="C74" s="82">
        <v>0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82">
        <v>0</v>
      </c>
      <c r="J74" s="82">
        <v>37040</v>
      </c>
      <c r="K74" s="82">
        <v>0.1168214719379307</v>
      </c>
      <c r="L74" s="82">
        <v>7682.050000000001</v>
      </c>
      <c r="M74" s="82">
        <v>0.10989113953022632</v>
      </c>
      <c r="N74" s="82">
        <v>0</v>
      </c>
      <c r="O74" s="82">
        <v>0</v>
      </c>
      <c r="P74" s="82">
        <v>6451</v>
      </c>
      <c r="Q74" s="82">
        <f>+P74/P$3</f>
        <v>0.088543310869237</v>
      </c>
      <c r="R74" s="82">
        <f t="shared" si="2"/>
        <v>51173.05</v>
      </c>
      <c r="S74" s="82">
        <f>+R74/R$3</f>
        <v>0.06909450679427077</v>
      </c>
    </row>
    <row r="75" spans="1:19" ht="12.75">
      <c r="A75" s="29" t="s">
        <v>79</v>
      </c>
      <c r="B75" s="82">
        <v>0</v>
      </c>
      <c r="C75" s="82">
        <v>0</v>
      </c>
      <c r="D75" s="82">
        <v>0</v>
      </c>
      <c r="E75" s="82">
        <v>0</v>
      </c>
      <c r="F75" s="82">
        <v>10558.02</v>
      </c>
      <c r="G75" s="82">
        <v>0.13325953880523547</v>
      </c>
      <c r="H75" s="82">
        <v>11435</v>
      </c>
      <c r="I75" s="82">
        <v>0.18371838951190514</v>
      </c>
      <c r="J75" s="82">
        <v>0</v>
      </c>
      <c r="K75" s="82">
        <v>0</v>
      </c>
      <c r="L75" s="82">
        <v>7590</v>
      </c>
      <c r="M75" s="82">
        <v>0.10857437129860098</v>
      </c>
      <c r="N75" s="82">
        <v>13562.420000000002</v>
      </c>
      <c r="O75" s="82">
        <v>0.21628239271532687</v>
      </c>
      <c r="P75" s="82">
        <v>2972</v>
      </c>
      <c r="Q75" s="82">
        <f>+P75/P$3</f>
        <v>0.04079223684752323</v>
      </c>
      <c r="R75" s="82">
        <f t="shared" si="2"/>
        <v>46117.44</v>
      </c>
      <c r="S75" s="82">
        <f>+R75/R$3</f>
        <v>0.06226835749314092</v>
      </c>
    </row>
    <row r="76" spans="1:19" ht="12.75">
      <c r="A76" s="83" t="s">
        <v>80</v>
      </c>
      <c r="B76" s="84">
        <f>+B74+B75</f>
        <v>0</v>
      </c>
      <c r="C76" s="84">
        <f aca="true" t="shared" si="22" ref="C76:S76">+C74+C75</f>
        <v>0</v>
      </c>
      <c r="D76" s="84">
        <f t="shared" si="22"/>
        <v>0</v>
      </c>
      <c r="E76" s="84">
        <f t="shared" si="22"/>
        <v>0</v>
      </c>
      <c r="F76" s="84">
        <f t="shared" si="22"/>
        <v>10558.02</v>
      </c>
      <c r="G76" s="84">
        <f t="shared" si="22"/>
        <v>0.13325953880523547</v>
      </c>
      <c r="H76" s="84">
        <f t="shared" si="22"/>
        <v>11435</v>
      </c>
      <c r="I76" s="84">
        <f t="shared" si="22"/>
        <v>0.18371838951190514</v>
      </c>
      <c r="J76" s="84">
        <f t="shared" si="22"/>
        <v>37040</v>
      </c>
      <c r="K76" s="84">
        <f t="shared" si="22"/>
        <v>0.1168214719379307</v>
      </c>
      <c r="L76" s="84">
        <f t="shared" si="22"/>
        <v>15272.050000000001</v>
      </c>
      <c r="M76" s="84">
        <f t="shared" si="22"/>
        <v>0.21846551082882731</v>
      </c>
      <c r="N76" s="84">
        <f t="shared" si="22"/>
        <v>13562.420000000002</v>
      </c>
      <c r="O76" s="84">
        <f t="shared" si="22"/>
        <v>0.21628239271532687</v>
      </c>
      <c r="P76" s="84">
        <f t="shared" si="22"/>
        <v>9423</v>
      </c>
      <c r="Q76" s="84">
        <f t="shared" si="22"/>
        <v>0.12933554771676023</v>
      </c>
      <c r="R76" s="84">
        <f t="shared" si="22"/>
        <v>97290.49</v>
      </c>
      <c r="S76" s="84">
        <f t="shared" si="22"/>
        <v>0.1313628642874117</v>
      </c>
    </row>
    <row r="77" spans="1:19" ht="12.75">
      <c r="A77" s="201" t="s">
        <v>81</v>
      </c>
      <c r="B77" s="202" t="s">
        <v>11</v>
      </c>
      <c r="C77" s="202"/>
      <c r="D77" s="202" t="s">
        <v>11</v>
      </c>
      <c r="E77" s="202"/>
      <c r="F77" s="202" t="s">
        <v>11</v>
      </c>
      <c r="G77" s="202"/>
      <c r="H77" s="202" t="s">
        <v>11</v>
      </c>
      <c r="I77" s="202"/>
      <c r="J77" s="202" t="s">
        <v>11</v>
      </c>
      <c r="K77" s="202"/>
      <c r="L77" s="202" t="s">
        <v>11</v>
      </c>
      <c r="M77" s="202"/>
      <c r="N77" s="202" t="s">
        <v>11</v>
      </c>
      <c r="O77" s="202"/>
      <c r="P77" s="202" t="s">
        <v>11</v>
      </c>
      <c r="Q77" s="202"/>
      <c r="R77" s="202"/>
      <c r="S77" s="202"/>
    </row>
    <row r="78" spans="1:19" ht="12.75">
      <c r="A78" s="30" t="s">
        <v>82</v>
      </c>
      <c r="B78" s="85">
        <v>9794</v>
      </c>
      <c r="C78" s="85">
        <v>0.3032198142414861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  <c r="I78" s="85">
        <v>0</v>
      </c>
      <c r="J78" s="85">
        <v>0</v>
      </c>
      <c r="K78" s="85">
        <v>0</v>
      </c>
      <c r="L78" s="85">
        <v>45620</v>
      </c>
      <c r="M78" s="85">
        <v>0.6525906216919863</v>
      </c>
      <c r="N78" s="85">
        <v>34260.36999999998</v>
      </c>
      <c r="O78" s="85">
        <v>0.5463563876441223</v>
      </c>
      <c r="P78" s="85">
        <v>31011</v>
      </c>
      <c r="Q78" s="85">
        <f>+P78/P$3</f>
        <v>0.4256420110627668</v>
      </c>
      <c r="R78" s="85">
        <f aca="true" t="shared" si="23" ref="R78:R116">+B78+D78+F78+H78+J78+L78+N78+P78</f>
        <v>120685.36999999998</v>
      </c>
      <c r="S78" s="85">
        <f>+R78/R$3</f>
        <v>0.16295093056665727</v>
      </c>
    </row>
    <row r="79" spans="1:19" ht="12.75">
      <c r="A79" s="30" t="s">
        <v>83</v>
      </c>
      <c r="B79" s="85">
        <v>79188</v>
      </c>
      <c r="C79" s="85">
        <v>2.451640866873065</v>
      </c>
      <c r="D79" s="85">
        <v>128920.32000000002</v>
      </c>
      <c r="E79" s="85">
        <v>2.9089832573672103</v>
      </c>
      <c r="F79" s="85">
        <v>345466.0199999999</v>
      </c>
      <c r="G79" s="85">
        <v>4.360348104860592</v>
      </c>
      <c r="H79" s="85">
        <v>407455</v>
      </c>
      <c r="I79" s="85">
        <v>6.546303139359275</v>
      </c>
      <c r="J79" s="85">
        <v>540343</v>
      </c>
      <c r="K79" s="85">
        <v>1.704202608297983</v>
      </c>
      <c r="L79" s="85">
        <v>292722</v>
      </c>
      <c r="M79" s="85">
        <v>4.187365891339799</v>
      </c>
      <c r="N79" s="85">
        <v>230800.72999999995</v>
      </c>
      <c r="O79" s="85">
        <v>3.6806214617187867</v>
      </c>
      <c r="P79" s="85">
        <v>123508</v>
      </c>
      <c r="Q79" s="85">
        <f>+P79/P$3</f>
        <v>1.6952111670807197</v>
      </c>
      <c r="R79" s="85">
        <f t="shared" si="23"/>
        <v>2148403.07</v>
      </c>
      <c r="S79" s="85">
        <f>+R79/R$3</f>
        <v>2.9008013107865795</v>
      </c>
    </row>
    <row r="80" spans="1:19" ht="12.75">
      <c r="A80" s="30" t="s">
        <v>84</v>
      </c>
      <c r="B80" s="85">
        <v>0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  <c r="I80" s="85">
        <v>0</v>
      </c>
      <c r="J80" s="85">
        <v>25600</v>
      </c>
      <c r="K80" s="85">
        <v>0.0807405421601249</v>
      </c>
      <c r="L80" s="85">
        <v>0</v>
      </c>
      <c r="M80" s="85">
        <v>0</v>
      </c>
      <c r="N80" s="85">
        <v>0</v>
      </c>
      <c r="O80" s="85">
        <v>0</v>
      </c>
      <c r="P80" s="85">
        <v>0</v>
      </c>
      <c r="Q80" s="85">
        <f>+P80/P$3</f>
        <v>0</v>
      </c>
      <c r="R80" s="85">
        <f t="shared" si="23"/>
        <v>25600</v>
      </c>
      <c r="S80" s="85">
        <f>+R80/R$3</f>
        <v>0.03456544751452829</v>
      </c>
    </row>
    <row r="81" spans="1:19" ht="12.75">
      <c r="A81" s="86" t="s">
        <v>85</v>
      </c>
      <c r="B81" s="87">
        <f>+SUM(B78:B80)</f>
        <v>88982</v>
      </c>
      <c r="C81" s="87">
        <f aca="true" t="shared" si="24" ref="C81:S81">+SUM(C78:C80)</f>
        <v>2.7548606811145513</v>
      </c>
      <c r="D81" s="87">
        <f t="shared" si="24"/>
        <v>128920.32000000002</v>
      </c>
      <c r="E81" s="87">
        <f t="shared" si="24"/>
        <v>2.9089832573672103</v>
      </c>
      <c r="F81" s="87">
        <f t="shared" si="24"/>
        <v>345466.0199999999</v>
      </c>
      <c r="G81" s="87">
        <f t="shared" si="24"/>
        <v>4.360348104860592</v>
      </c>
      <c r="H81" s="87">
        <f t="shared" si="24"/>
        <v>407455</v>
      </c>
      <c r="I81" s="87">
        <f t="shared" si="24"/>
        <v>6.546303139359275</v>
      </c>
      <c r="J81" s="87">
        <f t="shared" si="24"/>
        <v>565943</v>
      </c>
      <c r="K81" s="87">
        <f t="shared" si="24"/>
        <v>1.784943150458108</v>
      </c>
      <c r="L81" s="87">
        <f t="shared" si="24"/>
        <v>338342</v>
      </c>
      <c r="M81" s="87">
        <f t="shared" si="24"/>
        <v>4.839956513031785</v>
      </c>
      <c r="N81" s="87">
        <f t="shared" si="24"/>
        <v>265061.0999999999</v>
      </c>
      <c r="O81" s="87">
        <f t="shared" si="24"/>
        <v>4.226977849362909</v>
      </c>
      <c r="P81" s="87">
        <f t="shared" si="24"/>
        <v>154519</v>
      </c>
      <c r="Q81" s="87">
        <f t="shared" si="24"/>
        <v>2.1208531781434865</v>
      </c>
      <c r="R81" s="87">
        <f t="shared" si="24"/>
        <v>2294688.44</v>
      </c>
      <c r="S81" s="87">
        <f t="shared" si="24"/>
        <v>3.0983176888677653</v>
      </c>
    </row>
    <row r="82" spans="1:19" ht="12.75">
      <c r="A82" s="201" t="s">
        <v>86</v>
      </c>
      <c r="B82" s="202" t="s">
        <v>11</v>
      </c>
      <c r="C82" s="202"/>
      <c r="D82" s="202" t="s">
        <v>11</v>
      </c>
      <c r="E82" s="202"/>
      <c r="F82" s="202" t="s">
        <v>11</v>
      </c>
      <c r="G82" s="202"/>
      <c r="H82" s="202" t="s">
        <v>11</v>
      </c>
      <c r="I82" s="202"/>
      <c r="J82" s="202" t="s">
        <v>11</v>
      </c>
      <c r="K82" s="202"/>
      <c r="L82" s="202" t="s">
        <v>11</v>
      </c>
      <c r="M82" s="202"/>
      <c r="N82" s="202" t="s">
        <v>11</v>
      </c>
      <c r="O82" s="202"/>
      <c r="P82" s="202" t="s">
        <v>11</v>
      </c>
      <c r="Q82" s="202"/>
      <c r="R82" s="202"/>
      <c r="S82" s="202"/>
    </row>
    <row r="83" spans="1:19" ht="12.75">
      <c r="A83" s="31" t="s">
        <v>87</v>
      </c>
      <c r="B83" s="88">
        <v>16041</v>
      </c>
      <c r="C83" s="88">
        <v>0.496625386996904</v>
      </c>
      <c r="D83" s="88">
        <v>23834.2</v>
      </c>
      <c r="E83" s="88">
        <v>0.5377995396904193</v>
      </c>
      <c r="F83" s="88">
        <v>60928.060000000005</v>
      </c>
      <c r="G83" s="88">
        <v>0.7690121041537822</v>
      </c>
      <c r="H83" s="88">
        <v>50800</v>
      </c>
      <c r="I83" s="88">
        <v>0.8161691462356608</v>
      </c>
      <c r="J83" s="88">
        <v>34993</v>
      </c>
      <c r="K83" s="88">
        <v>0.11036538249254885</v>
      </c>
      <c r="L83" s="88">
        <v>45217</v>
      </c>
      <c r="M83" s="88">
        <v>0.6468257374188195</v>
      </c>
      <c r="N83" s="88">
        <v>38360.220000000016</v>
      </c>
      <c r="O83" s="88">
        <v>0.6117374455802385</v>
      </c>
      <c r="P83" s="88">
        <v>22328</v>
      </c>
      <c r="Q83" s="88">
        <f>+P83/P$3</f>
        <v>0.3064633460065608</v>
      </c>
      <c r="R83" s="88">
        <f t="shared" si="23"/>
        <v>292501.48000000004</v>
      </c>
      <c r="S83" s="88">
        <f>+R83/R$3</f>
        <v>0.3949392404242909</v>
      </c>
    </row>
    <row r="84" spans="1:19" ht="12.75">
      <c r="A84" s="31" t="s">
        <v>88</v>
      </c>
      <c r="B84" s="88">
        <v>0</v>
      </c>
      <c r="C84" s="88">
        <v>0</v>
      </c>
      <c r="D84" s="88">
        <v>0</v>
      </c>
      <c r="E84" s="88">
        <v>0</v>
      </c>
      <c r="F84" s="88">
        <v>0</v>
      </c>
      <c r="G84" s="88">
        <v>0</v>
      </c>
      <c r="H84" s="88">
        <v>0</v>
      </c>
      <c r="I84" s="88">
        <v>0</v>
      </c>
      <c r="J84" s="88">
        <v>16384</v>
      </c>
      <c r="K84" s="88">
        <v>0.051673946982479936</v>
      </c>
      <c r="L84" s="88">
        <v>0</v>
      </c>
      <c r="M84" s="88">
        <v>0</v>
      </c>
      <c r="N84" s="88">
        <v>0</v>
      </c>
      <c r="O84" s="88">
        <v>0</v>
      </c>
      <c r="P84" s="88">
        <v>0</v>
      </c>
      <c r="Q84" s="88">
        <f>+P84/P$3</f>
        <v>0</v>
      </c>
      <c r="R84" s="88">
        <f t="shared" si="23"/>
        <v>16384</v>
      </c>
      <c r="S84" s="88">
        <f>+R84/R$3</f>
        <v>0.022121886409298106</v>
      </c>
    </row>
    <row r="85" spans="1:19" ht="12.75">
      <c r="A85" s="226" t="s">
        <v>89</v>
      </c>
      <c r="B85" s="227">
        <f>+SUM(B83:B84)</f>
        <v>16041</v>
      </c>
      <c r="C85" s="227">
        <f aca="true" t="shared" si="25" ref="C85:S85">+SUM(C83:C84)</f>
        <v>0.496625386996904</v>
      </c>
      <c r="D85" s="227">
        <f t="shared" si="25"/>
        <v>23834.2</v>
      </c>
      <c r="E85" s="227">
        <f t="shared" si="25"/>
        <v>0.5377995396904193</v>
      </c>
      <c r="F85" s="227">
        <f t="shared" si="25"/>
        <v>60928.060000000005</v>
      </c>
      <c r="G85" s="227">
        <f t="shared" si="25"/>
        <v>0.7690121041537822</v>
      </c>
      <c r="H85" s="227">
        <f t="shared" si="25"/>
        <v>50800</v>
      </c>
      <c r="I85" s="227">
        <f t="shared" si="25"/>
        <v>0.8161691462356608</v>
      </c>
      <c r="J85" s="227">
        <f t="shared" si="25"/>
        <v>51377</v>
      </c>
      <c r="K85" s="227">
        <f t="shared" si="25"/>
        <v>0.16203932947502878</v>
      </c>
      <c r="L85" s="227">
        <f t="shared" si="25"/>
        <v>45217</v>
      </c>
      <c r="M85" s="227">
        <f t="shared" si="25"/>
        <v>0.6468257374188195</v>
      </c>
      <c r="N85" s="227">
        <f t="shared" si="25"/>
        <v>38360.220000000016</v>
      </c>
      <c r="O85" s="227">
        <f t="shared" si="25"/>
        <v>0.6117374455802385</v>
      </c>
      <c r="P85" s="227">
        <f t="shared" si="25"/>
        <v>22328</v>
      </c>
      <c r="Q85" s="227">
        <f t="shared" si="25"/>
        <v>0.3064633460065608</v>
      </c>
      <c r="R85" s="227">
        <f t="shared" si="25"/>
        <v>308885.48000000004</v>
      </c>
      <c r="S85" s="227">
        <f t="shared" si="25"/>
        <v>0.41706112683358904</v>
      </c>
    </row>
    <row r="86" spans="1:19" ht="12.75">
      <c r="A86" s="201" t="s">
        <v>90</v>
      </c>
      <c r="B86" s="202" t="s">
        <v>11</v>
      </c>
      <c r="C86" s="202"/>
      <c r="D86" s="202" t="s">
        <v>11</v>
      </c>
      <c r="E86" s="202"/>
      <c r="F86" s="202" t="s">
        <v>11</v>
      </c>
      <c r="G86" s="202"/>
      <c r="H86" s="202" t="s">
        <v>11</v>
      </c>
      <c r="I86" s="202"/>
      <c r="J86" s="202" t="s">
        <v>11</v>
      </c>
      <c r="K86" s="202"/>
      <c r="L86" s="202" t="s">
        <v>11</v>
      </c>
      <c r="M86" s="202"/>
      <c r="N86" s="202" t="s">
        <v>11</v>
      </c>
      <c r="O86" s="202"/>
      <c r="P86" s="202" t="s">
        <v>11</v>
      </c>
      <c r="Q86" s="202"/>
      <c r="R86" s="202"/>
      <c r="S86" s="202"/>
    </row>
    <row r="87" spans="1:19" ht="12.75">
      <c r="A87" s="32" t="s">
        <v>91</v>
      </c>
      <c r="B87" s="91">
        <v>122021</v>
      </c>
      <c r="C87" s="91">
        <v>3.7777399380804955</v>
      </c>
      <c r="D87" s="91">
        <v>123960.34</v>
      </c>
      <c r="E87" s="91">
        <v>2.797065300780721</v>
      </c>
      <c r="F87" s="91">
        <v>329453.02</v>
      </c>
      <c r="G87" s="91">
        <v>4.1582377664743975</v>
      </c>
      <c r="H87" s="91">
        <v>216340</v>
      </c>
      <c r="I87" s="91">
        <v>3.4757880530831273</v>
      </c>
      <c r="J87" s="91">
        <v>654057</v>
      </c>
      <c r="K87" s="91">
        <v>2.062848311860344</v>
      </c>
      <c r="L87" s="91">
        <v>101404</v>
      </c>
      <c r="M87" s="91">
        <v>1.4505764884273167</v>
      </c>
      <c r="N87" s="91">
        <v>0</v>
      </c>
      <c r="O87" s="91">
        <v>0</v>
      </c>
      <c r="P87" s="91">
        <v>155814</v>
      </c>
      <c r="Q87" s="91">
        <f>+P87/P$3</f>
        <v>2.1386277227994563</v>
      </c>
      <c r="R87" s="91">
        <f t="shared" si="23"/>
        <v>1703049.3599999999</v>
      </c>
      <c r="S87" s="91">
        <f>+R87/R$3</f>
        <v>2.2994790338957416</v>
      </c>
    </row>
    <row r="88" spans="1:19" ht="12.75">
      <c r="A88" s="32" t="s">
        <v>92</v>
      </c>
      <c r="B88" s="91">
        <v>23540</v>
      </c>
      <c r="C88" s="91">
        <v>0.7287925696594427</v>
      </c>
      <c r="D88" s="91">
        <v>106670.25999999998</v>
      </c>
      <c r="E88" s="91">
        <v>2.4069285617582015</v>
      </c>
      <c r="F88" s="91">
        <v>453422.00999999995</v>
      </c>
      <c r="G88" s="91">
        <v>5.722929861540597</v>
      </c>
      <c r="H88" s="91">
        <v>0</v>
      </c>
      <c r="I88" s="91">
        <v>0</v>
      </c>
      <c r="J88" s="91">
        <v>101583</v>
      </c>
      <c r="K88" s="91">
        <v>0.3203854099317175</v>
      </c>
      <c r="L88" s="91">
        <v>0</v>
      </c>
      <c r="M88" s="91">
        <v>0</v>
      </c>
      <c r="N88" s="91">
        <v>293752.64</v>
      </c>
      <c r="O88" s="91">
        <v>4.684527086290207</v>
      </c>
      <c r="P88" s="91">
        <v>32740</v>
      </c>
      <c r="Q88" s="91">
        <f>+P88/P$3</f>
        <v>0.4493734301439807</v>
      </c>
      <c r="R88" s="91">
        <f t="shared" si="23"/>
        <v>1011707.9099999999</v>
      </c>
      <c r="S88" s="91">
        <f>+R88/R$3</f>
        <v>1.3660209634038323</v>
      </c>
    </row>
    <row r="89" spans="1:19" ht="12.75">
      <c r="A89" s="92" t="s">
        <v>93</v>
      </c>
      <c r="B89" s="93">
        <f>+B87+B88</f>
        <v>145561</v>
      </c>
      <c r="C89" s="93">
        <f aca="true" t="shared" si="26" ref="C89:S89">+C87+C88</f>
        <v>4.506532507739938</v>
      </c>
      <c r="D89" s="93">
        <f t="shared" si="26"/>
        <v>230630.59999999998</v>
      </c>
      <c r="E89" s="93">
        <f t="shared" si="26"/>
        <v>5.203993862538923</v>
      </c>
      <c r="F89" s="93">
        <f t="shared" si="26"/>
        <v>782875.03</v>
      </c>
      <c r="G89" s="93">
        <f t="shared" si="26"/>
        <v>9.881167628014994</v>
      </c>
      <c r="H89" s="93">
        <f t="shared" si="26"/>
        <v>216340</v>
      </c>
      <c r="I89" s="93">
        <f t="shared" si="26"/>
        <v>3.4757880530831273</v>
      </c>
      <c r="J89" s="93">
        <f t="shared" si="26"/>
        <v>755640</v>
      </c>
      <c r="K89" s="93">
        <f t="shared" si="26"/>
        <v>2.3832337217920614</v>
      </c>
      <c r="L89" s="93">
        <f t="shared" si="26"/>
        <v>101404</v>
      </c>
      <c r="M89" s="93">
        <f t="shared" si="26"/>
        <v>1.4505764884273167</v>
      </c>
      <c r="N89" s="93">
        <f t="shared" si="26"/>
        <v>293752.64</v>
      </c>
      <c r="O89" s="93">
        <f t="shared" si="26"/>
        <v>4.684527086290207</v>
      </c>
      <c r="P89" s="93">
        <f t="shared" si="26"/>
        <v>188554</v>
      </c>
      <c r="Q89" s="93">
        <f t="shared" si="26"/>
        <v>2.588001152943437</v>
      </c>
      <c r="R89" s="93">
        <f t="shared" si="26"/>
        <v>2714757.2699999996</v>
      </c>
      <c r="S89" s="93">
        <f t="shared" si="26"/>
        <v>3.665499997299574</v>
      </c>
    </row>
    <row r="90" spans="1:19" ht="12.75">
      <c r="A90" s="201" t="s">
        <v>94</v>
      </c>
      <c r="B90" s="202" t="s">
        <v>11</v>
      </c>
      <c r="C90" s="202"/>
      <c r="D90" s="202" t="s">
        <v>11</v>
      </c>
      <c r="E90" s="202"/>
      <c r="F90" s="202" t="s">
        <v>11</v>
      </c>
      <c r="G90" s="202"/>
      <c r="H90" s="202" t="s">
        <v>11</v>
      </c>
      <c r="I90" s="202"/>
      <c r="J90" s="202" t="s">
        <v>11</v>
      </c>
      <c r="K90" s="202"/>
      <c r="L90" s="202" t="s">
        <v>11</v>
      </c>
      <c r="M90" s="202"/>
      <c r="N90" s="202" t="s">
        <v>11</v>
      </c>
      <c r="O90" s="202"/>
      <c r="P90" s="202" t="s">
        <v>11</v>
      </c>
      <c r="Q90" s="202"/>
      <c r="R90" s="202"/>
      <c r="S90" s="202"/>
    </row>
    <row r="91" spans="1:19" ht="12.75">
      <c r="A91" s="33" t="s">
        <v>95</v>
      </c>
      <c r="B91" s="94">
        <v>0</v>
      </c>
      <c r="C91" s="94">
        <v>0</v>
      </c>
      <c r="D91" s="94">
        <v>0</v>
      </c>
      <c r="E91" s="94">
        <v>0</v>
      </c>
      <c r="F91" s="94">
        <v>0</v>
      </c>
      <c r="G91" s="94">
        <v>0</v>
      </c>
      <c r="H91" s="94">
        <v>0</v>
      </c>
      <c r="I91" s="94">
        <v>0</v>
      </c>
      <c r="J91" s="94">
        <v>0</v>
      </c>
      <c r="K91" s="94">
        <v>0</v>
      </c>
      <c r="L91" s="94">
        <v>0</v>
      </c>
      <c r="M91" s="94">
        <v>0</v>
      </c>
      <c r="N91" s="94">
        <v>0</v>
      </c>
      <c r="O91" s="94">
        <v>0</v>
      </c>
      <c r="P91" s="94">
        <v>0</v>
      </c>
      <c r="Q91" s="94">
        <f>+P91/P$3</f>
        <v>0</v>
      </c>
      <c r="R91" s="94">
        <f t="shared" si="23"/>
        <v>0</v>
      </c>
      <c r="S91" s="94">
        <f>+R91/R$3</f>
        <v>0</v>
      </c>
    </row>
    <row r="92" spans="1:19" ht="12.75">
      <c r="A92" s="33" t="s">
        <v>96</v>
      </c>
      <c r="B92" s="94">
        <v>74900</v>
      </c>
      <c r="C92" s="94">
        <v>2.318885448916409</v>
      </c>
      <c r="D92" s="94">
        <v>122160.28999999996</v>
      </c>
      <c r="E92" s="94">
        <v>2.7564486213276767</v>
      </c>
      <c r="F92" s="94">
        <v>205135</v>
      </c>
      <c r="G92" s="94">
        <v>2.58914034002701</v>
      </c>
      <c r="H92" s="94">
        <v>220190</v>
      </c>
      <c r="I92" s="94">
        <v>3.5376433919218533</v>
      </c>
      <c r="J92" s="94">
        <v>220186</v>
      </c>
      <c r="K92" s="94">
        <v>0.6944506646902054</v>
      </c>
      <c r="L92" s="94">
        <v>176620</v>
      </c>
      <c r="M92" s="94">
        <v>2.5265356335650733</v>
      </c>
      <c r="N92" s="94">
        <v>211000.48999999993</v>
      </c>
      <c r="O92" s="94">
        <v>3.3648634123782024</v>
      </c>
      <c r="P92" s="94">
        <v>77440</v>
      </c>
      <c r="Q92" s="94">
        <f>+P92/P$3</f>
        <v>1.0629040449098919</v>
      </c>
      <c r="R92" s="94">
        <f t="shared" si="23"/>
        <v>1307631.78</v>
      </c>
      <c r="S92" s="94">
        <f>+R92/R$3</f>
        <v>1.7655811585905938</v>
      </c>
    </row>
    <row r="93" spans="1:19" ht="12.75">
      <c r="A93" s="95" t="s">
        <v>97</v>
      </c>
      <c r="B93" s="96">
        <f>+B91+B92</f>
        <v>74900</v>
      </c>
      <c r="C93" s="96">
        <f aca="true" t="shared" si="27" ref="C93:S93">+C91+C92</f>
        <v>2.318885448916409</v>
      </c>
      <c r="D93" s="96">
        <f t="shared" si="27"/>
        <v>122160.28999999996</v>
      </c>
      <c r="E93" s="96">
        <f t="shared" si="27"/>
        <v>2.7564486213276767</v>
      </c>
      <c r="F93" s="96">
        <f t="shared" si="27"/>
        <v>205135</v>
      </c>
      <c r="G93" s="96">
        <f t="shared" si="27"/>
        <v>2.58914034002701</v>
      </c>
      <c r="H93" s="96">
        <f t="shared" si="27"/>
        <v>220190</v>
      </c>
      <c r="I93" s="96">
        <f t="shared" si="27"/>
        <v>3.5376433919218533</v>
      </c>
      <c r="J93" s="96">
        <f t="shared" si="27"/>
        <v>220186</v>
      </c>
      <c r="K93" s="96">
        <f t="shared" si="27"/>
        <v>0.6944506646902054</v>
      </c>
      <c r="L93" s="96">
        <f t="shared" si="27"/>
        <v>176620</v>
      </c>
      <c r="M93" s="96">
        <f t="shared" si="27"/>
        <v>2.5265356335650733</v>
      </c>
      <c r="N93" s="96">
        <f t="shared" si="27"/>
        <v>211000.48999999993</v>
      </c>
      <c r="O93" s="96">
        <f t="shared" si="27"/>
        <v>3.3648634123782024</v>
      </c>
      <c r="P93" s="96">
        <f t="shared" si="27"/>
        <v>77440</v>
      </c>
      <c r="Q93" s="96">
        <f t="shared" si="27"/>
        <v>1.0629040449098919</v>
      </c>
      <c r="R93" s="96">
        <f t="shared" si="27"/>
        <v>1307631.78</v>
      </c>
      <c r="S93" s="96">
        <f t="shared" si="27"/>
        <v>1.7655811585905938</v>
      </c>
    </row>
    <row r="94" spans="1:19" ht="12.75">
      <c r="A94" s="201" t="s">
        <v>98</v>
      </c>
      <c r="B94" s="202" t="s">
        <v>11</v>
      </c>
      <c r="C94" s="202"/>
      <c r="D94" s="202" t="s">
        <v>11</v>
      </c>
      <c r="E94" s="202"/>
      <c r="F94" s="202" t="s">
        <v>11</v>
      </c>
      <c r="G94" s="202"/>
      <c r="H94" s="202" t="s">
        <v>11</v>
      </c>
      <c r="I94" s="202"/>
      <c r="J94" s="202" t="s">
        <v>11</v>
      </c>
      <c r="K94" s="202"/>
      <c r="L94" s="202" t="s">
        <v>11</v>
      </c>
      <c r="M94" s="202"/>
      <c r="N94" s="202" t="s">
        <v>11</v>
      </c>
      <c r="O94" s="202"/>
      <c r="P94" s="202" t="s">
        <v>11</v>
      </c>
      <c r="Q94" s="202"/>
      <c r="R94" s="202"/>
      <c r="S94" s="202"/>
    </row>
    <row r="95" spans="1:19" ht="12.75">
      <c r="A95" s="34" t="s">
        <v>99</v>
      </c>
      <c r="B95" s="97">
        <v>2880</v>
      </c>
      <c r="C95" s="97">
        <v>0.0891640866873065</v>
      </c>
      <c r="D95" s="97">
        <v>9000.08</v>
      </c>
      <c r="E95" s="97">
        <v>0.20307956135204658</v>
      </c>
      <c r="F95" s="97">
        <v>0</v>
      </c>
      <c r="G95" s="97">
        <v>0</v>
      </c>
      <c r="H95" s="97">
        <v>25520</v>
      </c>
      <c r="I95" s="97">
        <v>0.4100125317309855</v>
      </c>
      <c r="J95" s="97">
        <v>18867</v>
      </c>
      <c r="K95" s="97">
        <v>0.05950514878652642</v>
      </c>
      <c r="L95" s="97">
        <v>6374</v>
      </c>
      <c r="M95" s="97">
        <v>0.09117958401281721</v>
      </c>
      <c r="N95" s="97">
        <v>0</v>
      </c>
      <c r="O95" s="97">
        <v>0</v>
      </c>
      <c r="P95" s="97">
        <v>26680</v>
      </c>
      <c r="Q95" s="97">
        <f>+P95/P$3</f>
        <v>0.3661967964643068</v>
      </c>
      <c r="R95" s="97">
        <f t="shared" si="23"/>
        <v>89321.08</v>
      </c>
      <c r="S95" s="97">
        <f>+R95/R$3</f>
        <v>0.12060246494847589</v>
      </c>
    </row>
    <row r="96" spans="1:19" ht="12.75">
      <c r="A96" s="34" t="s">
        <v>100</v>
      </c>
      <c r="B96" s="97">
        <v>0</v>
      </c>
      <c r="C96" s="97">
        <v>0</v>
      </c>
      <c r="D96" s="97">
        <v>0</v>
      </c>
      <c r="E96" s="97">
        <v>0</v>
      </c>
      <c r="F96" s="97">
        <v>31877</v>
      </c>
      <c r="G96" s="97">
        <v>0.40234005225359404</v>
      </c>
      <c r="H96" s="97">
        <v>0</v>
      </c>
      <c r="I96" s="97">
        <v>0</v>
      </c>
      <c r="J96" s="97">
        <v>0</v>
      </c>
      <c r="K96" s="97">
        <v>0</v>
      </c>
      <c r="L96" s="97">
        <v>0</v>
      </c>
      <c r="M96" s="97">
        <v>0</v>
      </c>
      <c r="N96" s="97">
        <v>0</v>
      </c>
      <c r="O96" s="97">
        <v>0</v>
      </c>
      <c r="P96" s="97">
        <v>0</v>
      </c>
      <c r="Q96" s="97">
        <f>+P96/P$3</f>
        <v>0</v>
      </c>
      <c r="R96" s="97">
        <f t="shared" si="23"/>
        <v>31877</v>
      </c>
      <c r="S96" s="97">
        <f>+R96/R$3</f>
        <v>0.0430407332195554</v>
      </c>
    </row>
    <row r="97" spans="1:19" ht="12.75">
      <c r="A97" s="228" t="s">
        <v>101</v>
      </c>
      <c r="B97" s="229">
        <f>+B95+B96</f>
        <v>2880</v>
      </c>
      <c r="C97" s="229">
        <f aca="true" t="shared" si="28" ref="C97:S97">+C95+C96</f>
        <v>0.0891640866873065</v>
      </c>
      <c r="D97" s="229">
        <f t="shared" si="28"/>
        <v>9000.08</v>
      </c>
      <c r="E97" s="229">
        <f t="shared" si="28"/>
        <v>0.20307956135204658</v>
      </c>
      <c r="F97" s="229">
        <f t="shared" si="28"/>
        <v>31877</v>
      </c>
      <c r="G97" s="229">
        <f t="shared" si="28"/>
        <v>0.40234005225359404</v>
      </c>
      <c r="H97" s="229">
        <f t="shared" si="28"/>
        <v>25520</v>
      </c>
      <c r="I97" s="229">
        <f t="shared" si="28"/>
        <v>0.4100125317309855</v>
      </c>
      <c r="J97" s="229">
        <f t="shared" si="28"/>
        <v>18867</v>
      </c>
      <c r="K97" s="229">
        <f t="shared" si="28"/>
        <v>0.05950514878652642</v>
      </c>
      <c r="L97" s="229">
        <f t="shared" si="28"/>
        <v>6374</v>
      </c>
      <c r="M97" s="229">
        <f t="shared" si="28"/>
        <v>0.09117958401281721</v>
      </c>
      <c r="N97" s="229">
        <f t="shared" si="28"/>
        <v>0</v>
      </c>
      <c r="O97" s="229">
        <f t="shared" si="28"/>
        <v>0</v>
      </c>
      <c r="P97" s="229">
        <f t="shared" si="28"/>
        <v>26680</v>
      </c>
      <c r="Q97" s="229">
        <f t="shared" si="28"/>
        <v>0.3661967964643068</v>
      </c>
      <c r="R97" s="229">
        <f t="shared" si="28"/>
        <v>121198.08</v>
      </c>
      <c r="S97" s="229">
        <f t="shared" si="28"/>
        <v>0.1636431981680313</v>
      </c>
    </row>
    <row r="98" spans="1:19" ht="12.75">
      <c r="A98" s="201" t="s">
        <v>102</v>
      </c>
      <c r="B98" s="202" t="s">
        <v>11</v>
      </c>
      <c r="C98" s="202"/>
      <c r="D98" s="202" t="s">
        <v>11</v>
      </c>
      <c r="E98" s="202"/>
      <c r="F98" s="202" t="s">
        <v>11</v>
      </c>
      <c r="G98" s="202"/>
      <c r="H98" s="202" t="s">
        <v>11</v>
      </c>
      <c r="I98" s="202"/>
      <c r="J98" s="202" t="s">
        <v>11</v>
      </c>
      <c r="K98" s="202"/>
      <c r="L98" s="202" t="s">
        <v>11</v>
      </c>
      <c r="M98" s="202"/>
      <c r="N98" s="202" t="s">
        <v>11</v>
      </c>
      <c r="O98" s="202"/>
      <c r="P98" s="202" t="s">
        <v>11</v>
      </c>
      <c r="Q98" s="202"/>
      <c r="R98" s="202"/>
      <c r="S98" s="202"/>
    </row>
    <row r="99" spans="1:19" ht="12.75">
      <c r="A99" s="35" t="s">
        <v>235</v>
      </c>
      <c r="B99" s="100">
        <v>0</v>
      </c>
      <c r="C99" s="100">
        <v>0</v>
      </c>
      <c r="D99" s="100">
        <v>6540.170000000001</v>
      </c>
      <c r="E99" s="100">
        <v>0.14757367209711633</v>
      </c>
      <c r="F99" s="100">
        <v>0</v>
      </c>
      <c r="G99" s="100">
        <v>0</v>
      </c>
      <c r="H99" s="100">
        <v>0</v>
      </c>
      <c r="I99" s="100">
        <v>0</v>
      </c>
      <c r="J99" s="100">
        <v>0</v>
      </c>
      <c r="K99" s="100">
        <v>0</v>
      </c>
      <c r="L99" s="100">
        <v>0</v>
      </c>
      <c r="M99" s="100">
        <v>0</v>
      </c>
      <c r="N99" s="100">
        <v>0</v>
      </c>
      <c r="O99" s="100">
        <v>0</v>
      </c>
      <c r="P99" s="100">
        <v>0</v>
      </c>
      <c r="Q99" s="100">
        <f>+P99/P$3</f>
        <v>0</v>
      </c>
      <c r="R99" s="100">
        <f t="shared" si="23"/>
        <v>6540.170000000001</v>
      </c>
      <c r="S99" s="100">
        <f>+R99/R$3</f>
        <v>0.008830621205902051</v>
      </c>
    </row>
    <row r="100" spans="1:19" ht="12.75">
      <c r="A100" s="36" t="s">
        <v>104</v>
      </c>
      <c r="B100" s="101">
        <f>+B99</f>
        <v>0</v>
      </c>
      <c r="C100" s="101">
        <f aca="true" t="shared" si="29" ref="C100:S100">+C99</f>
        <v>0</v>
      </c>
      <c r="D100" s="101">
        <f t="shared" si="29"/>
        <v>6540.170000000001</v>
      </c>
      <c r="E100" s="101">
        <f t="shared" si="29"/>
        <v>0.14757367209711633</v>
      </c>
      <c r="F100" s="101">
        <f t="shared" si="29"/>
        <v>0</v>
      </c>
      <c r="G100" s="101">
        <f t="shared" si="29"/>
        <v>0</v>
      </c>
      <c r="H100" s="101">
        <f t="shared" si="29"/>
        <v>0</v>
      </c>
      <c r="I100" s="101">
        <f t="shared" si="29"/>
        <v>0</v>
      </c>
      <c r="J100" s="101">
        <f t="shared" si="29"/>
        <v>0</v>
      </c>
      <c r="K100" s="101">
        <f t="shared" si="29"/>
        <v>0</v>
      </c>
      <c r="L100" s="101">
        <f t="shared" si="29"/>
        <v>0</v>
      </c>
      <c r="M100" s="101">
        <f t="shared" si="29"/>
        <v>0</v>
      </c>
      <c r="N100" s="101">
        <f t="shared" si="29"/>
        <v>0</v>
      </c>
      <c r="O100" s="101">
        <f t="shared" si="29"/>
        <v>0</v>
      </c>
      <c r="P100" s="101">
        <f t="shared" si="29"/>
        <v>0</v>
      </c>
      <c r="Q100" s="101">
        <f t="shared" si="29"/>
        <v>0</v>
      </c>
      <c r="R100" s="101">
        <f t="shared" si="29"/>
        <v>6540.170000000001</v>
      </c>
      <c r="S100" s="101">
        <f t="shared" si="29"/>
        <v>0.008830621205902051</v>
      </c>
    </row>
    <row r="101" spans="1:19" ht="12.75">
      <c r="A101" s="36" t="s">
        <v>105</v>
      </c>
      <c r="B101" s="101">
        <f>+B24+B36+B44+B49+B52+B57+B63+B67+B72+B76+B81+B85+B89+B93+B97</f>
        <v>8926157.1</v>
      </c>
      <c r="C101" s="101">
        <f aca="true" t="shared" si="30" ref="C101:S101">+C24+C36+C44+C49+C52+C57+C63+C67+C72+C76+C81+C85+C89+C93+C97</f>
        <v>276.3516130030961</v>
      </c>
      <c r="D101" s="101">
        <f t="shared" si="30"/>
        <v>14832451.08</v>
      </c>
      <c r="E101" s="101">
        <f t="shared" si="30"/>
        <v>334.68232050182775</v>
      </c>
      <c r="F101" s="101">
        <f t="shared" si="30"/>
        <v>23023743.33</v>
      </c>
      <c r="G101" s="101">
        <f t="shared" si="30"/>
        <v>290.59742430170775</v>
      </c>
      <c r="H101" s="101">
        <f t="shared" si="30"/>
        <v>18389546</v>
      </c>
      <c r="I101" s="101">
        <f t="shared" si="30"/>
        <v>295.4523633559333</v>
      </c>
      <c r="J101" s="101">
        <f t="shared" si="30"/>
        <v>69163398</v>
      </c>
      <c r="K101" s="101">
        <f t="shared" si="30"/>
        <v>218.13633797486315</v>
      </c>
      <c r="L101" s="101">
        <f t="shared" si="30"/>
        <v>20835361.619999997</v>
      </c>
      <c r="M101" s="101">
        <f t="shared" si="30"/>
        <v>298.04825937687747</v>
      </c>
      <c r="N101" s="101">
        <f t="shared" si="30"/>
        <v>18567988.330000002</v>
      </c>
      <c r="O101" s="101">
        <f t="shared" si="30"/>
        <v>296.1071065431291</v>
      </c>
      <c r="P101" s="101">
        <f t="shared" si="30"/>
        <v>15446503.66</v>
      </c>
      <c r="Q101" s="101">
        <f t="shared" si="30"/>
        <v>212.0112502573534</v>
      </c>
      <c r="R101" s="101">
        <f t="shared" si="30"/>
        <v>189185149.12</v>
      </c>
      <c r="S101" s="101">
        <f t="shared" si="30"/>
        <v>255.44020868888938</v>
      </c>
    </row>
    <row r="102" spans="1:19" ht="12.75">
      <c r="A102" s="36" t="s">
        <v>106</v>
      </c>
      <c r="B102" s="101">
        <f>+B101+B6</f>
        <v>9329506.68</v>
      </c>
      <c r="C102" s="101">
        <f aca="true" t="shared" si="31" ref="C102:S102">+C101+C6</f>
        <v>288.83921609907134</v>
      </c>
      <c r="D102" s="101">
        <f t="shared" si="31"/>
        <v>15162937.89</v>
      </c>
      <c r="E102" s="101">
        <f t="shared" si="31"/>
        <v>342.13948937226417</v>
      </c>
      <c r="F102" s="101">
        <f t="shared" si="31"/>
        <v>23174943.45</v>
      </c>
      <c r="G102" s="101">
        <f t="shared" si="31"/>
        <v>292.5058179454493</v>
      </c>
      <c r="H102" s="101">
        <f t="shared" si="31"/>
        <v>19042955</v>
      </c>
      <c r="I102" s="101">
        <f t="shared" si="31"/>
        <v>305.95024260145885</v>
      </c>
      <c r="J102" s="101">
        <f t="shared" si="31"/>
        <v>69901254.48</v>
      </c>
      <c r="K102" s="101">
        <f t="shared" si="31"/>
        <v>220.46348376515851</v>
      </c>
      <c r="L102" s="101">
        <f t="shared" si="31"/>
        <v>21263650.139999997</v>
      </c>
      <c r="M102" s="101">
        <f t="shared" si="31"/>
        <v>304.17489400051494</v>
      </c>
      <c r="N102" s="101">
        <f t="shared" si="31"/>
        <v>19214452.69</v>
      </c>
      <c r="O102" s="101">
        <f t="shared" si="31"/>
        <v>306.416391949862</v>
      </c>
      <c r="P102" s="101">
        <f t="shared" si="31"/>
        <v>15661469.24</v>
      </c>
      <c r="Q102" s="101">
        <f t="shared" si="31"/>
        <v>214.96176400345877</v>
      </c>
      <c r="R102" s="101">
        <f t="shared" si="31"/>
        <v>192751169.57</v>
      </c>
      <c r="S102" s="101">
        <f t="shared" si="31"/>
        <v>260.2550951224913</v>
      </c>
    </row>
    <row r="103" spans="1:19" ht="12.75">
      <c r="A103" s="201" t="s">
        <v>107</v>
      </c>
      <c r="B103" s="202" t="s">
        <v>11</v>
      </c>
      <c r="C103" s="202"/>
      <c r="D103" s="202" t="s">
        <v>11</v>
      </c>
      <c r="E103" s="202"/>
      <c r="F103" s="202" t="s">
        <v>11</v>
      </c>
      <c r="G103" s="202"/>
      <c r="H103" s="202" t="s">
        <v>11</v>
      </c>
      <c r="I103" s="202"/>
      <c r="J103" s="202" t="s">
        <v>11</v>
      </c>
      <c r="K103" s="202"/>
      <c r="L103" s="202" t="s">
        <v>11</v>
      </c>
      <c r="M103" s="202"/>
      <c r="N103" s="202" t="s">
        <v>11</v>
      </c>
      <c r="O103" s="202"/>
      <c r="P103" s="202"/>
      <c r="Q103" s="202"/>
      <c r="R103" s="202"/>
      <c r="S103" s="202"/>
    </row>
    <row r="104" spans="1:19" ht="12.75">
      <c r="A104" s="102" t="s">
        <v>108</v>
      </c>
      <c r="B104" s="103">
        <v>345514.32000000007</v>
      </c>
      <c r="C104" s="103">
        <v>10.697037770897834</v>
      </c>
      <c r="D104" s="103">
        <v>0</v>
      </c>
      <c r="E104" s="103">
        <v>0</v>
      </c>
      <c r="F104" s="103">
        <v>0</v>
      </c>
      <c r="G104" s="103">
        <v>0</v>
      </c>
      <c r="H104" s="103">
        <v>124049</v>
      </c>
      <c r="I104" s="103">
        <v>1.9930111500273127</v>
      </c>
      <c r="J104" s="103">
        <v>1679800</v>
      </c>
      <c r="K104" s="103">
        <v>5.297967293772571</v>
      </c>
      <c r="L104" s="103">
        <v>266700</v>
      </c>
      <c r="M104" s="103">
        <v>3.8151231653935285</v>
      </c>
      <c r="N104" s="103">
        <v>1106464.65</v>
      </c>
      <c r="O104" s="103">
        <v>17.64499417927823</v>
      </c>
      <c r="P104" s="103">
        <v>0</v>
      </c>
      <c r="Q104" s="103">
        <f aca="true" t="shared" si="32" ref="Q104:Q116">+P104/P$3</f>
        <v>0</v>
      </c>
      <c r="R104" s="103">
        <f t="shared" si="23"/>
        <v>3522527.97</v>
      </c>
      <c r="S104" s="103">
        <f aca="true" t="shared" si="33" ref="S104:S116">+R104/R$3</f>
        <v>4.756162330683316</v>
      </c>
    </row>
    <row r="105" spans="1:19" ht="12.75">
      <c r="A105" s="102" t="s">
        <v>109</v>
      </c>
      <c r="B105" s="103">
        <v>2469708.57</v>
      </c>
      <c r="C105" s="103">
        <v>76.46156563467491</v>
      </c>
      <c r="D105" s="103">
        <v>4364899.02</v>
      </c>
      <c r="E105" s="103">
        <v>98.49043323254658</v>
      </c>
      <c r="F105" s="103">
        <v>19018250</v>
      </c>
      <c r="G105" s="103">
        <v>240.0415251991064</v>
      </c>
      <c r="H105" s="103">
        <v>5268691</v>
      </c>
      <c r="I105" s="103">
        <v>84.6484849458565</v>
      </c>
      <c r="J105" s="103">
        <v>60489900</v>
      </c>
      <c r="K105" s="103">
        <v>190.78075473483355</v>
      </c>
      <c r="L105" s="103">
        <v>4539590</v>
      </c>
      <c r="M105" s="103">
        <v>64.93848882785454</v>
      </c>
      <c r="N105" s="103">
        <v>4124473.68</v>
      </c>
      <c r="O105" s="103">
        <v>65.77373626548871</v>
      </c>
      <c r="P105" s="103">
        <v>11107206</v>
      </c>
      <c r="Q105" s="103">
        <f t="shared" si="32"/>
        <v>152.45214598459998</v>
      </c>
      <c r="R105" s="103">
        <f t="shared" si="23"/>
        <v>111382718.27000001</v>
      </c>
      <c r="S105" s="103">
        <f t="shared" si="33"/>
        <v>150.3903711869991</v>
      </c>
    </row>
    <row r="106" spans="1:19" ht="12.75">
      <c r="A106" s="102" t="s">
        <v>110</v>
      </c>
      <c r="B106" s="103">
        <v>178666.91</v>
      </c>
      <c r="C106" s="103">
        <v>5.531483281733746</v>
      </c>
      <c r="D106" s="103">
        <v>0</v>
      </c>
      <c r="E106" s="103">
        <v>0</v>
      </c>
      <c r="F106" s="103">
        <v>0</v>
      </c>
      <c r="G106" s="103">
        <v>0</v>
      </c>
      <c r="H106" s="103">
        <v>433320</v>
      </c>
      <c r="I106" s="103">
        <v>6.961858552103082</v>
      </c>
      <c r="J106" s="103">
        <v>0</v>
      </c>
      <c r="K106" s="103">
        <v>0</v>
      </c>
      <c r="L106" s="103">
        <v>0</v>
      </c>
      <c r="M106" s="103">
        <v>0</v>
      </c>
      <c r="N106" s="103">
        <v>16708.62</v>
      </c>
      <c r="O106" s="103">
        <v>0.26645541965011876</v>
      </c>
      <c r="P106" s="103">
        <v>0</v>
      </c>
      <c r="Q106" s="103">
        <f t="shared" si="32"/>
        <v>0</v>
      </c>
      <c r="R106" s="103">
        <f t="shared" si="23"/>
        <v>628695.53</v>
      </c>
      <c r="S106" s="103">
        <f t="shared" si="33"/>
        <v>0.8488727478450604</v>
      </c>
    </row>
    <row r="107" spans="1:19" ht="12.75">
      <c r="A107" s="102" t="s">
        <v>111</v>
      </c>
      <c r="B107" s="103">
        <v>0</v>
      </c>
      <c r="C107" s="103">
        <v>0</v>
      </c>
      <c r="D107" s="103">
        <v>0</v>
      </c>
      <c r="E107" s="103">
        <v>0</v>
      </c>
      <c r="F107" s="103">
        <v>0</v>
      </c>
      <c r="G107" s="103">
        <v>0</v>
      </c>
      <c r="H107" s="103">
        <v>0</v>
      </c>
      <c r="I107" s="103">
        <v>0</v>
      </c>
      <c r="J107" s="103">
        <v>261580</v>
      </c>
      <c r="K107" s="103">
        <v>0.8250043366502137</v>
      </c>
      <c r="L107" s="103">
        <v>0</v>
      </c>
      <c r="M107" s="103">
        <v>0</v>
      </c>
      <c r="N107" s="103">
        <v>0</v>
      </c>
      <c r="O107" s="103">
        <v>0</v>
      </c>
      <c r="P107" s="103">
        <v>809313</v>
      </c>
      <c r="Q107" s="103">
        <f t="shared" si="32"/>
        <v>11.108239427920447</v>
      </c>
      <c r="R107" s="103">
        <f t="shared" si="23"/>
        <v>1070893</v>
      </c>
      <c r="S107" s="103">
        <f t="shared" si="33"/>
        <v>1.4459334291084276</v>
      </c>
    </row>
    <row r="108" spans="1:19" ht="12.75">
      <c r="A108" s="102" t="s">
        <v>112</v>
      </c>
      <c r="B108" s="103">
        <v>234656.84000000003</v>
      </c>
      <c r="C108" s="103">
        <v>7.264917647058824</v>
      </c>
      <c r="D108" s="103">
        <v>575660.3099999999</v>
      </c>
      <c r="E108" s="103">
        <v>12.989311566406425</v>
      </c>
      <c r="F108" s="103">
        <v>0</v>
      </c>
      <c r="G108" s="103">
        <v>0</v>
      </c>
      <c r="H108" s="103">
        <v>86550</v>
      </c>
      <c r="I108" s="103">
        <v>1.390540149738119</v>
      </c>
      <c r="J108" s="103">
        <v>1197140</v>
      </c>
      <c r="K108" s="103">
        <v>3.775692681311403</v>
      </c>
      <c r="L108" s="103">
        <v>0</v>
      </c>
      <c r="M108" s="103">
        <v>0</v>
      </c>
      <c r="N108" s="103">
        <v>0</v>
      </c>
      <c r="O108" s="103">
        <v>0</v>
      </c>
      <c r="P108" s="103">
        <v>176922</v>
      </c>
      <c r="Q108" s="103">
        <f t="shared" si="32"/>
        <v>2.4283459379332117</v>
      </c>
      <c r="R108" s="103">
        <f t="shared" si="23"/>
        <v>2270929.15</v>
      </c>
      <c r="S108" s="103">
        <f t="shared" si="33"/>
        <v>3.0662375915444273</v>
      </c>
    </row>
    <row r="109" spans="1:19" ht="12.75">
      <c r="A109" s="102" t="s">
        <v>113</v>
      </c>
      <c r="B109" s="103">
        <v>338016.1100000001</v>
      </c>
      <c r="C109" s="103">
        <v>10.464895046439631</v>
      </c>
      <c r="D109" s="103">
        <v>666380.3499999999</v>
      </c>
      <c r="E109" s="103">
        <v>15.036336251635902</v>
      </c>
      <c r="F109" s="103">
        <v>1078473</v>
      </c>
      <c r="G109" s="103">
        <v>13.61209910512565</v>
      </c>
      <c r="H109" s="103">
        <v>1505060</v>
      </c>
      <c r="I109" s="103">
        <v>24.180778252626844</v>
      </c>
      <c r="J109" s="103">
        <v>3472786</v>
      </c>
      <c r="K109" s="103">
        <v>10.952915017425449</v>
      </c>
      <c r="L109" s="103">
        <v>1889650</v>
      </c>
      <c r="M109" s="103">
        <v>27.031299173175405</v>
      </c>
      <c r="N109" s="103">
        <v>0</v>
      </c>
      <c r="O109" s="103">
        <v>0</v>
      </c>
      <c r="P109" s="103">
        <v>1924785</v>
      </c>
      <c r="Q109" s="103">
        <f t="shared" si="32"/>
        <v>26.418669448371467</v>
      </c>
      <c r="R109" s="103">
        <f t="shared" si="23"/>
        <v>10875150.46</v>
      </c>
      <c r="S109" s="103">
        <f t="shared" si="33"/>
        <v>14.683767282723759</v>
      </c>
    </row>
    <row r="110" spans="1:19" ht="12.75">
      <c r="A110" s="102" t="s">
        <v>114</v>
      </c>
      <c r="B110" s="103">
        <v>186601.66999999998</v>
      </c>
      <c r="C110" s="103">
        <v>5.7771414860681105</v>
      </c>
      <c r="D110" s="103">
        <v>0</v>
      </c>
      <c r="E110" s="103">
        <v>0</v>
      </c>
      <c r="F110" s="103">
        <v>195369.01</v>
      </c>
      <c r="G110" s="103">
        <v>2.465877519595098</v>
      </c>
      <c r="H110" s="103">
        <v>0</v>
      </c>
      <c r="I110" s="103">
        <v>0</v>
      </c>
      <c r="J110" s="103">
        <v>3281580</v>
      </c>
      <c r="K110" s="103">
        <v>10.349865169602447</v>
      </c>
      <c r="L110" s="103">
        <v>0</v>
      </c>
      <c r="M110" s="103">
        <v>0</v>
      </c>
      <c r="N110" s="103">
        <v>0</v>
      </c>
      <c r="O110" s="103">
        <v>0</v>
      </c>
      <c r="P110" s="103">
        <v>309463</v>
      </c>
      <c r="Q110" s="103">
        <f t="shared" si="32"/>
        <v>4.247539701058237</v>
      </c>
      <c r="R110" s="103">
        <f t="shared" si="23"/>
        <v>3973013.68</v>
      </c>
      <c r="S110" s="103">
        <f t="shared" si="33"/>
        <v>5.364413899630582</v>
      </c>
    </row>
    <row r="111" spans="1:19" ht="12.75">
      <c r="A111" s="102" t="s">
        <v>115</v>
      </c>
      <c r="B111" s="103">
        <v>0</v>
      </c>
      <c r="C111" s="103">
        <v>0</v>
      </c>
      <c r="D111" s="103">
        <v>353200.03</v>
      </c>
      <c r="E111" s="103">
        <v>7.969674398664201</v>
      </c>
      <c r="F111" s="103">
        <v>0</v>
      </c>
      <c r="G111" s="103">
        <v>0</v>
      </c>
      <c r="H111" s="103">
        <v>0</v>
      </c>
      <c r="I111" s="103">
        <v>0</v>
      </c>
      <c r="J111" s="103">
        <v>585020</v>
      </c>
      <c r="K111" s="103">
        <v>1.8451106240045416</v>
      </c>
      <c r="L111" s="103">
        <v>0</v>
      </c>
      <c r="M111" s="103">
        <v>0</v>
      </c>
      <c r="N111" s="103">
        <v>0</v>
      </c>
      <c r="O111" s="103">
        <v>0</v>
      </c>
      <c r="P111" s="103">
        <v>154234</v>
      </c>
      <c r="Q111" s="103">
        <f t="shared" si="32"/>
        <v>2.1169414057674625</v>
      </c>
      <c r="R111" s="103">
        <f t="shared" si="23"/>
        <v>1092454.03</v>
      </c>
      <c r="S111" s="103">
        <f t="shared" si="33"/>
        <v>1.4750454076562467</v>
      </c>
    </row>
    <row r="112" spans="1:19" ht="12.75">
      <c r="A112" s="102" t="s">
        <v>116</v>
      </c>
      <c r="B112" s="103">
        <v>335888</v>
      </c>
      <c r="C112" s="103">
        <v>10.399009287925697</v>
      </c>
      <c r="D112" s="103">
        <v>896600.1799999999</v>
      </c>
      <c r="E112" s="103">
        <v>20.231061419739156</v>
      </c>
      <c r="F112" s="103">
        <v>0</v>
      </c>
      <c r="G112" s="103">
        <v>0</v>
      </c>
      <c r="H112" s="103">
        <v>422875</v>
      </c>
      <c r="I112" s="103">
        <v>6.794045821149706</v>
      </c>
      <c r="J112" s="103">
        <v>186561</v>
      </c>
      <c r="K112" s="103">
        <v>0.5883998549193383</v>
      </c>
      <c r="L112" s="103">
        <v>0</v>
      </c>
      <c r="M112" s="103">
        <v>0</v>
      </c>
      <c r="N112" s="103">
        <v>0</v>
      </c>
      <c r="O112" s="103">
        <v>0</v>
      </c>
      <c r="P112" s="103">
        <v>0</v>
      </c>
      <c r="Q112" s="103">
        <f t="shared" si="32"/>
        <v>0</v>
      </c>
      <c r="R112" s="103">
        <f t="shared" si="23"/>
        <v>1841924.18</v>
      </c>
      <c r="S112" s="103">
        <f t="shared" si="33"/>
        <v>2.4869895925597874</v>
      </c>
    </row>
    <row r="113" spans="1:19" ht="12.75">
      <c r="A113" s="102" t="s">
        <v>117</v>
      </c>
      <c r="B113" s="103">
        <v>0</v>
      </c>
      <c r="C113" s="103">
        <v>0</v>
      </c>
      <c r="D113" s="103">
        <v>0</v>
      </c>
      <c r="E113" s="103">
        <v>0</v>
      </c>
      <c r="F113" s="103">
        <v>0</v>
      </c>
      <c r="G113" s="103">
        <v>0</v>
      </c>
      <c r="H113" s="103">
        <v>0</v>
      </c>
      <c r="I113" s="103">
        <v>0</v>
      </c>
      <c r="J113" s="103">
        <v>0</v>
      </c>
      <c r="K113" s="103">
        <v>0</v>
      </c>
      <c r="L113" s="103">
        <v>0</v>
      </c>
      <c r="M113" s="103">
        <v>0</v>
      </c>
      <c r="N113" s="103">
        <v>0</v>
      </c>
      <c r="O113" s="103">
        <v>0</v>
      </c>
      <c r="P113" s="103">
        <v>0</v>
      </c>
      <c r="Q113" s="103">
        <f t="shared" si="32"/>
        <v>0</v>
      </c>
      <c r="R113" s="103">
        <f t="shared" si="23"/>
        <v>0</v>
      </c>
      <c r="S113" s="103">
        <f t="shared" si="33"/>
        <v>0</v>
      </c>
    </row>
    <row r="114" spans="1:19" ht="12.75">
      <c r="A114" s="102" t="s">
        <v>118</v>
      </c>
      <c r="B114" s="103">
        <v>8140</v>
      </c>
      <c r="C114" s="103">
        <v>0.2520123839009288</v>
      </c>
      <c r="D114" s="103">
        <v>0</v>
      </c>
      <c r="E114" s="103">
        <v>0</v>
      </c>
      <c r="F114" s="103">
        <v>0</v>
      </c>
      <c r="G114" s="103">
        <v>0</v>
      </c>
      <c r="H114" s="103">
        <v>0</v>
      </c>
      <c r="I114" s="103">
        <v>0</v>
      </c>
      <c r="J114" s="103">
        <v>0</v>
      </c>
      <c r="K114" s="103">
        <v>0</v>
      </c>
      <c r="L114" s="103">
        <v>0</v>
      </c>
      <c r="M114" s="103">
        <v>0</v>
      </c>
      <c r="N114" s="103">
        <v>0</v>
      </c>
      <c r="O114" s="103">
        <v>0</v>
      </c>
      <c r="P114" s="103">
        <v>0</v>
      </c>
      <c r="Q114" s="103">
        <f t="shared" si="32"/>
        <v>0</v>
      </c>
      <c r="R114" s="103">
        <f t="shared" si="23"/>
        <v>8140</v>
      </c>
      <c r="S114" s="103">
        <f t="shared" si="33"/>
        <v>0.010990732139385168</v>
      </c>
    </row>
    <row r="115" spans="1:19" ht="12.75">
      <c r="A115" s="102" t="s">
        <v>119</v>
      </c>
      <c r="B115" s="103">
        <v>123288</v>
      </c>
      <c r="C115" s="103">
        <v>3.8169659442724457</v>
      </c>
      <c r="D115" s="103">
        <v>268440.32</v>
      </c>
      <c r="E115" s="103">
        <v>6.057139762624668</v>
      </c>
      <c r="F115" s="103">
        <f>4.53*F3</f>
        <v>358907.37</v>
      </c>
      <c r="G115" s="103">
        <f>+F115/F3</f>
        <v>4.53</v>
      </c>
      <c r="H115" s="103">
        <v>386981</v>
      </c>
      <c r="I115" s="103">
        <v>6.217361267311461</v>
      </c>
      <c r="J115" s="103">
        <v>3394780</v>
      </c>
      <c r="K115" s="103">
        <f>+J115/J3</f>
        <v>10.706889754466749</v>
      </c>
      <c r="L115" s="103">
        <v>259080</v>
      </c>
      <c r="M115" s="103">
        <v>3.7061196463822847</v>
      </c>
      <c r="N115" s="103">
        <v>123952.36</v>
      </c>
      <c r="O115" s="103">
        <f>+N115/N3</f>
        <v>1.9766909595419968</v>
      </c>
      <c r="P115" s="103">
        <v>269352.34</v>
      </c>
      <c r="Q115" s="103">
        <f t="shared" si="32"/>
        <v>3.6970001509806885</v>
      </c>
      <c r="R115" s="103">
        <f t="shared" si="23"/>
        <v>5184781.39</v>
      </c>
      <c r="S115" s="103">
        <f t="shared" si="33"/>
        <v>7.000558164466719</v>
      </c>
    </row>
    <row r="116" spans="1:19" ht="12.75">
      <c r="A116" s="102" t="s">
        <v>120</v>
      </c>
      <c r="B116" s="103">
        <v>0</v>
      </c>
      <c r="C116" s="103">
        <v>0</v>
      </c>
      <c r="D116" s="103">
        <v>0</v>
      </c>
      <c r="E116" s="103">
        <v>0</v>
      </c>
      <c r="F116" s="103">
        <v>0</v>
      </c>
      <c r="G116" s="103">
        <v>0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03">
        <v>0</v>
      </c>
      <c r="N116" s="103">
        <v>116900</v>
      </c>
      <c r="O116" s="103">
        <v>1.8642256845328273</v>
      </c>
      <c r="P116" s="103">
        <v>0</v>
      </c>
      <c r="Q116" s="103">
        <f t="shared" si="32"/>
        <v>0</v>
      </c>
      <c r="R116" s="103">
        <f t="shared" si="23"/>
        <v>116900</v>
      </c>
      <c r="S116" s="103">
        <f t="shared" si="33"/>
        <v>0.15783987556438894</v>
      </c>
    </row>
    <row r="117" spans="1:19" ht="12.75">
      <c r="A117" s="38" t="s">
        <v>121</v>
      </c>
      <c r="B117" s="104">
        <f>+SUM(B104:B116)</f>
        <v>4220480.42</v>
      </c>
      <c r="C117" s="104">
        <f aca="true" t="shared" si="34" ref="C117:S117">+SUM(C104:C116)</f>
        <v>130.66502848297213</v>
      </c>
      <c r="D117" s="104">
        <f t="shared" si="34"/>
        <v>7125180.209999999</v>
      </c>
      <c r="E117" s="104">
        <f t="shared" si="34"/>
        <v>160.77395663161693</v>
      </c>
      <c r="F117" s="104">
        <f t="shared" si="34"/>
        <v>20650999.380000003</v>
      </c>
      <c r="G117" s="104">
        <f t="shared" si="34"/>
        <v>260.6495018238271</v>
      </c>
      <c r="H117" s="104">
        <f t="shared" si="34"/>
        <v>8227526</v>
      </c>
      <c r="I117" s="104">
        <f t="shared" si="34"/>
        <v>132.18608013881303</v>
      </c>
      <c r="J117" s="104">
        <f t="shared" si="34"/>
        <v>74549147</v>
      </c>
      <c r="K117" s="104">
        <f t="shared" si="34"/>
        <v>235.12259946698626</v>
      </c>
      <c r="L117" s="104">
        <f t="shared" si="34"/>
        <v>6955020</v>
      </c>
      <c r="M117" s="104">
        <f t="shared" si="34"/>
        <v>99.49103081280577</v>
      </c>
      <c r="N117" s="104">
        <f t="shared" si="34"/>
        <v>5488499.3100000005</v>
      </c>
      <c r="O117" s="104">
        <f t="shared" si="34"/>
        <v>87.52610250849187</v>
      </c>
      <c r="P117" s="104">
        <f t="shared" si="34"/>
        <v>14751275.34</v>
      </c>
      <c r="Q117" s="104">
        <f t="shared" si="34"/>
        <v>202.4688820566315</v>
      </c>
      <c r="R117" s="104">
        <f t="shared" si="34"/>
        <v>141968127.66000003</v>
      </c>
      <c r="S117" s="104">
        <f t="shared" si="34"/>
        <v>191.68718224092117</v>
      </c>
    </row>
    <row r="118" spans="1:19" ht="12.75">
      <c r="A118" s="38" t="s">
        <v>122</v>
      </c>
      <c r="B118" s="104">
        <f>+B101+B117</f>
        <v>13146637.52</v>
      </c>
      <c r="C118" s="104">
        <f aca="true" t="shared" si="35" ref="C118:S118">+C101+C117</f>
        <v>407.01664148606824</v>
      </c>
      <c r="D118" s="104">
        <f t="shared" si="35"/>
        <v>21957631.29</v>
      </c>
      <c r="E118" s="104">
        <f t="shared" si="35"/>
        <v>495.4562771334447</v>
      </c>
      <c r="F118" s="104">
        <f t="shared" si="35"/>
        <v>43674742.71</v>
      </c>
      <c r="G118" s="104">
        <f t="shared" si="35"/>
        <v>551.2469261255349</v>
      </c>
      <c r="H118" s="104">
        <f t="shared" si="35"/>
        <v>26617072</v>
      </c>
      <c r="I118" s="104">
        <f t="shared" si="35"/>
        <v>427.6384434947463</v>
      </c>
      <c r="J118" s="104">
        <f t="shared" si="35"/>
        <v>143712545</v>
      </c>
      <c r="K118" s="104">
        <f t="shared" si="35"/>
        <v>453.2589374418494</v>
      </c>
      <c r="L118" s="104">
        <f t="shared" si="35"/>
        <v>27790381.619999997</v>
      </c>
      <c r="M118" s="104">
        <f t="shared" si="35"/>
        <v>397.53929018968324</v>
      </c>
      <c r="N118" s="104">
        <f t="shared" si="35"/>
        <v>24056487.64</v>
      </c>
      <c r="O118" s="104">
        <f t="shared" si="35"/>
        <v>383.63320905162095</v>
      </c>
      <c r="P118" s="104">
        <f t="shared" si="35"/>
        <v>30197779</v>
      </c>
      <c r="Q118" s="104">
        <f t="shared" si="35"/>
        <v>414.4801323139849</v>
      </c>
      <c r="R118" s="104">
        <f t="shared" si="35"/>
        <v>331153276.78000003</v>
      </c>
      <c r="S118" s="104">
        <f t="shared" si="35"/>
        <v>447.12739092981053</v>
      </c>
    </row>
    <row r="119" spans="1:19" ht="12.75">
      <c r="A119" s="38" t="s">
        <v>123</v>
      </c>
      <c r="B119" s="104">
        <f>+B118+B6</f>
        <v>13549987.1</v>
      </c>
      <c r="C119" s="104">
        <f aca="true" t="shared" si="36" ref="C119:S119">+C118+C6</f>
        <v>419.5042445820435</v>
      </c>
      <c r="D119" s="104">
        <f t="shared" si="36"/>
        <v>22288118.099999998</v>
      </c>
      <c r="E119" s="104">
        <f t="shared" si="36"/>
        <v>502.9134460038811</v>
      </c>
      <c r="F119" s="104">
        <f t="shared" si="36"/>
        <v>43825942.83</v>
      </c>
      <c r="G119" s="104">
        <f t="shared" si="36"/>
        <v>553.1553197692764</v>
      </c>
      <c r="H119" s="104">
        <f t="shared" si="36"/>
        <v>27270481</v>
      </c>
      <c r="I119" s="104">
        <f t="shared" si="36"/>
        <v>438.13632274027185</v>
      </c>
      <c r="J119" s="104">
        <f t="shared" si="36"/>
        <v>144450401.48</v>
      </c>
      <c r="K119" s="104">
        <f t="shared" si="36"/>
        <v>455.5860832321448</v>
      </c>
      <c r="L119" s="104">
        <f t="shared" si="36"/>
        <v>28218670.139999997</v>
      </c>
      <c r="M119" s="104">
        <f t="shared" si="36"/>
        <v>403.6659248133207</v>
      </c>
      <c r="N119" s="104">
        <f t="shared" si="36"/>
        <v>24702952</v>
      </c>
      <c r="O119" s="104">
        <f t="shared" si="36"/>
        <v>393.94249445835385</v>
      </c>
      <c r="P119" s="104">
        <f t="shared" si="36"/>
        <v>30412744.58</v>
      </c>
      <c r="Q119" s="104">
        <f t="shared" si="36"/>
        <v>417.4306460600903</v>
      </c>
      <c r="R119" s="104">
        <f t="shared" si="36"/>
        <v>334719297.23</v>
      </c>
      <c r="S119" s="104">
        <f t="shared" si="36"/>
        <v>451.9422773634125</v>
      </c>
    </row>
    <row r="120" spans="1:19" ht="12.75">
      <c r="A120" s="38" t="s">
        <v>124</v>
      </c>
      <c r="B120" s="231">
        <f>+B101/B118</f>
        <v>0.6789688303507739</v>
      </c>
      <c r="C120" s="231"/>
      <c r="D120" s="231">
        <f aca="true" t="shared" si="37" ref="D120:R120">+D101/D118</f>
        <v>0.6755032400400599</v>
      </c>
      <c r="E120" s="231"/>
      <c r="F120" s="231">
        <f t="shared" si="37"/>
        <v>0.5271637999765104</v>
      </c>
      <c r="G120" s="231"/>
      <c r="H120" s="231">
        <f t="shared" si="37"/>
        <v>0.6908928976109769</v>
      </c>
      <c r="I120" s="231"/>
      <c r="J120" s="231">
        <f t="shared" si="37"/>
        <v>0.4812620777121441</v>
      </c>
      <c r="K120" s="231"/>
      <c r="L120" s="231">
        <f t="shared" si="37"/>
        <v>0.7497328358026341</v>
      </c>
      <c r="M120" s="231"/>
      <c r="N120" s="231">
        <f t="shared" si="37"/>
        <v>0.7718495155180518</v>
      </c>
      <c r="O120" s="231"/>
      <c r="P120" s="231">
        <f t="shared" si="37"/>
        <v>0.5115112492213417</v>
      </c>
      <c r="Q120" s="231"/>
      <c r="R120" s="231">
        <f t="shared" si="37"/>
        <v>0.5712917926090285</v>
      </c>
      <c r="S120" s="231"/>
    </row>
    <row r="121" spans="1:19" ht="12.75">
      <c r="A121" s="201" t="s">
        <v>125</v>
      </c>
      <c r="B121" s="205" t="s">
        <v>11</v>
      </c>
      <c r="C121" s="205"/>
      <c r="D121" s="205" t="s">
        <v>11</v>
      </c>
      <c r="E121" s="205"/>
      <c r="F121" s="205" t="s">
        <v>11</v>
      </c>
      <c r="G121" s="205"/>
      <c r="H121" s="205" t="s">
        <v>11</v>
      </c>
      <c r="I121" s="205"/>
      <c r="J121" s="205" t="s">
        <v>11</v>
      </c>
      <c r="K121" s="205"/>
      <c r="L121" s="205" t="s">
        <v>11</v>
      </c>
      <c r="M121" s="205"/>
      <c r="N121" s="205" t="s">
        <v>11</v>
      </c>
      <c r="O121" s="205"/>
      <c r="P121" s="205"/>
      <c r="Q121" s="205"/>
      <c r="R121" s="205"/>
      <c r="S121" s="205"/>
    </row>
    <row r="122" spans="1:19" ht="12.75">
      <c r="A122" s="39" t="s">
        <v>126</v>
      </c>
      <c r="B122" s="105">
        <v>1220950</v>
      </c>
      <c r="C122" s="105">
        <v>37.80030959752322</v>
      </c>
      <c r="D122" s="105">
        <v>999390.2699999999</v>
      </c>
      <c r="E122" s="105">
        <v>22.550437068459765</v>
      </c>
      <c r="F122" s="105">
        <v>5669810</v>
      </c>
      <c r="G122" s="105">
        <v>71.56230673112118</v>
      </c>
      <c r="H122" s="105">
        <v>1833920</v>
      </c>
      <c r="I122" s="105">
        <v>29.464348831978405</v>
      </c>
      <c r="J122" s="105">
        <v>1772067</v>
      </c>
      <c r="K122" s="105">
        <v>5.58897071578383</v>
      </c>
      <c r="L122" s="105">
        <v>2365440</v>
      </c>
      <c r="M122" s="105">
        <v>33.83743884645095</v>
      </c>
      <c r="N122" s="105">
        <v>2515000.3699999996</v>
      </c>
      <c r="O122" s="105">
        <v>40.10717096974819</v>
      </c>
      <c r="P122" s="105">
        <v>828550</v>
      </c>
      <c r="Q122" s="105">
        <f aca="true" t="shared" si="38" ref="Q122:Q127">+P122/P$3</f>
        <v>11.37227720054353</v>
      </c>
      <c r="R122" s="105">
        <v>17205127.639999997</v>
      </c>
      <c r="S122" s="105">
        <f aca="true" t="shared" si="39" ref="S122:S128">+R122/R$3</f>
        <v>23.230583453952338</v>
      </c>
    </row>
    <row r="123" spans="1:19" ht="12.75">
      <c r="A123" s="39" t="s">
        <v>127</v>
      </c>
      <c r="B123" s="105">
        <v>0</v>
      </c>
      <c r="C123" s="105">
        <v>0</v>
      </c>
      <c r="D123" s="105">
        <v>0</v>
      </c>
      <c r="E123" s="105">
        <v>0</v>
      </c>
      <c r="F123" s="105">
        <v>0</v>
      </c>
      <c r="G123" s="105">
        <v>0</v>
      </c>
      <c r="H123" s="105">
        <v>0</v>
      </c>
      <c r="I123" s="105">
        <v>0</v>
      </c>
      <c r="J123" s="105">
        <v>0</v>
      </c>
      <c r="K123" s="105">
        <v>0</v>
      </c>
      <c r="L123" s="105">
        <v>0</v>
      </c>
      <c r="M123" s="105">
        <v>0</v>
      </c>
      <c r="N123" s="105">
        <v>0</v>
      </c>
      <c r="O123" s="105">
        <v>0</v>
      </c>
      <c r="P123" s="105">
        <v>0</v>
      </c>
      <c r="Q123" s="105">
        <f t="shared" si="38"/>
        <v>0</v>
      </c>
      <c r="R123" s="105">
        <v>0</v>
      </c>
      <c r="S123" s="105">
        <f t="shared" si="39"/>
        <v>0</v>
      </c>
    </row>
    <row r="124" spans="1:19" ht="12.75">
      <c r="A124" s="40" t="s">
        <v>128</v>
      </c>
      <c r="B124" s="106">
        <f>+B122+B123</f>
        <v>1220950</v>
      </c>
      <c r="C124" s="106">
        <f aca="true" t="shared" si="40" ref="C124:S124">+C122+C123</f>
        <v>37.80030959752322</v>
      </c>
      <c r="D124" s="106">
        <f t="shared" si="40"/>
        <v>999390.2699999999</v>
      </c>
      <c r="E124" s="106">
        <f t="shared" si="40"/>
        <v>22.550437068459765</v>
      </c>
      <c r="F124" s="106">
        <f t="shared" si="40"/>
        <v>5669810</v>
      </c>
      <c r="G124" s="106">
        <f t="shared" si="40"/>
        <v>71.56230673112118</v>
      </c>
      <c r="H124" s="106">
        <f t="shared" si="40"/>
        <v>1833920</v>
      </c>
      <c r="I124" s="106">
        <f t="shared" si="40"/>
        <v>29.464348831978405</v>
      </c>
      <c r="J124" s="106">
        <f t="shared" si="40"/>
        <v>1772067</v>
      </c>
      <c r="K124" s="106">
        <f t="shared" si="40"/>
        <v>5.58897071578383</v>
      </c>
      <c r="L124" s="106">
        <f t="shared" si="40"/>
        <v>2365440</v>
      </c>
      <c r="M124" s="106">
        <f t="shared" si="40"/>
        <v>33.83743884645095</v>
      </c>
      <c r="N124" s="106">
        <f t="shared" si="40"/>
        <v>2515000.3699999996</v>
      </c>
      <c r="O124" s="106">
        <f t="shared" si="40"/>
        <v>40.10717096974819</v>
      </c>
      <c r="P124" s="106">
        <f t="shared" si="40"/>
        <v>828550</v>
      </c>
      <c r="Q124" s="106">
        <f t="shared" si="40"/>
        <v>11.37227720054353</v>
      </c>
      <c r="R124" s="106">
        <f t="shared" si="40"/>
        <v>17205127.639999997</v>
      </c>
      <c r="S124" s="106">
        <f t="shared" si="40"/>
        <v>23.230583453952338</v>
      </c>
    </row>
    <row r="125" spans="1:19" ht="12.75">
      <c r="A125" s="41" t="s">
        <v>129</v>
      </c>
      <c r="B125" s="107" t="s">
        <v>11</v>
      </c>
      <c r="C125" s="107"/>
      <c r="D125" s="107" t="s">
        <v>11</v>
      </c>
      <c r="E125" s="107"/>
      <c r="F125" s="107" t="s">
        <v>11</v>
      </c>
      <c r="G125" s="107"/>
      <c r="H125" s="107" t="s">
        <v>11</v>
      </c>
      <c r="I125" s="107"/>
      <c r="J125" s="107" t="s">
        <v>11</v>
      </c>
      <c r="K125" s="107"/>
      <c r="L125" s="107" t="s">
        <v>11</v>
      </c>
      <c r="M125" s="107"/>
      <c r="N125" s="107" t="s">
        <v>11</v>
      </c>
      <c r="O125" s="107"/>
      <c r="P125" s="107" t="s">
        <v>11</v>
      </c>
      <c r="Q125" s="107"/>
      <c r="R125" s="107"/>
      <c r="S125" s="107"/>
    </row>
    <row r="126" spans="1:19" ht="12.75">
      <c r="A126" s="42" t="s">
        <v>130</v>
      </c>
      <c r="B126" s="107">
        <v>144840</v>
      </c>
      <c r="C126" s="107">
        <v>4.484210526315789</v>
      </c>
      <c r="D126" s="107">
        <v>0</v>
      </c>
      <c r="E126" s="107">
        <v>0</v>
      </c>
      <c r="F126" s="107">
        <v>1088060</v>
      </c>
      <c r="G126" s="107">
        <v>13.733102778023198</v>
      </c>
      <c r="H126" s="107">
        <v>0</v>
      </c>
      <c r="I126" s="107">
        <v>0</v>
      </c>
      <c r="J126" s="107">
        <v>0</v>
      </c>
      <c r="K126" s="107">
        <v>0</v>
      </c>
      <c r="L126" s="107">
        <v>0</v>
      </c>
      <c r="M126" s="107">
        <v>0</v>
      </c>
      <c r="N126" s="107">
        <v>0</v>
      </c>
      <c r="O126" s="107">
        <v>0</v>
      </c>
      <c r="P126" s="107">
        <v>828550</v>
      </c>
      <c r="Q126" s="107">
        <f t="shared" si="38"/>
        <v>11.37227720054353</v>
      </c>
      <c r="R126" s="107">
        <v>2061450</v>
      </c>
      <c r="S126" s="107">
        <f t="shared" si="39"/>
        <v>2.783396163235326</v>
      </c>
    </row>
    <row r="127" spans="1:19" ht="12.75">
      <c r="A127" s="42" t="s">
        <v>131</v>
      </c>
      <c r="B127" s="107">
        <v>1139510</v>
      </c>
      <c r="C127" s="107">
        <v>35.27894736842105</v>
      </c>
      <c r="D127" s="107">
        <v>0</v>
      </c>
      <c r="E127" s="107">
        <v>0</v>
      </c>
      <c r="F127" s="107">
        <v>1856350</v>
      </c>
      <c r="G127" s="107">
        <v>23.430183392444686</v>
      </c>
      <c r="H127" s="107">
        <v>0</v>
      </c>
      <c r="I127" s="107">
        <v>0</v>
      </c>
      <c r="J127" s="107">
        <v>0</v>
      </c>
      <c r="K127" s="107">
        <v>0</v>
      </c>
      <c r="L127" s="107">
        <v>0</v>
      </c>
      <c r="M127" s="107">
        <v>0</v>
      </c>
      <c r="N127" s="107">
        <v>0</v>
      </c>
      <c r="O127" s="107">
        <v>0</v>
      </c>
      <c r="P127" s="107">
        <v>0</v>
      </c>
      <c r="Q127" s="107">
        <f t="shared" si="38"/>
        <v>0</v>
      </c>
      <c r="R127" s="107">
        <v>2995860</v>
      </c>
      <c r="S127" s="107">
        <f t="shared" si="39"/>
        <v>4.045048499643544</v>
      </c>
    </row>
    <row r="128" spans="1:19" ht="12.75">
      <c r="A128" s="41" t="s">
        <v>132</v>
      </c>
      <c r="B128" s="200">
        <f>+B126/B124</f>
        <v>0.1186289364838855</v>
      </c>
      <c r="C128" s="230">
        <v>0.0002609797680027839</v>
      </c>
      <c r="D128" s="200">
        <v>0</v>
      </c>
      <c r="E128" s="230">
        <v>0.0002609797680027839</v>
      </c>
      <c r="F128" s="200">
        <f>+F126/F124</f>
        <v>0.19190413788116356</v>
      </c>
      <c r="G128" s="230">
        <v>0.0002609797680027839</v>
      </c>
      <c r="H128" s="200">
        <v>0</v>
      </c>
      <c r="I128" s="230">
        <v>0.0002609797680027839</v>
      </c>
      <c r="J128" s="200">
        <v>0</v>
      </c>
      <c r="K128" s="230">
        <v>0.0002609797680027839</v>
      </c>
      <c r="L128" s="200">
        <v>0</v>
      </c>
      <c r="M128" s="230">
        <v>0.0002609797680027839</v>
      </c>
      <c r="N128" s="200">
        <v>0</v>
      </c>
      <c r="O128" s="230">
        <v>0.0002609797680027839</v>
      </c>
      <c r="P128" s="200">
        <v>1</v>
      </c>
      <c r="Q128" s="230">
        <v>0.0002609797680027839</v>
      </c>
      <c r="R128" s="200">
        <f>+R126/R124</f>
        <v>0.11981602479991833</v>
      </c>
      <c r="S128" s="200">
        <f t="shared" si="39"/>
        <v>1.617771295555077E-07</v>
      </c>
    </row>
    <row r="129" ht="12.75">
      <c r="A129" s="237" t="s">
        <v>238</v>
      </c>
    </row>
    <row r="130" ht="12.75">
      <c r="A130" s="237" t="s">
        <v>239</v>
      </c>
    </row>
    <row r="132" ht="12.75">
      <c r="R132" s="44"/>
    </row>
    <row r="133" ht="12.75">
      <c r="R133" s="44"/>
    </row>
  </sheetData>
  <sheetProtection/>
  <mergeCells count="10">
    <mergeCell ref="N1:O1"/>
    <mergeCell ref="P1:Q1"/>
    <mergeCell ref="R1:S1"/>
    <mergeCell ref="B3:C3"/>
    <mergeCell ref="B1:C1"/>
    <mergeCell ref="D1:E1"/>
    <mergeCell ref="F1:G1"/>
    <mergeCell ref="H1:I1"/>
    <mergeCell ref="J1:K1"/>
    <mergeCell ref="L1:M1"/>
  </mergeCells>
  <printOptions/>
  <pageMargins left="0.787401575" right="0.787401575" top="0.984251969" bottom="0.984251969" header="0.5" footer="0.5"/>
  <pageSetup fitToHeight="0" fitToWidth="1" horizontalDpi="300" verticalDpi="300" orientation="landscape" paperSize="8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GUNDIN PEREZ, Angel</dc:creator>
  <cp:keywords/>
  <dc:description/>
  <cp:lastModifiedBy>Administrador</cp:lastModifiedBy>
  <cp:lastPrinted>2021-06-02T11:39:02Z</cp:lastPrinted>
  <dcterms:created xsi:type="dcterms:W3CDTF">2020-02-26T09:32:49Z</dcterms:created>
  <dcterms:modified xsi:type="dcterms:W3CDTF">2021-06-24T10:05:23Z</dcterms:modified>
  <cp:category/>
  <cp:version/>
  <cp:contentType/>
  <cp:contentStatus/>
</cp:coreProperties>
</file>