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ZB_Ingurumena\_Orokorra\HIRI HONDAKINAK\DATU OFIZIALAK\Año 2020\TABLAS\POR MUNICIPIOS CON ARREGLOS Y REPARTO\WEB\"/>
    </mc:Choice>
  </mc:AlternateContent>
  <bookViews>
    <workbookView xWindow="0" yWindow="0" windowWidth="23040" windowHeight="8616" firstSheet="2" activeTab="8"/>
  </bookViews>
  <sheets>
    <sheet name="DEBABARRENA" sheetId="3" r:id="rId1"/>
    <sheet name="DEBAGOIENA" sheetId="4" r:id="rId2"/>
    <sheet name="SAN MARCOS" sheetId="5" r:id="rId3"/>
    <sheet name="SASIETA" sheetId="6" r:id="rId4"/>
    <sheet name="TOLOSALDEA" sheetId="7" r:id="rId5"/>
    <sheet name="TXINGUDI" sheetId="8" r:id="rId6"/>
    <sheet name="UROLA ERDIA" sheetId="9" r:id="rId7"/>
    <sheet name="UROLA KOSTA" sheetId="10" r:id="rId8"/>
    <sheet name="GIPUZKOA" sheetId="2" r:id="rId9"/>
  </sheets>
  <calcPr calcId="162913"/>
</workbook>
</file>

<file path=xl/calcChain.xml><?xml version="1.0" encoding="utf-8"?>
<calcChain xmlns="http://schemas.openxmlformats.org/spreadsheetml/2006/main">
  <c r="T7" i="4" l="1"/>
  <c r="BH7" i="7"/>
  <c r="N6" i="10"/>
  <c r="L6" i="10"/>
  <c r="J6" i="10"/>
  <c r="H6" i="10"/>
  <c r="F6" i="10"/>
  <c r="D6" i="10"/>
  <c r="B6" i="10"/>
  <c r="N7" i="10"/>
  <c r="R128" i="9" l="1"/>
  <c r="S128" i="9" s="1"/>
  <c r="P128" i="9"/>
  <c r="Q128" i="9" s="1"/>
  <c r="N128" i="9"/>
  <c r="O128" i="9" s="1"/>
  <c r="M128" i="9"/>
  <c r="K128" i="9"/>
  <c r="I128" i="9"/>
  <c r="F128" i="9"/>
  <c r="G128" i="9" s="1"/>
  <c r="D128" i="9"/>
  <c r="E128" i="9" s="1"/>
  <c r="B128" i="9"/>
  <c r="C128" i="9" s="1"/>
  <c r="S127" i="9"/>
  <c r="Q127" i="9"/>
  <c r="O127" i="9"/>
  <c r="M127" i="9"/>
  <c r="K127" i="9"/>
  <c r="I127" i="9"/>
  <c r="G127" i="9"/>
  <c r="E127" i="9"/>
  <c r="C127" i="9"/>
  <c r="S126" i="9"/>
  <c r="Q126" i="9"/>
  <c r="O126" i="9"/>
  <c r="M126" i="9"/>
  <c r="K126" i="9"/>
  <c r="I126" i="9"/>
  <c r="G126" i="9"/>
  <c r="E126" i="9"/>
  <c r="C126" i="9"/>
  <c r="S124" i="9"/>
  <c r="Q124" i="9"/>
  <c r="O124" i="9"/>
  <c r="M124" i="9"/>
  <c r="K124" i="9"/>
  <c r="I124" i="9"/>
  <c r="G124" i="9"/>
  <c r="E124" i="9"/>
  <c r="C124" i="9"/>
  <c r="S123" i="9"/>
  <c r="Q123" i="9"/>
  <c r="O123" i="9"/>
  <c r="M123" i="9"/>
  <c r="K123" i="9"/>
  <c r="I123" i="9"/>
  <c r="G123" i="9"/>
  <c r="E123" i="9"/>
  <c r="C123" i="9"/>
  <c r="S122" i="9"/>
  <c r="Q122" i="9"/>
  <c r="O122" i="9"/>
  <c r="M122" i="9"/>
  <c r="K122" i="9"/>
  <c r="I122" i="9"/>
  <c r="G122" i="9"/>
  <c r="E122" i="9"/>
  <c r="C122" i="9"/>
  <c r="S120" i="9"/>
  <c r="Q120" i="9"/>
  <c r="O120" i="9"/>
  <c r="M120" i="9"/>
  <c r="K120" i="9"/>
  <c r="I120" i="9"/>
  <c r="G120" i="9"/>
  <c r="E120" i="9"/>
  <c r="C120" i="9"/>
  <c r="S119" i="9"/>
  <c r="Q119" i="9"/>
  <c r="O119" i="9"/>
  <c r="M119" i="9"/>
  <c r="K119" i="9"/>
  <c r="I119" i="9"/>
  <c r="G119" i="9"/>
  <c r="E119" i="9"/>
  <c r="C119" i="9"/>
  <c r="S118" i="9"/>
  <c r="Q118" i="9"/>
  <c r="O118" i="9"/>
  <c r="M118" i="9"/>
  <c r="K118" i="9"/>
  <c r="I118" i="9"/>
  <c r="G118" i="9"/>
  <c r="E118" i="9"/>
  <c r="C118" i="9"/>
  <c r="S117" i="9"/>
  <c r="Q117" i="9"/>
  <c r="O117" i="9"/>
  <c r="M117" i="9"/>
  <c r="K117" i="9"/>
  <c r="I117" i="9"/>
  <c r="G117" i="9"/>
  <c r="E117" i="9"/>
  <c r="C117" i="9"/>
  <c r="S116" i="9"/>
  <c r="Q116" i="9"/>
  <c r="O116" i="9"/>
  <c r="M116" i="9"/>
  <c r="K116" i="9"/>
  <c r="I116" i="9"/>
  <c r="G116" i="9"/>
  <c r="E116" i="9"/>
  <c r="C116" i="9"/>
  <c r="S115" i="9"/>
  <c r="Q115" i="9"/>
  <c r="O115" i="9"/>
  <c r="M115" i="9"/>
  <c r="K115" i="9"/>
  <c r="I115" i="9"/>
  <c r="G115" i="9"/>
  <c r="E115" i="9"/>
  <c r="C115" i="9"/>
  <c r="S114" i="9"/>
  <c r="Q114" i="9"/>
  <c r="O114" i="9"/>
  <c r="M114" i="9"/>
  <c r="K114" i="9"/>
  <c r="I114" i="9"/>
  <c r="G114" i="9"/>
  <c r="E114" i="9"/>
  <c r="C114" i="9"/>
  <c r="S113" i="9"/>
  <c r="Q113" i="9"/>
  <c r="O113" i="9"/>
  <c r="M113" i="9"/>
  <c r="K113" i="9"/>
  <c r="I113" i="9"/>
  <c r="G113" i="9"/>
  <c r="E113" i="9"/>
  <c r="C113" i="9"/>
  <c r="S112" i="9"/>
  <c r="Q112" i="9"/>
  <c r="O112" i="9"/>
  <c r="M112" i="9"/>
  <c r="K112" i="9"/>
  <c r="I112" i="9"/>
  <c r="G112" i="9"/>
  <c r="E112" i="9"/>
  <c r="C112" i="9"/>
  <c r="S111" i="9"/>
  <c r="Q111" i="9"/>
  <c r="O111" i="9"/>
  <c r="M111" i="9"/>
  <c r="K111" i="9"/>
  <c r="I111" i="9"/>
  <c r="G111" i="9"/>
  <c r="E111" i="9"/>
  <c r="C111" i="9"/>
  <c r="S110" i="9"/>
  <c r="Q110" i="9"/>
  <c r="O110" i="9"/>
  <c r="M110" i="9"/>
  <c r="K110" i="9"/>
  <c r="I110" i="9"/>
  <c r="G110" i="9"/>
  <c r="E110" i="9"/>
  <c r="C110" i="9"/>
  <c r="S109" i="9"/>
  <c r="Q109" i="9"/>
  <c r="O109" i="9"/>
  <c r="M109" i="9"/>
  <c r="K109" i="9"/>
  <c r="I109" i="9"/>
  <c r="G109" i="9"/>
  <c r="E109" i="9"/>
  <c r="C109" i="9"/>
  <c r="S108" i="9"/>
  <c r="Q108" i="9"/>
  <c r="O108" i="9"/>
  <c r="M108" i="9"/>
  <c r="K108" i="9"/>
  <c r="I108" i="9"/>
  <c r="G108" i="9"/>
  <c r="E108" i="9"/>
  <c r="C108" i="9"/>
  <c r="S107" i="9"/>
  <c r="Q107" i="9"/>
  <c r="O107" i="9"/>
  <c r="M107" i="9"/>
  <c r="K107" i="9"/>
  <c r="I107" i="9"/>
  <c r="G107" i="9"/>
  <c r="E107" i="9"/>
  <c r="C107" i="9"/>
  <c r="S106" i="9"/>
  <c r="Q106" i="9"/>
  <c r="O106" i="9"/>
  <c r="M106" i="9"/>
  <c r="K106" i="9"/>
  <c r="I106" i="9"/>
  <c r="G106" i="9"/>
  <c r="E106" i="9"/>
  <c r="C106" i="9"/>
  <c r="S105" i="9"/>
  <c r="Q105" i="9"/>
  <c r="O105" i="9"/>
  <c r="M105" i="9"/>
  <c r="K105" i="9"/>
  <c r="I105" i="9"/>
  <c r="G105" i="9"/>
  <c r="E105" i="9"/>
  <c r="C105" i="9"/>
  <c r="S104" i="9"/>
  <c r="Q104" i="9"/>
  <c r="O104" i="9"/>
  <c r="M104" i="9"/>
  <c r="K104" i="9"/>
  <c r="I104" i="9"/>
  <c r="G104" i="9"/>
  <c r="E104" i="9"/>
  <c r="C104" i="9"/>
  <c r="S102" i="9"/>
  <c r="Q102" i="9"/>
  <c r="O102" i="9"/>
  <c r="M102" i="9"/>
  <c r="K102" i="9"/>
  <c r="I102" i="9"/>
  <c r="G102" i="9"/>
  <c r="E102" i="9"/>
  <c r="C102" i="9"/>
  <c r="S101" i="9"/>
  <c r="Q101" i="9"/>
  <c r="O101" i="9"/>
  <c r="M101" i="9"/>
  <c r="K101" i="9"/>
  <c r="I101" i="9"/>
  <c r="G101" i="9"/>
  <c r="E101" i="9"/>
  <c r="C101" i="9"/>
  <c r="S100" i="9"/>
  <c r="Q100" i="9"/>
  <c r="O100" i="9"/>
  <c r="M100" i="9"/>
  <c r="K100" i="9"/>
  <c r="I100" i="9"/>
  <c r="G100" i="9"/>
  <c r="E100" i="9"/>
  <c r="C100" i="9"/>
  <c r="S99" i="9"/>
  <c r="Q99" i="9"/>
  <c r="O99" i="9"/>
  <c r="M99" i="9"/>
  <c r="K99" i="9"/>
  <c r="I99" i="9"/>
  <c r="G99" i="9"/>
  <c r="E99" i="9"/>
  <c r="C99" i="9"/>
  <c r="S97" i="9"/>
  <c r="Q97" i="9"/>
  <c r="O97" i="9"/>
  <c r="M97" i="9"/>
  <c r="K97" i="9"/>
  <c r="I97" i="9"/>
  <c r="G97" i="9"/>
  <c r="E97" i="9"/>
  <c r="C97" i="9"/>
  <c r="S96" i="9"/>
  <c r="Q96" i="9"/>
  <c r="O96" i="9"/>
  <c r="M96" i="9"/>
  <c r="K96" i="9"/>
  <c r="I96" i="9"/>
  <c r="G96" i="9"/>
  <c r="E96" i="9"/>
  <c r="C96" i="9"/>
  <c r="S95" i="9"/>
  <c r="Q95" i="9"/>
  <c r="O95" i="9"/>
  <c r="M95" i="9"/>
  <c r="K95" i="9"/>
  <c r="I95" i="9"/>
  <c r="G95" i="9"/>
  <c r="E95" i="9"/>
  <c r="C95" i="9"/>
  <c r="S93" i="9"/>
  <c r="Q93" i="9"/>
  <c r="O93" i="9"/>
  <c r="M93" i="9"/>
  <c r="K93" i="9"/>
  <c r="I93" i="9"/>
  <c r="G93" i="9"/>
  <c r="E93" i="9"/>
  <c r="C93" i="9"/>
  <c r="S92" i="9"/>
  <c r="Q92" i="9"/>
  <c r="O92" i="9"/>
  <c r="M92" i="9"/>
  <c r="K92" i="9"/>
  <c r="I92" i="9"/>
  <c r="G92" i="9"/>
  <c r="E92" i="9"/>
  <c r="C92" i="9"/>
  <c r="S91" i="9"/>
  <c r="Q91" i="9"/>
  <c r="O91" i="9"/>
  <c r="M91" i="9"/>
  <c r="K91" i="9"/>
  <c r="I91" i="9"/>
  <c r="G91" i="9"/>
  <c r="E91" i="9"/>
  <c r="C91" i="9"/>
  <c r="S89" i="9"/>
  <c r="Q89" i="9"/>
  <c r="O89" i="9"/>
  <c r="M89" i="9"/>
  <c r="K89" i="9"/>
  <c r="I89" i="9"/>
  <c r="G89" i="9"/>
  <c r="E89" i="9"/>
  <c r="C89" i="9"/>
  <c r="S88" i="9"/>
  <c r="Q88" i="9"/>
  <c r="O88" i="9"/>
  <c r="M88" i="9"/>
  <c r="K88" i="9"/>
  <c r="I88" i="9"/>
  <c r="G88" i="9"/>
  <c r="E88" i="9"/>
  <c r="C88" i="9"/>
  <c r="S87" i="9"/>
  <c r="Q87" i="9"/>
  <c r="O87" i="9"/>
  <c r="M87" i="9"/>
  <c r="K87" i="9"/>
  <c r="I87" i="9"/>
  <c r="G87" i="9"/>
  <c r="E87" i="9"/>
  <c r="C87" i="9"/>
  <c r="S85" i="9"/>
  <c r="Q85" i="9"/>
  <c r="O85" i="9"/>
  <c r="M85" i="9"/>
  <c r="K85" i="9"/>
  <c r="I85" i="9"/>
  <c r="G85" i="9"/>
  <c r="E85" i="9"/>
  <c r="C85" i="9"/>
  <c r="S84" i="9"/>
  <c r="Q84" i="9"/>
  <c r="O84" i="9"/>
  <c r="M84" i="9"/>
  <c r="K84" i="9"/>
  <c r="I84" i="9"/>
  <c r="G84" i="9"/>
  <c r="E84" i="9"/>
  <c r="C84" i="9"/>
  <c r="S83" i="9"/>
  <c r="Q83" i="9"/>
  <c r="O83" i="9"/>
  <c r="M83" i="9"/>
  <c r="K83" i="9"/>
  <c r="I83" i="9"/>
  <c r="G83" i="9"/>
  <c r="E83" i="9"/>
  <c r="C83" i="9"/>
  <c r="S81" i="9"/>
  <c r="Q81" i="9"/>
  <c r="O81" i="9"/>
  <c r="M81" i="9"/>
  <c r="K81" i="9"/>
  <c r="I81" i="9"/>
  <c r="G81" i="9"/>
  <c r="E81" i="9"/>
  <c r="C81" i="9"/>
  <c r="S80" i="9"/>
  <c r="Q80" i="9"/>
  <c r="O80" i="9"/>
  <c r="M80" i="9"/>
  <c r="K80" i="9"/>
  <c r="I80" i="9"/>
  <c r="G80" i="9"/>
  <c r="E80" i="9"/>
  <c r="C80" i="9"/>
  <c r="S79" i="9"/>
  <c r="Q79" i="9"/>
  <c r="O79" i="9"/>
  <c r="M79" i="9"/>
  <c r="K79" i="9"/>
  <c r="I79" i="9"/>
  <c r="G79" i="9"/>
  <c r="E79" i="9"/>
  <c r="C79" i="9"/>
  <c r="S78" i="9"/>
  <c r="Q78" i="9"/>
  <c r="O78" i="9"/>
  <c r="M78" i="9"/>
  <c r="K78" i="9"/>
  <c r="I78" i="9"/>
  <c r="G78" i="9"/>
  <c r="E78" i="9"/>
  <c r="C78" i="9"/>
  <c r="S76" i="9"/>
  <c r="Q76" i="9"/>
  <c r="O76" i="9"/>
  <c r="M76" i="9"/>
  <c r="K76" i="9"/>
  <c r="I76" i="9"/>
  <c r="G76" i="9"/>
  <c r="E76" i="9"/>
  <c r="C76" i="9"/>
  <c r="S75" i="9"/>
  <c r="Q75" i="9"/>
  <c r="O75" i="9"/>
  <c r="M75" i="9"/>
  <c r="K75" i="9"/>
  <c r="I75" i="9"/>
  <c r="G75" i="9"/>
  <c r="E75" i="9"/>
  <c r="C75" i="9"/>
  <c r="S74" i="9"/>
  <c r="Q74" i="9"/>
  <c r="O74" i="9"/>
  <c r="M74" i="9"/>
  <c r="K74" i="9"/>
  <c r="I74" i="9"/>
  <c r="G74" i="9"/>
  <c r="E74" i="9"/>
  <c r="C74" i="9"/>
  <c r="S72" i="9"/>
  <c r="Q72" i="9"/>
  <c r="O72" i="9"/>
  <c r="M72" i="9"/>
  <c r="K72" i="9"/>
  <c r="I72" i="9"/>
  <c r="G72" i="9"/>
  <c r="E72" i="9"/>
  <c r="C72" i="9"/>
  <c r="S71" i="9"/>
  <c r="Q71" i="9"/>
  <c r="O71" i="9"/>
  <c r="M71" i="9"/>
  <c r="K71" i="9"/>
  <c r="I71" i="9"/>
  <c r="G71" i="9"/>
  <c r="E71" i="9"/>
  <c r="C71" i="9"/>
  <c r="S70" i="9"/>
  <c r="Q70" i="9"/>
  <c r="O70" i="9"/>
  <c r="M70" i="9"/>
  <c r="K70" i="9"/>
  <c r="I70" i="9"/>
  <c r="G70" i="9"/>
  <c r="E70" i="9"/>
  <c r="C70" i="9"/>
  <c r="S69" i="9"/>
  <c r="Q69" i="9"/>
  <c r="O69" i="9"/>
  <c r="M69" i="9"/>
  <c r="K69" i="9"/>
  <c r="I69" i="9"/>
  <c r="G69" i="9"/>
  <c r="E69" i="9"/>
  <c r="C69" i="9"/>
  <c r="S67" i="9"/>
  <c r="Q67" i="9"/>
  <c r="O67" i="9"/>
  <c r="M67" i="9"/>
  <c r="K67" i="9"/>
  <c r="I67" i="9"/>
  <c r="G67" i="9"/>
  <c r="E67" i="9"/>
  <c r="C67" i="9"/>
  <c r="S66" i="9"/>
  <c r="Q66" i="9"/>
  <c r="O66" i="9"/>
  <c r="M66" i="9"/>
  <c r="K66" i="9"/>
  <c r="I66" i="9"/>
  <c r="G66" i="9"/>
  <c r="E66" i="9"/>
  <c r="C66" i="9"/>
  <c r="S65" i="9"/>
  <c r="Q65" i="9"/>
  <c r="O65" i="9"/>
  <c r="M65" i="9"/>
  <c r="K65" i="9"/>
  <c r="I65" i="9"/>
  <c r="G65" i="9"/>
  <c r="E65" i="9"/>
  <c r="C65" i="9"/>
  <c r="S63" i="9"/>
  <c r="Q63" i="9"/>
  <c r="O63" i="9"/>
  <c r="M63" i="9"/>
  <c r="K63" i="9"/>
  <c r="I63" i="9"/>
  <c r="G63" i="9"/>
  <c r="E63" i="9"/>
  <c r="C63" i="9"/>
  <c r="S62" i="9"/>
  <c r="Q62" i="9"/>
  <c r="O62" i="9"/>
  <c r="M62" i="9"/>
  <c r="K62" i="9"/>
  <c r="I62" i="9"/>
  <c r="G62" i="9"/>
  <c r="E62" i="9"/>
  <c r="C62" i="9"/>
  <c r="S61" i="9"/>
  <c r="Q61" i="9"/>
  <c r="O61" i="9"/>
  <c r="M61" i="9"/>
  <c r="K61" i="9"/>
  <c r="I61" i="9"/>
  <c r="G61" i="9"/>
  <c r="E61" i="9"/>
  <c r="C61" i="9"/>
  <c r="S60" i="9"/>
  <c r="Q60" i="9"/>
  <c r="O60" i="9"/>
  <c r="M60" i="9"/>
  <c r="K60" i="9"/>
  <c r="I60" i="9"/>
  <c r="G60" i="9"/>
  <c r="E60" i="9"/>
  <c r="C60" i="9"/>
  <c r="S59" i="9"/>
  <c r="Q59" i="9"/>
  <c r="O59" i="9"/>
  <c r="M59" i="9"/>
  <c r="K59" i="9"/>
  <c r="I59" i="9"/>
  <c r="G59" i="9"/>
  <c r="E59" i="9"/>
  <c r="C59" i="9"/>
  <c r="S57" i="9"/>
  <c r="Q57" i="9"/>
  <c r="O57" i="9"/>
  <c r="M57" i="9"/>
  <c r="K57" i="9"/>
  <c r="I57" i="9"/>
  <c r="G57" i="9"/>
  <c r="E57" i="9"/>
  <c r="C57" i="9"/>
  <c r="S56" i="9"/>
  <c r="Q56" i="9"/>
  <c r="O56" i="9"/>
  <c r="M56" i="9"/>
  <c r="K56" i="9"/>
  <c r="I56" i="9"/>
  <c r="G56" i="9"/>
  <c r="E56" i="9"/>
  <c r="C56" i="9"/>
  <c r="S55" i="9"/>
  <c r="Q55" i="9"/>
  <c r="O55" i="9"/>
  <c r="M55" i="9"/>
  <c r="K55" i="9"/>
  <c r="I55" i="9"/>
  <c r="G55" i="9"/>
  <c r="E55" i="9"/>
  <c r="C55" i="9"/>
  <c r="S54" i="9"/>
  <c r="Q54" i="9"/>
  <c r="O54" i="9"/>
  <c r="M54" i="9"/>
  <c r="K54" i="9"/>
  <c r="I54" i="9"/>
  <c r="G54" i="9"/>
  <c r="E54" i="9"/>
  <c r="C54" i="9"/>
  <c r="S52" i="9"/>
  <c r="Q52" i="9"/>
  <c r="O52" i="9"/>
  <c r="M52" i="9"/>
  <c r="K52" i="9"/>
  <c r="I52" i="9"/>
  <c r="G52" i="9"/>
  <c r="E52" i="9"/>
  <c r="C52" i="9"/>
  <c r="S51" i="9"/>
  <c r="Q51" i="9"/>
  <c r="O51" i="9"/>
  <c r="M51" i="9"/>
  <c r="K51" i="9"/>
  <c r="I51" i="9"/>
  <c r="G51" i="9"/>
  <c r="E51" i="9"/>
  <c r="C51" i="9"/>
  <c r="S49" i="9"/>
  <c r="Q49" i="9"/>
  <c r="O49" i="9"/>
  <c r="M49" i="9"/>
  <c r="K49" i="9"/>
  <c r="I49" i="9"/>
  <c r="G49" i="9"/>
  <c r="E49" i="9"/>
  <c r="C49" i="9"/>
  <c r="S48" i="9"/>
  <c r="Q48" i="9"/>
  <c r="O48" i="9"/>
  <c r="M48" i="9"/>
  <c r="K48" i="9"/>
  <c r="I48" i="9"/>
  <c r="G48" i="9"/>
  <c r="E48" i="9"/>
  <c r="C48" i="9"/>
  <c r="S47" i="9"/>
  <c r="Q47" i="9"/>
  <c r="O47" i="9"/>
  <c r="M47" i="9"/>
  <c r="K47" i="9"/>
  <c r="I47" i="9"/>
  <c r="G47" i="9"/>
  <c r="E47" i="9"/>
  <c r="C47" i="9"/>
  <c r="S46" i="9"/>
  <c r="Q46" i="9"/>
  <c r="O46" i="9"/>
  <c r="M46" i="9"/>
  <c r="K46" i="9"/>
  <c r="I46" i="9"/>
  <c r="G46" i="9"/>
  <c r="E46" i="9"/>
  <c r="C46" i="9"/>
  <c r="S44" i="9"/>
  <c r="Q44" i="9"/>
  <c r="O44" i="9"/>
  <c r="M44" i="9"/>
  <c r="K44" i="9"/>
  <c r="I44" i="9"/>
  <c r="G44" i="9"/>
  <c r="E44" i="9"/>
  <c r="C44" i="9"/>
  <c r="S43" i="9"/>
  <c r="Q43" i="9"/>
  <c r="O43" i="9"/>
  <c r="M43" i="9"/>
  <c r="K43" i="9"/>
  <c r="I43" i="9"/>
  <c r="G43" i="9"/>
  <c r="E43" i="9"/>
  <c r="C43" i="9"/>
  <c r="S42" i="9"/>
  <c r="Q42" i="9"/>
  <c r="O42" i="9"/>
  <c r="M42" i="9"/>
  <c r="K42" i="9"/>
  <c r="I42" i="9"/>
  <c r="G42" i="9"/>
  <c r="E42" i="9"/>
  <c r="C42" i="9"/>
  <c r="S41" i="9"/>
  <c r="Q41" i="9"/>
  <c r="O41" i="9"/>
  <c r="M41" i="9"/>
  <c r="K41" i="9"/>
  <c r="I41" i="9"/>
  <c r="G41" i="9"/>
  <c r="E41" i="9"/>
  <c r="C41" i="9"/>
  <c r="S40" i="9"/>
  <c r="Q40" i="9"/>
  <c r="O40" i="9"/>
  <c r="M40" i="9"/>
  <c r="K40" i="9"/>
  <c r="I40" i="9"/>
  <c r="G40" i="9"/>
  <c r="E40" i="9"/>
  <c r="C40" i="9"/>
  <c r="S39" i="9"/>
  <c r="Q39" i="9"/>
  <c r="O39" i="9"/>
  <c r="M39" i="9"/>
  <c r="K39" i="9"/>
  <c r="I39" i="9"/>
  <c r="G39" i="9"/>
  <c r="E39" i="9"/>
  <c r="C39" i="9"/>
  <c r="S38" i="9"/>
  <c r="Q38" i="9"/>
  <c r="O38" i="9"/>
  <c r="M38" i="9"/>
  <c r="K38" i="9"/>
  <c r="I38" i="9"/>
  <c r="G38" i="9"/>
  <c r="E38" i="9"/>
  <c r="C38" i="9"/>
  <c r="S36" i="9"/>
  <c r="Q36" i="9"/>
  <c r="O36" i="9"/>
  <c r="M36" i="9"/>
  <c r="K36" i="9"/>
  <c r="I36" i="9"/>
  <c r="G36" i="9"/>
  <c r="E36" i="9"/>
  <c r="C36" i="9"/>
  <c r="S35" i="9"/>
  <c r="Q35" i="9"/>
  <c r="O35" i="9"/>
  <c r="M35" i="9"/>
  <c r="K35" i="9"/>
  <c r="I35" i="9"/>
  <c r="G35" i="9"/>
  <c r="E35" i="9"/>
  <c r="C35" i="9"/>
  <c r="S34" i="9"/>
  <c r="Q34" i="9"/>
  <c r="O34" i="9"/>
  <c r="M34" i="9"/>
  <c r="K34" i="9"/>
  <c r="I34" i="9"/>
  <c r="G34" i="9"/>
  <c r="E34" i="9"/>
  <c r="C34" i="9"/>
  <c r="S33" i="9"/>
  <c r="Q33" i="9"/>
  <c r="O33" i="9"/>
  <c r="M33" i="9"/>
  <c r="K33" i="9"/>
  <c r="I33" i="9"/>
  <c r="G33" i="9"/>
  <c r="E33" i="9"/>
  <c r="C33" i="9"/>
  <c r="S32" i="9"/>
  <c r="Q32" i="9"/>
  <c r="O32" i="9"/>
  <c r="M32" i="9"/>
  <c r="K32" i="9"/>
  <c r="I32" i="9"/>
  <c r="G32" i="9"/>
  <c r="E32" i="9"/>
  <c r="C32" i="9"/>
  <c r="S31" i="9"/>
  <c r="Q31" i="9"/>
  <c r="O31" i="9"/>
  <c r="M31" i="9"/>
  <c r="K31" i="9"/>
  <c r="I31" i="9"/>
  <c r="G31" i="9"/>
  <c r="E31" i="9"/>
  <c r="C31" i="9"/>
  <c r="S30" i="9"/>
  <c r="Q30" i="9"/>
  <c r="O30" i="9"/>
  <c r="M30" i="9"/>
  <c r="K30" i="9"/>
  <c r="I30" i="9"/>
  <c r="G30" i="9"/>
  <c r="E30" i="9"/>
  <c r="C30" i="9"/>
  <c r="S29" i="9"/>
  <c r="Q29" i="9"/>
  <c r="O29" i="9"/>
  <c r="M29" i="9"/>
  <c r="K29" i="9"/>
  <c r="I29" i="9"/>
  <c r="G29" i="9"/>
  <c r="E29" i="9"/>
  <c r="C29" i="9"/>
  <c r="S28" i="9"/>
  <c r="Q28" i="9"/>
  <c r="O28" i="9"/>
  <c r="M28" i="9"/>
  <c r="K28" i="9"/>
  <c r="I28" i="9"/>
  <c r="G28" i="9"/>
  <c r="E28" i="9"/>
  <c r="C28" i="9"/>
  <c r="S27" i="9"/>
  <c r="Q27" i="9"/>
  <c r="O27" i="9"/>
  <c r="M27" i="9"/>
  <c r="K27" i="9"/>
  <c r="I27" i="9"/>
  <c r="G27" i="9"/>
  <c r="E27" i="9"/>
  <c r="C27" i="9"/>
  <c r="S25" i="9"/>
  <c r="Q25" i="9"/>
  <c r="O25" i="9"/>
  <c r="M25" i="9"/>
  <c r="K25" i="9"/>
  <c r="I25" i="9"/>
  <c r="G25" i="9"/>
  <c r="E25" i="9"/>
  <c r="C25" i="9"/>
  <c r="S24" i="9"/>
  <c r="Q24" i="9"/>
  <c r="O24" i="9"/>
  <c r="M24" i="9"/>
  <c r="K24" i="9"/>
  <c r="I24" i="9"/>
  <c r="G24" i="9"/>
  <c r="E24" i="9"/>
  <c r="C24" i="9"/>
  <c r="S23" i="9"/>
  <c r="Q23" i="9"/>
  <c r="O23" i="9"/>
  <c r="M23" i="9"/>
  <c r="K23" i="9"/>
  <c r="I23" i="9"/>
  <c r="G23" i="9"/>
  <c r="E23" i="9"/>
  <c r="C23" i="9"/>
  <c r="S22" i="9"/>
  <c r="Q22" i="9"/>
  <c r="O22" i="9"/>
  <c r="M22" i="9"/>
  <c r="K22" i="9"/>
  <c r="I22" i="9"/>
  <c r="G22" i="9"/>
  <c r="E22" i="9"/>
  <c r="C22" i="9"/>
  <c r="S21" i="9"/>
  <c r="Q21" i="9"/>
  <c r="O21" i="9"/>
  <c r="M21" i="9"/>
  <c r="K21" i="9"/>
  <c r="I21" i="9"/>
  <c r="G21" i="9"/>
  <c r="E21" i="9"/>
  <c r="C21" i="9"/>
  <c r="S19" i="9"/>
  <c r="Q19" i="9"/>
  <c r="O19" i="9"/>
  <c r="M19" i="9"/>
  <c r="K19" i="9"/>
  <c r="I19" i="9"/>
  <c r="G19" i="9"/>
  <c r="E19" i="9"/>
  <c r="C19" i="9"/>
  <c r="S18" i="9"/>
  <c r="Q18" i="9"/>
  <c r="O18" i="9"/>
  <c r="M18" i="9"/>
  <c r="K18" i="9"/>
  <c r="I18" i="9"/>
  <c r="G18" i="9"/>
  <c r="E18" i="9"/>
  <c r="C18" i="9"/>
  <c r="S17" i="9"/>
  <c r="Q17" i="9"/>
  <c r="O17" i="9"/>
  <c r="M17" i="9"/>
  <c r="K17" i="9"/>
  <c r="I17" i="9"/>
  <c r="G17" i="9"/>
  <c r="E17" i="9"/>
  <c r="C17" i="9"/>
  <c r="S16" i="9"/>
  <c r="Q16" i="9"/>
  <c r="O16" i="9"/>
  <c r="M16" i="9"/>
  <c r="K16" i="9"/>
  <c r="I16" i="9"/>
  <c r="G16" i="9"/>
  <c r="E16" i="9"/>
  <c r="C16" i="9"/>
  <c r="S15" i="9"/>
  <c r="Q15" i="9"/>
  <c r="O15" i="9"/>
  <c r="M15" i="9"/>
  <c r="K15" i="9"/>
  <c r="I15" i="9"/>
  <c r="G15" i="9"/>
  <c r="E15" i="9"/>
  <c r="C15" i="9"/>
  <c r="S14" i="9"/>
  <c r="Q14" i="9"/>
  <c r="O14" i="9"/>
  <c r="M14" i="9"/>
  <c r="K14" i="9"/>
  <c r="I14" i="9"/>
  <c r="G14" i="9"/>
  <c r="E14" i="9"/>
  <c r="C14" i="9"/>
  <c r="S13" i="9"/>
  <c r="Q13" i="9"/>
  <c r="O13" i="9"/>
  <c r="M13" i="9"/>
  <c r="K13" i="9"/>
  <c r="I13" i="9"/>
  <c r="G13" i="9"/>
  <c r="E13" i="9"/>
  <c r="C13" i="9"/>
  <c r="S12" i="9"/>
  <c r="Q12" i="9"/>
  <c r="O12" i="9"/>
  <c r="M12" i="9"/>
  <c r="K12" i="9"/>
  <c r="I12" i="9"/>
  <c r="G12" i="9"/>
  <c r="E12" i="9"/>
  <c r="C12" i="9"/>
  <c r="S6" i="9"/>
  <c r="Q6" i="9"/>
  <c r="O6" i="9"/>
  <c r="M6" i="9"/>
  <c r="K6" i="9"/>
  <c r="I6" i="9"/>
  <c r="G6" i="9"/>
  <c r="E6" i="9"/>
  <c r="C6" i="9"/>
  <c r="G128" i="8" l="1"/>
  <c r="D128" i="8"/>
  <c r="E128" i="8" s="1"/>
  <c r="B128" i="8"/>
  <c r="H127" i="8"/>
  <c r="I127" i="8" s="1"/>
  <c r="G127" i="8"/>
  <c r="E127" i="8"/>
  <c r="C127" i="8"/>
  <c r="H126" i="8"/>
  <c r="G126" i="8"/>
  <c r="E126" i="8"/>
  <c r="C126" i="8"/>
  <c r="I125" i="8"/>
  <c r="H124" i="8"/>
  <c r="I124" i="8" s="1"/>
  <c r="G124" i="8"/>
  <c r="E124" i="8"/>
  <c r="C124" i="8"/>
  <c r="H123" i="8"/>
  <c r="G123" i="8"/>
  <c r="E123" i="8"/>
  <c r="C123" i="8"/>
  <c r="H122" i="8"/>
  <c r="I122" i="8" s="1"/>
  <c r="G122" i="8"/>
  <c r="E122" i="8"/>
  <c r="C122" i="8"/>
  <c r="G120" i="8"/>
  <c r="F117" i="8"/>
  <c r="G117" i="8" s="1"/>
  <c r="D117" i="8"/>
  <c r="E117" i="8" s="1"/>
  <c r="B117" i="8"/>
  <c r="C117" i="8" s="1"/>
  <c r="H116" i="8"/>
  <c r="G116" i="8"/>
  <c r="E116" i="8"/>
  <c r="C116" i="8"/>
  <c r="H115" i="8"/>
  <c r="I115" i="8" s="1"/>
  <c r="G115" i="8"/>
  <c r="E115" i="8"/>
  <c r="C115" i="8"/>
  <c r="H114" i="8"/>
  <c r="I114" i="8" s="1"/>
  <c r="G114" i="8"/>
  <c r="E114" i="8"/>
  <c r="C114" i="8"/>
  <c r="H113" i="8"/>
  <c r="I113" i="8" s="1"/>
  <c r="G113" i="8"/>
  <c r="E113" i="8"/>
  <c r="C113" i="8"/>
  <c r="H112" i="8"/>
  <c r="G112" i="8"/>
  <c r="E112" i="8"/>
  <c r="C112" i="8"/>
  <c r="H111" i="8"/>
  <c r="I111" i="8" s="1"/>
  <c r="G111" i="8"/>
  <c r="E111" i="8"/>
  <c r="C111" i="8"/>
  <c r="H110" i="8"/>
  <c r="G110" i="8"/>
  <c r="E110" i="8"/>
  <c r="C110" i="8"/>
  <c r="H109" i="8"/>
  <c r="I109" i="8" s="1"/>
  <c r="G109" i="8"/>
  <c r="E109" i="8"/>
  <c r="C109" i="8"/>
  <c r="H108" i="8"/>
  <c r="I108" i="8" s="1"/>
  <c r="G108" i="8"/>
  <c r="E108" i="8"/>
  <c r="C108" i="8"/>
  <c r="H107" i="8"/>
  <c r="I107" i="8" s="1"/>
  <c r="G107" i="8"/>
  <c r="E107" i="8"/>
  <c r="C107" i="8"/>
  <c r="H106" i="8"/>
  <c r="G106" i="8"/>
  <c r="E106" i="8"/>
  <c r="C106" i="8"/>
  <c r="H105" i="8"/>
  <c r="I105" i="8" s="1"/>
  <c r="G105" i="8"/>
  <c r="E105" i="8"/>
  <c r="C105" i="8"/>
  <c r="H104" i="8"/>
  <c r="G104" i="8"/>
  <c r="E104" i="8"/>
  <c r="C104" i="8"/>
  <c r="I100" i="8"/>
  <c r="H100" i="8"/>
  <c r="G100" i="8"/>
  <c r="E100" i="8"/>
  <c r="C100" i="8"/>
  <c r="H99" i="8"/>
  <c r="G99" i="8"/>
  <c r="E99" i="8"/>
  <c r="C99" i="8"/>
  <c r="F97" i="8"/>
  <c r="D97" i="8"/>
  <c r="B97" i="8"/>
  <c r="H96" i="8"/>
  <c r="I96" i="8" s="1"/>
  <c r="G96" i="8"/>
  <c r="E96" i="8"/>
  <c r="C96" i="8"/>
  <c r="H95" i="8"/>
  <c r="G95" i="8"/>
  <c r="E95" i="8"/>
  <c r="C95" i="8"/>
  <c r="F93" i="8"/>
  <c r="D93" i="8"/>
  <c r="B93" i="8"/>
  <c r="I92" i="8"/>
  <c r="H92" i="8"/>
  <c r="G92" i="8"/>
  <c r="E92" i="8"/>
  <c r="C92" i="8"/>
  <c r="H91" i="8"/>
  <c r="G91" i="8"/>
  <c r="G93" i="8" s="1"/>
  <c r="E91" i="8"/>
  <c r="E93" i="8" s="1"/>
  <c r="C91" i="8"/>
  <c r="F89" i="8"/>
  <c r="D89" i="8"/>
  <c r="B89" i="8"/>
  <c r="H88" i="8"/>
  <c r="I88" i="8" s="1"/>
  <c r="G88" i="8"/>
  <c r="E88" i="8"/>
  <c r="C88" i="8"/>
  <c r="H87" i="8"/>
  <c r="G87" i="8"/>
  <c r="E87" i="8"/>
  <c r="E89" i="8" s="1"/>
  <c r="C87" i="8"/>
  <c r="F85" i="8"/>
  <c r="D85" i="8"/>
  <c r="B85" i="8"/>
  <c r="H84" i="8"/>
  <c r="G84" i="8"/>
  <c r="E84" i="8"/>
  <c r="C84" i="8"/>
  <c r="H83" i="8"/>
  <c r="G83" i="8"/>
  <c r="E83" i="8"/>
  <c r="C83" i="8"/>
  <c r="F81" i="8"/>
  <c r="D81" i="8"/>
  <c r="B81" i="8"/>
  <c r="H80" i="8"/>
  <c r="G80" i="8"/>
  <c r="E80" i="8"/>
  <c r="C80" i="8"/>
  <c r="H79" i="8"/>
  <c r="G79" i="8"/>
  <c r="E79" i="8"/>
  <c r="C79" i="8"/>
  <c r="H78" i="8"/>
  <c r="G78" i="8"/>
  <c r="E78" i="8"/>
  <c r="C78" i="8"/>
  <c r="F76" i="8"/>
  <c r="D76" i="8"/>
  <c r="B76" i="8"/>
  <c r="H75" i="8"/>
  <c r="G75" i="8"/>
  <c r="E75" i="8"/>
  <c r="C75" i="8"/>
  <c r="H74" i="8"/>
  <c r="G74" i="8"/>
  <c r="G76" i="8" s="1"/>
  <c r="E74" i="8"/>
  <c r="C74" i="8"/>
  <c r="F72" i="8"/>
  <c r="D72" i="8"/>
  <c r="B72" i="8"/>
  <c r="H71" i="8"/>
  <c r="G71" i="8"/>
  <c r="E71" i="8"/>
  <c r="C71" i="8"/>
  <c r="H70" i="8"/>
  <c r="G70" i="8"/>
  <c r="E70" i="8"/>
  <c r="C70" i="8"/>
  <c r="H69" i="8"/>
  <c r="G69" i="8"/>
  <c r="G72" i="8" s="1"/>
  <c r="E69" i="8"/>
  <c r="C69" i="8"/>
  <c r="F67" i="8"/>
  <c r="D67" i="8"/>
  <c r="B67" i="8"/>
  <c r="H66" i="8"/>
  <c r="G66" i="8"/>
  <c r="E66" i="8"/>
  <c r="C66" i="8"/>
  <c r="H65" i="8"/>
  <c r="I65" i="8" s="1"/>
  <c r="G65" i="8"/>
  <c r="E65" i="8"/>
  <c r="C65" i="8"/>
  <c r="F63" i="8"/>
  <c r="D63" i="8"/>
  <c r="B63" i="8"/>
  <c r="H62" i="8"/>
  <c r="G62" i="8"/>
  <c r="E62" i="8"/>
  <c r="C62" i="8"/>
  <c r="H61" i="8"/>
  <c r="G61" i="8"/>
  <c r="E61" i="8"/>
  <c r="C61" i="8"/>
  <c r="H60" i="8"/>
  <c r="I60" i="8" s="1"/>
  <c r="G60" i="8"/>
  <c r="E60" i="8"/>
  <c r="C60" i="8"/>
  <c r="H59" i="8"/>
  <c r="H63" i="8" s="1"/>
  <c r="I63" i="8" s="1"/>
  <c r="G59" i="8"/>
  <c r="E59" i="8"/>
  <c r="C59" i="8"/>
  <c r="F57" i="8"/>
  <c r="D57" i="8"/>
  <c r="B57" i="8"/>
  <c r="H56" i="8"/>
  <c r="I56" i="8" s="1"/>
  <c r="G56" i="8"/>
  <c r="E56" i="8"/>
  <c r="C56" i="8"/>
  <c r="H55" i="8"/>
  <c r="I55" i="8" s="1"/>
  <c r="G55" i="8"/>
  <c r="E55" i="8"/>
  <c r="C55" i="8"/>
  <c r="H54" i="8"/>
  <c r="G54" i="8"/>
  <c r="G57" i="8" s="1"/>
  <c r="E54" i="8"/>
  <c r="C54" i="8"/>
  <c r="H52" i="8"/>
  <c r="F52" i="8"/>
  <c r="D52" i="8"/>
  <c r="B52" i="8"/>
  <c r="H51" i="8"/>
  <c r="I51" i="8" s="1"/>
  <c r="G51" i="8"/>
  <c r="G52" i="8" s="1"/>
  <c r="E51" i="8"/>
  <c r="E52" i="8" s="1"/>
  <c r="C51" i="8"/>
  <c r="F49" i="8"/>
  <c r="D49" i="8"/>
  <c r="B49" i="8"/>
  <c r="H48" i="8"/>
  <c r="I48" i="8" s="1"/>
  <c r="G48" i="8"/>
  <c r="E48" i="8"/>
  <c r="C48" i="8"/>
  <c r="H47" i="8"/>
  <c r="I47" i="8" s="1"/>
  <c r="G47" i="8"/>
  <c r="E47" i="8"/>
  <c r="C47" i="8"/>
  <c r="H46" i="8"/>
  <c r="G46" i="8"/>
  <c r="E46" i="8"/>
  <c r="E49" i="8" s="1"/>
  <c r="C46" i="8"/>
  <c r="F44" i="8"/>
  <c r="D44" i="8"/>
  <c r="B44" i="8"/>
  <c r="H43" i="8"/>
  <c r="I43" i="8" s="1"/>
  <c r="G43" i="8"/>
  <c r="E43" i="8"/>
  <c r="C43" i="8"/>
  <c r="H42" i="8"/>
  <c r="I42" i="8" s="1"/>
  <c r="G42" i="8"/>
  <c r="E42" i="8"/>
  <c r="C42" i="8"/>
  <c r="H41" i="8"/>
  <c r="G41" i="8"/>
  <c r="E41" i="8"/>
  <c r="C41" i="8"/>
  <c r="H40" i="8"/>
  <c r="I40" i="8" s="1"/>
  <c r="G40" i="8"/>
  <c r="E40" i="8"/>
  <c r="C40" i="8"/>
  <c r="H39" i="8"/>
  <c r="I39" i="8" s="1"/>
  <c r="G39" i="8"/>
  <c r="E39" i="8"/>
  <c r="C39" i="8"/>
  <c r="H38" i="8"/>
  <c r="I38" i="8" s="1"/>
  <c r="G38" i="8"/>
  <c r="E38" i="8"/>
  <c r="C38" i="8"/>
  <c r="F36" i="8"/>
  <c r="D36" i="8"/>
  <c r="B36" i="8"/>
  <c r="H35" i="8"/>
  <c r="I35" i="8" s="1"/>
  <c r="G35" i="8"/>
  <c r="E35" i="8"/>
  <c r="C35" i="8"/>
  <c r="H34" i="8"/>
  <c r="I34" i="8" s="1"/>
  <c r="G34" i="8"/>
  <c r="E34" i="8"/>
  <c r="C34" i="8"/>
  <c r="H33" i="8"/>
  <c r="I33" i="8" s="1"/>
  <c r="G33" i="8"/>
  <c r="E33" i="8"/>
  <c r="C33" i="8"/>
  <c r="H32" i="8"/>
  <c r="G32" i="8"/>
  <c r="E32" i="8"/>
  <c r="C32" i="8"/>
  <c r="H31" i="8"/>
  <c r="I31" i="8" s="1"/>
  <c r="G31" i="8"/>
  <c r="E31" i="8"/>
  <c r="C31" i="8"/>
  <c r="H30" i="8"/>
  <c r="G30" i="8"/>
  <c r="E30" i="8"/>
  <c r="C30" i="8"/>
  <c r="H29" i="8"/>
  <c r="I29" i="8" s="1"/>
  <c r="G29" i="8"/>
  <c r="E29" i="8"/>
  <c r="C29" i="8"/>
  <c r="H28" i="8"/>
  <c r="I28" i="8" s="1"/>
  <c r="G28" i="8"/>
  <c r="E28" i="8"/>
  <c r="C28" i="8"/>
  <c r="H27" i="8"/>
  <c r="G27" i="8"/>
  <c r="E27" i="8"/>
  <c r="C27" i="8"/>
  <c r="G23" i="8"/>
  <c r="F23" i="8"/>
  <c r="D23" i="8"/>
  <c r="B23" i="8"/>
  <c r="H22" i="8"/>
  <c r="I22" i="8" s="1"/>
  <c r="G22" i="8"/>
  <c r="E22" i="8"/>
  <c r="C22" i="8"/>
  <c r="H21" i="8"/>
  <c r="I21" i="8" s="1"/>
  <c r="G21" i="8"/>
  <c r="E21" i="8"/>
  <c r="C21" i="8"/>
  <c r="I20" i="8"/>
  <c r="F19" i="8"/>
  <c r="D19" i="8"/>
  <c r="D24" i="8" s="1"/>
  <c r="B19" i="8"/>
  <c r="I18" i="8"/>
  <c r="H18" i="8"/>
  <c r="G18" i="8"/>
  <c r="E18" i="8"/>
  <c r="C18" i="8"/>
  <c r="H17" i="8"/>
  <c r="I17" i="8" s="1"/>
  <c r="G17" i="8"/>
  <c r="E17" i="8"/>
  <c r="C17" i="8"/>
  <c r="H16" i="8"/>
  <c r="I16" i="8" s="1"/>
  <c r="G16" i="8"/>
  <c r="E16" i="8"/>
  <c r="C16" i="8"/>
  <c r="H15" i="8"/>
  <c r="I15" i="8" s="1"/>
  <c r="G15" i="8"/>
  <c r="E15" i="8"/>
  <c r="C15" i="8"/>
  <c r="H14" i="8"/>
  <c r="I14" i="8" s="1"/>
  <c r="G14" i="8"/>
  <c r="E14" i="8"/>
  <c r="C14" i="8"/>
  <c r="H13" i="8"/>
  <c r="I13" i="8" s="1"/>
  <c r="G13" i="8"/>
  <c r="E13" i="8"/>
  <c r="C13" i="8"/>
  <c r="H12" i="8"/>
  <c r="I12" i="8" s="1"/>
  <c r="G12" i="8"/>
  <c r="E12" i="8"/>
  <c r="C12" i="8"/>
  <c r="I9" i="8"/>
  <c r="I8" i="8"/>
  <c r="H7" i="8"/>
  <c r="H6" i="8"/>
  <c r="G6" i="8"/>
  <c r="E6" i="8"/>
  <c r="C6" i="8"/>
  <c r="C63" i="8" l="1"/>
  <c r="C72" i="8"/>
  <c r="E85" i="8"/>
  <c r="G89" i="8"/>
  <c r="G97" i="8"/>
  <c r="E19" i="8"/>
  <c r="E57" i="8"/>
  <c r="E67" i="8"/>
  <c r="E72" i="8"/>
  <c r="G85" i="8"/>
  <c r="F24" i="8"/>
  <c r="F101" i="8" s="1"/>
  <c r="H128" i="8"/>
  <c r="I128" i="8" s="1"/>
  <c r="H57" i="8"/>
  <c r="I57" i="8" s="1"/>
  <c r="H49" i="8"/>
  <c r="I49" i="8" s="1"/>
  <c r="I54" i="8"/>
  <c r="C36" i="8"/>
  <c r="E36" i="8"/>
  <c r="C49" i="8"/>
  <c r="I70" i="8"/>
  <c r="I6" i="8"/>
  <c r="G49" i="8"/>
  <c r="G63" i="8"/>
  <c r="E63" i="8"/>
  <c r="E76" i="8"/>
  <c r="C81" i="8"/>
  <c r="I84" i="8"/>
  <c r="E97" i="8"/>
  <c r="G36" i="8"/>
  <c r="I46" i="8"/>
  <c r="I59" i="8"/>
  <c r="I61" i="8"/>
  <c r="G81" i="8"/>
  <c r="I104" i="8"/>
  <c r="I110" i="8"/>
  <c r="G19" i="8"/>
  <c r="G24" i="8" s="1"/>
  <c r="G25" i="8" s="1"/>
  <c r="H36" i="8"/>
  <c r="I32" i="8"/>
  <c r="C44" i="8"/>
  <c r="I27" i="8"/>
  <c r="G44" i="8"/>
  <c r="C67" i="8"/>
  <c r="I80" i="8"/>
  <c r="I126" i="8"/>
  <c r="F25" i="8"/>
  <c r="D101" i="8"/>
  <c r="D25" i="8"/>
  <c r="E24" i="8"/>
  <c r="E25" i="8" s="1"/>
  <c r="H19" i="8"/>
  <c r="C19" i="8"/>
  <c r="I30" i="8"/>
  <c r="E23" i="8"/>
  <c r="H23" i="8"/>
  <c r="I36" i="8"/>
  <c r="I52" i="8"/>
  <c r="I7" i="8"/>
  <c r="B24" i="8"/>
  <c r="E44" i="8"/>
  <c r="I41" i="8"/>
  <c r="I75" i="8"/>
  <c r="C23" i="8"/>
  <c r="G67" i="8"/>
  <c r="I71" i="8"/>
  <c r="I106" i="8"/>
  <c r="I99" i="8"/>
  <c r="I112" i="8"/>
  <c r="H44" i="8"/>
  <c r="H97" i="8"/>
  <c r="I95" i="8"/>
  <c r="I79" i="8"/>
  <c r="H85" i="8"/>
  <c r="I83" i="8"/>
  <c r="H89" i="8"/>
  <c r="I87" i="8"/>
  <c r="C57" i="8"/>
  <c r="H93" i="8"/>
  <c r="I91" i="8"/>
  <c r="I123" i="8"/>
  <c r="C52" i="8"/>
  <c r="H81" i="8"/>
  <c r="I62" i="8"/>
  <c r="I66" i="8"/>
  <c r="H72" i="8"/>
  <c r="I74" i="8"/>
  <c r="H76" i="8"/>
  <c r="I78" i="8"/>
  <c r="C85" i="8"/>
  <c r="C89" i="8"/>
  <c r="C93" i="8"/>
  <c r="C97" i="8"/>
  <c r="H67" i="8"/>
  <c r="I69" i="8"/>
  <c r="C76" i="8"/>
  <c r="I116" i="8"/>
  <c r="E81" i="8"/>
  <c r="H117" i="8"/>
  <c r="I44" i="8" l="1"/>
  <c r="C24" i="8"/>
  <c r="I67" i="8"/>
  <c r="I76" i="8"/>
  <c r="I85" i="8"/>
  <c r="B101" i="8"/>
  <c r="B25" i="8"/>
  <c r="I117" i="8"/>
  <c r="H24" i="8"/>
  <c r="I19" i="8"/>
  <c r="I97" i="8"/>
  <c r="I23" i="8"/>
  <c r="I72" i="8"/>
  <c r="I93" i="8"/>
  <c r="I89" i="8"/>
  <c r="F118" i="8"/>
  <c r="F102" i="8"/>
  <c r="G102" i="8" s="1"/>
  <c r="G101" i="8"/>
  <c r="I81" i="8"/>
  <c r="D102" i="8"/>
  <c r="E102" i="8" s="1"/>
  <c r="E101" i="8"/>
  <c r="D118" i="8"/>
  <c r="B120" i="8" l="1"/>
  <c r="B102" i="8"/>
  <c r="C101" i="8"/>
  <c r="B118" i="8"/>
  <c r="D119" i="8"/>
  <c r="E119" i="8" s="1"/>
  <c r="E118" i="8"/>
  <c r="G118" i="8"/>
  <c r="F119" i="8"/>
  <c r="G119" i="8" s="1"/>
  <c r="H101" i="8"/>
  <c r="I24" i="8"/>
  <c r="H25" i="8"/>
  <c r="C25" i="8"/>
  <c r="D120" i="8"/>
  <c r="E120" i="8" s="1"/>
  <c r="I101" i="8" l="1"/>
  <c r="C102" i="8"/>
  <c r="H102" i="8"/>
  <c r="B119" i="8"/>
  <c r="C118" i="8"/>
  <c r="H118" i="8"/>
  <c r="H120" i="8" s="1"/>
  <c r="I25" i="8"/>
  <c r="C119" i="8" l="1"/>
  <c r="H119" i="8"/>
  <c r="I120" i="8"/>
  <c r="I102" i="8"/>
  <c r="I118" i="8"/>
  <c r="I119" i="8" l="1"/>
  <c r="Y128" i="5" l="1"/>
  <c r="W128" i="5"/>
  <c r="U128" i="5"/>
  <c r="S128" i="5"/>
  <c r="Q128" i="5"/>
  <c r="O128" i="5"/>
  <c r="M128" i="5"/>
  <c r="K128" i="5"/>
  <c r="I128" i="5"/>
  <c r="G128" i="5"/>
  <c r="E128" i="5"/>
  <c r="C128" i="5"/>
  <c r="Y127" i="5"/>
  <c r="W127" i="5"/>
  <c r="U127" i="5"/>
  <c r="S127" i="5"/>
  <c r="Q127" i="5"/>
  <c r="O127" i="5"/>
  <c r="M127" i="5"/>
  <c r="K127" i="5"/>
  <c r="I127" i="5"/>
  <c r="G127" i="5"/>
  <c r="E127" i="5"/>
  <c r="C127" i="5"/>
  <c r="Y126" i="5"/>
  <c r="W126" i="5"/>
  <c r="U126" i="5"/>
  <c r="S126" i="5"/>
  <c r="Q126" i="5"/>
  <c r="O126" i="5"/>
  <c r="M126" i="5"/>
  <c r="K126" i="5"/>
  <c r="I126" i="5"/>
  <c r="G126" i="5"/>
  <c r="E126" i="5"/>
  <c r="C126" i="5"/>
  <c r="Y124" i="5"/>
  <c r="W124" i="5"/>
  <c r="U124" i="5"/>
  <c r="S124" i="5"/>
  <c r="Q124" i="5"/>
  <c r="O124" i="5"/>
  <c r="M124" i="5"/>
  <c r="K124" i="5"/>
  <c r="I124" i="5"/>
  <c r="G124" i="5"/>
  <c r="E124" i="5"/>
  <c r="C124" i="5"/>
  <c r="Y123" i="5"/>
  <c r="W123" i="5"/>
  <c r="U123" i="5"/>
  <c r="S123" i="5"/>
  <c r="Q123" i="5"/>
  <c r="O123" i="5"/>
  <c r="M123" i="5"/>
  <c r="K123" i="5"/>
  <c r="I123" i="5"/>
  <c r="G123" i="5"/>
  <c r="E123" i="5"/>
  <c r="C123" i="5"/>
  <c r="Y122" i="5"/>
  <c r="W122" i="5"/>
  <c r="U122" i="5"/>
  <c r="S122" i="5"/>
  <c r="Q122" i="5"/>
  <c r="O122" i="5"/>
  <c r="M122" i="5"/>
  <c r="K122" i="5"/>
  <c r="I122" i="5"/>
  <c r="G122" i="5"/>
  <c r="E122" i="5"/>
  <c r="C122" i="5"/>
  <c r="W120" i="5"/>
  <c r="V117" i="5"/>
  <c r="W117" i="5" s="1"/>
  <c r="X116" i="5"/>
  <c r="W116" i="5"/>
  <c r="U116" i="5"/>
  <c r="S116" i="5"/>
  <c r="Q116" i="5"/>
  <c r="O116" i="5"/>
  <c r="M116" i="5"/>
  <c r="K116" i="5"/>
  <c r="I116" i="5"/>
  <c r="G116" i="5"/>
  <c r="E116" i="5"/>
  <c r="C116" i="5"/>
  <c r="W115" i="5"/>
  <c r="T115" i="5"/>
  <c r="T117" i="5" s="1"/>
  <c r="U117" i="5" s="1"/>
  <c r="R115" i="5"/>
  <c r="R117" i="5" s="1"/>
  <c r="S117" i="5" s="1"/>
  <c r="P115" i="5"/>
  <c r="Q115" i="5" s="1"/>
  <c r="N115" i="5"/>
  <c r="N117" i="5" s="1"/>
  <c r="O117" i="5" s="1"/>
  <c r="M115" i="5"/>
  <c r="L115" i="5"/>
  <c r="L117" i="5" s="1"/>
  <c r="M117" i="5" s="1"/>
  <c r="J115" i="5"/>
  <c r="K115" i="5" s="1"/>
  <c r="H115" i="5"/>
  <c r="H117" i="5" s="1"/>
  <c r="I117" i="5" s="1"/>
  <c r="F115" i="5"/>
  <c r="F117" i="5" s="1"/>
  <c r="G117" i="5" s="1"/>
  <c r="D115" i="5"/>
  <c r="B115" i="5"/>
  <c r="B117" i="5" s="1"/>
  <c r="C117" i="5" s="1"/>
  <c r="Y114" i="5"/>
  <c r="X114" i="5"/>
  <c r="W114" i="5"/>
  <c r="U114" i="5"/>
  <c r="S114" i="5"/>
  <c r="Q114" i="5"/>
  <c r="O114" i="5"/>
  <c r="M114" i="5"/>
  <c r="K114" i="5"/>
  <c r="I114" i="5"/>
  <c r="G114" i="5"/>
  <c r="E114" i="5"/>
  <c r="C114" i="5"/>
  <c r="X113" i="5"/>
  <c r="W113" i="5"/>
  <c r="U113" i="5"/>
  <c r="S113" i="5"/>
  <c r="Q113" i="5"/>
  <c r="O113" i="5"/>
  <c r="M113" i="5"/>
  <c r="K113" i="5"/>
  <c r="I113" i="5"/>
  <c r="G113" i="5"/>
  <c r="E113" i="5"/>
  <c r="C113" i="5"/>
  <c r="X112" i="5"/>
  <c r="W112" i="5"/>
  <c r="U112" i="5"/>
  <c r="S112" i="5"/>
  <c r="Q112" i="5"/>
  <c r="O112" i="5"/>
  <c r="M112" i="5"/>
  <c r="K112" i="5"/>
  <c r="I112" i="5"/>
  <c r="G112" i="5"/>
  <c r="E112" i="5"/>
  <c r="C112" i="5"/>
  <c r="X111" i="5"/>
  <c r="Y111" i="5" s="1"/>
  <c r="W111" i="5"/>
  <c r="U111" i="5"/>
  <c r="S111" i="5"/>
  <c r="Q111" i="5"/>
  <c r="O111" i="5"/>
  <c r="M111" i="5"/>
  <c r="K111" i="5"/>
  <c r="I111" i="5"/>
  <c r="G111" i="5"/>
  <c r="E111" i="5"/>
  <c r="C111" i="5"/>
  <c r="X110" i="5"/>
  <c r="Y110" i="5" s="1"/>
  <c r="W110" i="5"/>
  <c r="U110" i="5"/>
  <c r="S110" i="5"/>
  <c r="Q110" i="5"/>
  <c r="O110" i="5"/>
  <c r="M110" i="5"/>
  <c r="K110" i="5"/>
  <c r="I110" i="5"/>
  <c r="G110" i="5"/>
  <c r="E110" i="5"/>
  <c r="C110" i="5"/>
  <c r="X109" i="5"/>
  <c r="Y109" i="5" s="1"/>
  <c r="W109" i="5"/>
  <c r="U109" i="5"/>
  <c r="S109" i="5"/>
  <c r="Q109" i="5"/>
  <c r="O109" i="5"/>
  <c r="M109" i="5"/>
  <c r="K109" i="5"/>
  <c r="I109" i="5"/>
  <c r="G109" i="5"/>
  <c r="E109" i="5"/>
  <c r="C109" i="5"/>
  <c r="X108" i="5"/>
  <c r="W108" i="5"/>
  <c r="U108" i="5"/>
  <c r="S108" i="5"/>
  <c r="Q108" i="5"/>
  <c r="O108" i="5"/>
  <c r="M108" i="5"/>
  <c r="K108" i="5"/>
  <c r="I108" i="5"/>
  <c r="G108" i="5"/>
  <c r="E108" i="5"/>
  <c r="C108" i="5"/>
  <c r="X107" i="5"/>
  <c r="W107" i="5"/>
  <c r="U107" i="5"/>
  <c r="S107" i="5"/>
  <c r="Q107" i="5"/>
  <c r="O107" i="5"/>
  <c r="M107" i="5"/>
  <c r="K107" i="5"/>
  <c r="I107" i="5"/>
  <c r="G107" i="5"/>
  <c r="E107" i="5"/>
  <c r="C107" i="5"/>
  <c r="X106" i="5"/>
  <c r="W106" i="5"/>
  <c r="U106" i="5"/>
  <c r="S106" i="5"/>
  <c r="Q106" i="5"/>
  <c r="O106" i="5"/>
  <c r="M106" i="5"/>
  <c r="K106" i="5"/>
  <c r="I106" i="5"/>
  <c r="G106" i="5"/>
  <c r="E106" i="5"/>
  <c r="C106" i="5"/>
  <c r="Y105" i="5"/>
  <c r="X105" i="5"/>
  <c r="W105" i="5"/>
  <c r="U105" i="5"/>
  <c r="S105" i="5"/>
  <c r="Q105" i="5"/>
  <c r="O105" i="5"/>
  <c r="M105" i="5"/>
  <c r="K105" i="5"/>
  <c r="I105" i="5"/>
  <c r="G105" i="5"/>
  <c r="E105" i="5"/>
  <c r="C105" i="5"/>
  <c r="X104" i="5"/>
  <c r="Y104" i="5" s="1"/>
  <c r="W104" i="5"/>
  <c r="U104" i="5"/>
  <c r="S104" i="5"/>
  <c r="Q104" i="5"/>
  <c r="O104" i="5"/>
  <c r="M104" i="5"/>
  <c r="K104" i="5"/>
  <c r="I104" i="5"/>
  <c r="G104" i="5"/>
  <c r="E104" i="5"/>
  <c r="C104" i="5"/>
  <c r="V100" i="5"/>
  <c r="W100" i="5" s="1"/>
  <c r="T100" i="5"/>
  <c r="U100" i="5" s="1"/>
  <c r="R100" i="5"/>
  <c r="S100" i="5" s="1"/>
  <c r="P100" i="5"/>
  <c r="Q100" i="5" s="1"/>
  <c r="O100" i="5"/>
  <c r="N100" i="5"/>
  <c r="L100" i="5"/>
  <c r="M100" i="5" s="1"/>
  <c r="K100" i="5"/>
  <c r="J100" i="5"/>
  <c r="H100" i="5"/>
  <c r="I100" i="5" s="1"/>
  <c r="F100" i="5"/>
  <c r="G100" i="5" s="1"/>
  <c r="D100" i="5"/>
  <c r="E100" i="5" s="1"/>
  <c r="B100" i="5"/>
  <c r="X99" i="5"/>
  <c r="Y99" i="5" s="1"/>
  <c r="W99" i="5"/>
  <c r="U99" i="5"/>
  <c r="S99" i="5"/>
  <c r="Q99" i="5"/>
  <c r="O99" i="5"/>
  <c r="M99" i="5"/>
  <c r="K99" i="5"/>
  <c r="I99" i="5"/>
  <c r="G99" i="5"/>
  <c r="E99" i="5"/>
  <c r="C99" i="5"/>
  <c r="V97" i="5"/>
  <c r="W97" i="5" s="1"/>
  <c r="T97" i="5"/>
  <c r="U97" i="5" s="1"/>
  <c r="R97" i="5"/>
  <c r="S97" i="5" s="1"/>
  <c r="P97" i="5"/>
  <c r="Q97" i="5" s="1"/>
  <c r="N97" i="5"/>
  <c r="O97" i="5" s="1"/>
  <c r="L97" i="5"/>
  <c r="M97" i="5" s="1"/>
  <c r="J97" i="5"/>
  <c r="K97" i="5" s="1"/>
  <c r="H97" i="5"/>
  <c r="I97" i="5" s="1"/>
  <c r="F97" i="5"/>
  <c r="G97" i="5" s="1"/>
  <c r="D97" i="5"/>
  <c r="E97" i="5" s="1"/>
  <c r="B97" i="5"/>
  <c r="C97" i="5" s="1"/>
  <c r="X96" i="5"/>
  <c r="W96" i="5"/>
  <c r="U96" i="5"/>
  <c r="S96" i="5"/>
  <c r="Q96" i="5"/>
  <c r="O96" i="5"/>
  <c r="M96" i="5"/>
  <c r="K96" i="5"/>
  <c r="I96" i="5"/>
  <c r="G96" i="5"/>
  <c r="E96" i="5"/>
  <c r="C96" i="5"/>
  <c r="X95" i="5"/>
  <c r="W95" i="5"/>
  <c r="U95" i="5"/>
  <c r="S95" i="5"/>
  <c r="Q95" i="5"/>
  <c r="O95" i="5"/>
  <c r="M95" i="5"/>
  <c r="K95" i="5"/>
  <c r="I95" i="5"/>
  <c r="G95" i="5"/>
  <c r="E95" i="5"/>
  <c r="C95" i="5"/>
  <c r="V93" i="5"/>
  <c r="W93" i="5" s="1"/>
  <c r="T93" i="5"/>
  <c r="U93" i="5" s="1"/>
  <c r="R93" i="5"/>
  <c r="S93" i="5" s="1"/>
  <c r="P93" i="5"/>
  <c r="Q93" i="5" s="1"/>
  <c r="N93" i="5"/>
  <c r="O93" i="5" s="1"/>
  <c r="L93" i="5"/>
  <c r="M93" i="5" s="1"/>
  <c r="J93" i="5"/>
  <c r="K93" i="5" s="1"/>
  <c r="H93" i="5"/>
  <c r="I93" i="5" s="1"/>
  <c r="F93" i="5"/>
  <c r="G93" i="5" s="1"/>
  <c r="D93" i="5"/>
  <c r="E93" i="5" s="1"/>
  <c r="B93" i="5"/>
  <c r="C93" i="5" s="1"/>
  <c r="X92" i="5"/>
  <c r="Y92" i="5" s="1"/>
  <c r="W92" i="5"/>
  <c r="U92" i="5"/>
  <c r="S92" i="5"/>
  <c r="Q92" i="5"/>
  <c r="O92" i="5"/>
  <c r="M92" i="5"/>
  <c r="K92" i="5"/>
  <c r="I92" i="5"/>
  <c r="G92" i="5"/>
  <c r="E92" i="5"/>
  <c r="C92" i="5"/>
  <c r="X91" i="5"/>
  <c r="X93" i="5" s="1"/>
  <c r="W91" i="5"/>
  <c r="U91" i="5"/>
  <c r="S91" i="5"/>
  <c r="Q91" i="5"/>
  <c r="O91" i="5"/>
  <c r="M91" i="5"/>
  <c r="K91" i="5"/>
  <c r="I91" i="5"/>
  <c r="G91" i="5"/>
  <c r="E91" i="5"/>
  <c r="C91" i="5"/>
  <c r="V89" i="5"/>
  <c r="W89" i="5" s="1"/>
  <c r="U89" i="5"/>
  <c r="T89" i="5"/>
  <c r="R89" i="5"/>
  <c r="S89" i="5" s="1"/>
  <c r="P89" i="5"/>
  <c r="Q89" i="5" s="1"/>
  <c r="N89" i="5"/>
  <c r="O89" i="5" s="1"/>
  <c r="L89" i="5"/>
  <c r="M89" i="5" s="1"/>
  <c r="J89" i="5"/>
  <c r="K89" i="5" s="1"/>
  <c r="H89" i="5"/>
  <c r="I89" i="5" s="1"/>
  <c r="G89" i="5"/>
  <c r="F89" i="5"/>
  <c r="D89" i="5"/>
  <c r="E89" i="5" s="1"/>
  <c r="C89" i="5"/>
  <c r="B89" i="5"/>
  <c r="X88" i="5"/>
  <c r="Y88" i="5" s="1"/>
  <c r="W88" i="5"/>
  <c r="U88" i="5"/>
  <c r="S88" i="5"/>
  <c r="Q88" i="5"/>
  <c r="O88" i="5"/>
  <c r="M88" i="5"/>
  <c r="K88" i="5"/>
  <c r="I88" i="5"/>
  <c r="G88" i="5"/>
  <c r="E88" i="5"/>
  <c r="C88" i="5"/>
  <c r="X87" i="5"/>
  <c r="W87" i="5"/>
  <c r="U87" i="5"/>
  <c r="S87" i="5"/>
  <c r="Q87" i="5"/>
  <c r="O87" i="5"/>
  <c r="M87" i="5"/>
  <c r="K87" i="5"/>
  <c r="I87" i="5"/>
  <c r="G87" i="5"/>
  <c r="E87" i="5"/>
  <c r="C87" i="5"/>
  <c r="V85" i="5"/>
  <c r="W85" i="5" s="1"/>
  <c r="U85" i="5"/>
  <c r="T85" i="5"/>
  <c r="R85" i="5"/>
  <c r="S85" i="5" s="1"/>
  <c r="P85" i="5"/>
  <c r="Q85" i="5" s="1"/>
  <c r="N85" i="5"/>
  <c r="O85" i="5" s="1"/>
  <c r="L85" i="5"/>
  <c r="M85" i="5" s="1"/>
  <c r="J85" i="5"/>
  <c r="K85" i="5" s="1"/>
  <c r="H85" i="5"/>
  <c r="I85" i="5" s="1"/>
  <c r="F85" i="5"/>
  <c r="G85" i="5" s="1"/>
  <c r="D85" i="5"/>
  <c r="E85" i="5" s="1"/>
  <c r="B85" i="5"/>
  <c r="C85" i="5" s="1"/>
  <c r="X84" i="5"/>
  <c r="W84" i="5"/>
  <c r="U84" i="5"/>
  <c r="S84" i="5"/>
  <c r="Q84" i="5"/>
  <c r="O84" i="5"/>
  <c r="M84" i="5"/>
  <c r="K84" i="5"/>
  <c r="I84" i="5"/>
  <c r="G84" i="5"/>
  <c r="E84" i="5"/>
  <c r="C84" i="5"/>
  <c r="X83" i="5"/>
  <c r="Y83" i="5" s="1"/>
  <c r="W83" i="5"/>
  <c r="U83" i="5"/>
  <c r="S83" i="5"/>
  <c r="Q83" i="5"/>
  <c r="O83" i="5"/>
  <c r="M83" i="5"/>
  <c r="K83" i="5"/>
  <c r="I83" i="5"/>
  <c r="G83" i="5"/>
  <c r="E83" i="5"/>
  <c r="C83" i="5"/>
  <c r="V81" i="5"/>
  <c r="W81" i="5" s="1"/>
  <c r="T81" i="5"/>
  <c r="U81" i="5" s="1"/>
  <c r="R81" i="5"/>
  <c r="S81" i="5" s="1"/>
  <c r="Q81" i="5"/>
  <c r="P81" i="5"/>
  <c r="N81" i="5"/>
  <c r="O81" i="5" s="1"/>
  <c r="M81" i="5"/>
  <c r="L81" i="5"/>
  <c r="J81" i="5"/>
  <c r="K81" i="5" s="1"/>
  <c r="H81" i="5"/>
  <c r="I81" i="5" s="1"/>
  <c r="F81" i="5"/>
  <c r="G81" i="5" s="1"/>
  <c r="D81" i="5"/>
  <c r="E81" i="5" s="1"/>
  <c r="B81" i="5"/>
  <c r="X80" i="5"/>
  <c r="Y80" i="5" s="1"/>
  <c r="W80" i="5"/>
  <c r="U80" i="5"/>
  <c r="S80" i="5"/>
  <c r="Q80" i="5"/>
  <c r="O80" i="5"/>
  <c r="M80" i="5"/>
  <c r="K80" i="5"/>
  <c r="I80" i="5"/>
  <c r="G80" i="5"/>
  <c r="E80" i="5"/>
  <c r="C80" i="5"/>
  <c r="X79" i="5"/>
  <c r="W79" i="5"/>
  <c r="U79" i="5"/>
  <c r="S79" i="5"/>
  <c r="Q79" i="5"/>
  <c r="O79" i="5"/>
  <c r="M79" i="5"/>
  <c r="K79" i="5"/>
  <c r="I79" i="5"/>
  <c r="G79" i="5"/>
  <c r="E79" i="5"/>
  <c r="C79" i="5"/>
  <c r="X78" i="5"/>
  <c r="Y78" i="5" s="1"/>
  <c r="W78" i="5"/>
  <c r="U78" i="5"/>
  <c r="S78" i="5"/>
  <c r="Q78" i="5"/>
  <c r="O78" i="5"/>
  <c r="M78" i="5"/>
  <c r="K78" i="5"/>
  <c r="I78" i="5"/>
  <c r="G78" i="5"/>
  <c r="E78" i="5"/>
  <c r="C78" i="5"/>
  <c r="V76" i="5"/>
  <c r="W76" i="5" s="1"/>
  <c r="T76" i="5"/>
  <c r="U76" i="5" s="1"/>
  <c r="R76" i="5"/>
  <c r="S76" i="5" s="1"/>
  <c r="P76" i="5"/>
  <c r="Q76" i="5" s="1"/>
  <c r="N76" i="5"/>
  <c r="O76" i="5" s="1"/>
  <c r="L76" i="5"/>
  <c r="M76" i="5" s="1"/>
  <c r="J76" i="5"/>
  <c r="K76" i="5" s="1"/>
  <c r="H76" i="5"/>
  <c r="I76" i="5" s="1"/>
  <c r="F76" i="5"/>
  <c r="G76" i="5" s="1"/>
  <c r="D76" i="5"/>
  <c r="E76" i="5" s="1"/>
  <c r="B76" i="5"/>
  <c r="X75" i="5"/>
  <c r="Y75" i="5" s="1"/>
  <c r="W75" i="5"/>
  <c r="U75" i="5"/>
  <c r="S75" i="5"/>
  <c r="Q75" i="5"/>
  <c r="O75" i="5"/>
  <c r="M75" i="5"/>
  <c r="K75" i="5"/>
  <c r="I75" i="5"/>
  <c r="G75" i="5"/>
  <c r="E75" i="5"/>
  <c r="C75" i="5"/>
  <c r="X74" i="5"/>
  <c r="X76" i="5" s="1"/>
  <c r="Y76" i="5" s="1"/>
  <c r="W74" i="5"/>
  <c r="U74" i="5"/>
  <c r="S74" i="5"/>
  <c r="Q74" i="5"/>
  <c r="O74" i="5"/>
  <c r="M74" i="5"/>
  <c r="K74" i="5"/>
  <c r="I74" i="5"/>
  <c r="G74" i="5"/>
  <c r="E74" i="5"/>
  <c r="C74" i="5"/>
  <c r="V72" i="5"/>
  <c r="W72" i="5" s="1"/>
  <c r="T72" i="5"/>
  <c r="U72" i="5" s="1"/>
  <c r="R72" i="5"/>
  <c r="S72" i="5" s="1"/>
  <c r="P72" i="5"/>
  <c r="Q72" i="5" s="1"/>
  <c r="N72" i="5"/>
  <c r="L72" i="5"/>
  <c r="M72" i="5" s="1"/>
  <c r="J72" i="5"/>
  <c r="K72" i="5" s="1"/>
  <c r="H72" i="5"/>
  <c r="I72" i="5" s="1"/>
  <c r="F72" i="5"/>
  <c r="G72" i="5" s="1"/>
  <c r="D72" i="5"/>
  <c r="E72" i="5" s="1"/>
  <c r="B72" i="5"/>
  <c r="C72" i="5" s="1"/>
  <c r="X71" i="5"/>
  <c r="W71" i="5"/>
  <c r="U71" i="5"/>
  <c r="S71" i="5"/>
  <c r="Q71" i="5"/>
  <c r="O71" i="5"/>
  <c r="M71" i="5"/>
  <c r="K71" i="5"/>
  <c r="I71" i="5"/>
  <c r="G71" i="5"/>
  <c r="E71" i="5"/>
  <c r="C71" i="5"/>
  <c r="X70" i="5"/>
  <c r="W70" i="5"/>
  <c r="U70" i="5"/>
  <c r="S70" i="5"/>
  <c r="Q70" i="5"/>
  <c r="O70" i="5"/>
  <c r="M70" i="5"/>
  <c r="K70" i="5"/>
  <c r="I70" i="5"/>
  <c r="G70" i="5"/>
  <c r="E70" i="5"/>
  <c r="C70" i="5"/>
  <c r="X69" i="5"/>
  <c r="W69" i="5"/>
  <c r="U69" i="5"/>
  <c r="S69" i="5"/>
  <c r="Q69" i="5"/>
  <c r="O69" i="5"/>
  <c r="M69" i="5"/>
  <c r="K69" i="5"/>
  <c r="I69" i="5"/>
  <c r="G69" i="5"/>
  <c r="E69" i="5"/>
  <c r="C69" i="5"/>
  <c r="V67" i="5"/>
  <c r="W67" i="5" s="1"/>
  <c r="T67" i="5"/>
  <c r="U67" i="5" s="1"/>
  <c r="R67" i="5"/>
  <c r="S67" i="5" s="1"/>
  <c r="P67" i="5"/>
  <c r="Q67" i="5" s="1"/>
  <c r="N67" i="5"/>
  <c r="O67" i="5" s="1"/>
  <c r="L67" i="5"/>
  <c r="M67" i="5" s="1"/>
  <c r="J67" i="5"/>
  <c r="K67" i="5" s="1"/>
  <c r="H67" i="5"/>
  <c r="I67" i="5" s="1"/>
  <c r="F67" i="5"/>
  <c r="G67" i="5" s="1"/>
  <c r="D67" i="5"/>
  <c r="E67" i="5" s="1"/>
  <c r="B67" i="5"/>
  <c r="C67" i="5" s="1"/>
  <c r="X66" i="5"/>
  <c r="Y66" i="5" s="1"/>
  <c r="W66" i="5"/>
  <c r="U66" i="5"/>
  <c r="S66" i="5"/>
  <c r="Q66" i="5"/>
  <c r="O66" i="5"/>
  <c r="M66" i="5"/>
  <c r="K66" i="5"/>
  <c r="I66" i="5"/>
  <c r="G66" i="5"/>
  <c r="E66" i="5"/>
  <c r="C66" i="5"/>
  <c r="X65" i="5"/>
  <c r="W65" i="5"/>
  <c r="U65" i="5"/>
  <c r="S65" i="5"/>
  <c r="Q65" i="5"/>
  <c r="O65" i="5"/>
  <c r="M65" i="5"/>
  <c r="K65" i="5"/>
  <c r="I65" i="5"/>
  <c r="G65" i="5"/>
  <c r="E65" i="5"/>
  <c r="C65" i="5"/>
  <c r="V63" i="5"/>
  <c r="W63" i="5" s="1"/>
  <c r="T63" i="5"/>
  <c r="U63" i="5" s="1"/>
  <c r="R63" i="5"/>
  <c r="S63" i="5" s="1"/>
  <c r="P63" i="5"/>
  <c r="Q63" i="5" s="1"/>
  <c r="O63" i="5"/>
  <c r="N63" i="5"/>
  <c r="L63" i="5"/>
  <c r="M63" i="5" s="1"/>
  <c r="J63" i="5"/>
  <c r="K63" i="5" s="1"/>
  <c r="H63" i="5"/>
  <c r="I63" i="5" s="1"/>
  <c r="F63" i="5"/>
  <c r="G63" i="5" s="1"/>
  <c r="D63" i="5"/>
  <c r="E63" i="5" s="1"/>
  <c r="B63" i="5"/>
  <c r="C63" i="5" s="1"/>
  <c r="X62" i="5"/>
  <c r="W62" i="5"/>
  <c r="U62" i="5"/>
  <c r="S62" i="5"/>
  <c r="Q62" i="5"/>
  <c r="O62" i="5"/>
  <c r="M62" i="5"/>
  <c r="K62" i="5"/>
  <c r="I62" i="5"/>
  <c r="G62" i="5"/>
  <c r="E62" i="5"/>
  <c r="C62" i="5"/>
  <c r="X61" i="5"/>
  <c r="W61" i="5"/>
  <c r="U61" i="5"/>
  <c r="S61" i="5"/>
  <c r="Q61" i="5"/>
  <c r="O61" i="5"/>
  <c r="M61" i="5"/>
  <c r="K61" i="5"/>
  <c r="I61" i="5"/>
  <c r="G61" i="5"/>
  <c r="E61" i="5"/>
  <c r="C61" i="5"/>
  <c r="X60" i="5"/>
  <c r="Y60" i="5" s="1"/>
  <c r="W60" i="5"/>
  <c r="U60" i="5"/>
  <c r="S60" i="5"/>
  <c r="Q60" i="5"/>
  <c r="O60" i="5"/>
  <c r="M60" i="5"/>
  <c r="K60" i="5"/>
  <c r="I60" i="5"/>
  <c r="G60" i="5"/>
  <c r="E60" i="5"/>
  <c r="C60" i="5"/>
  <c r="X59" i="5"/>
  <c r="W59" i="5"/>
  <c r="U59" i="5"/>
  <c r="S59" i="5"/>
  <c r="Q59" i="5"/>
  <c r="O59" i="5"/>
  <c r="M59" i="5"/>
  <c r="K59" i="5"/>
  <c r="I59" i="5"/>
  <c r="G59" i="5"/>
  <c r="E59" i="5"/>
  <c r="C59" i="5"/>
  <c r="V57" i="5"/>
  <c r="W57" i="5" s="1"/>
  <c r="W56" i="5"/>
  <c r="T56" i="5"/>
  <c r="X56" i="5" s="1"/>
  <c r="Y56" i="5" s="1"/>
  <c r="S56" i="5"/>
  <c r="Q56" i="5"/>
  <c r="O56" i="5"/>
  <c r="M56" i="5"/>
  <c r="K56" i="5"/>
  <c r="I56" i="5"/>
  <c r="G56" i="5"/>
  <c r="E56" i="5"/>
  <c r="C56" i="5"/>
  <c r="W55" i="5"/>
  <c r="U55" i="5"/>
  <c r="S55" i="5"/>
  <c r="Q55" i="5"/>
  <c r="N55" i="5"/>
  <c r="O55" i="5" s="1"/>
  <c r="M55" i="5"/>
  <c r="K55" i="5"/>
  <c r="I55" i="5"/>
  <c r="G55" i="5"/>
  <c r="E55" i="5"/>
  <c r="C55" i="5"/>
  <c r="W54" i="5"/>
  <c r="U54" i="5"/>
  <c r="R54" i="5"/>
  <c r="R57" i="5" s="1"/>
  <c r="S57" i="5" s="1"/>
  <c r="P54" i="5"/>
  <c r="Q54" i="5" s="1"/>
  <c r="N54" i="5"/>
  <c r="L54" i="5"/>
  <c r="L57" i="5" s="1"/>
  <c r="M57" i="5" s="1"/>
  <c r="J54" i="5"/>
  <c r="K54" i="5" s="1"/>
  <c r="H54" i="5"/>
  <c r="H57" i="5" s="1"/>
  <c r="I57" i="5" s="1"/>
  <c r="F54" i="5"/>
  <c r="F57" i="5" s="1"/>
  <c r="G57" i="5" s="1"/>
  <c r="D54" i="5"/>
  <c r="E54" i="5" s="1"/>
  <c r="C54" i="5"/>
  <c r="B54" i="5"/>
  <c r="V52" i="5"/>
  <c r="W52" i="5" s="1"/>
  <c r="T52" i="5"/>
  <c r="U52" i="5" s="1"/>
  <c r="R52" i="5"/>
  <c r="S52" i="5" s="1"/>
  <c r="P52" i="5"/>
  <c r="Q52" i="5" s="1"/>
  <c r="N52" i="5"/>
  <c r="O52" i="5" s="1"/>
  <c r="L52" i="5"/>
  <c r="M52" i="5" s="1"/>
  <c r="K52" i="5"/>
  <c r="J52" i="5"/>
  <c r="H52" i="5"/>
  <c r="I52" i="5" s="1"/>
  <c r="G52" i="5"/>
  <c r="F52" i="5"/>
  <c r="D52" i="5"/>
  <c r="E52" i="5" s="1"/>
  <c r="B52" i="5"/>
  <c r="C52" i="5" s="1"/>
  <c r="X51" i="5"/>
  <c r="Y51" i="5" s="1"/>
  <c r="W51" i="5"/>
  <c r="U51" i="5"/>
  <c r="S51" i="5"/>
  <c r="Q51" i="5"/>
  <c r="O51" i="5"/>
  <c r="M51" i="5"/>
  <c r="K51" i="5"/>
  <c r="I51" i="5"/>
  <c r="G51" i="5"/>
  <c r="E51" i="5"/>
  <c r="C51" i="5"/>
  <c r="V49" i="5"/>
  <c r="W49" i="5" s="1"/>
  <c r="T49" i="5"/>
  <c r="U49" i="5" s="1"/>
  <c r="R49" i="5"/>
  <c r="S49" i="5" s="1"/>
  <c r="Q49" i="5"/>
  <c r="P49" i="5"/>
  <c r="N49" i="5"/>
  <c r="O49" i="5" s="1"/>
  <c r="M49" i="5"/>
  <c r="L49" i="5"/>
  <c r="J49" i="5"/>
  <c r="K49" i="5" s="1"/>
  <c r="H49" i="5"/>
  <c r="I49" i="5" s="1"/>
  <c r="F49" i="5"/>
  <c r="G49" i="5" s="1"/>
  <c r="D49" i="5"/>
  <c r="E49" i="5" s="1"/>
  <c r="B49" i="5"/>
  <c r="X48" i="5"/>
  <c r="Y48" i="5" s="1"/>
  <c r="W48" i="5"/>
  <c r="U48" i="5"/>
  <c r="S48" i="5"/>
  <c r="Q48" i="5"/>
  <c r="O48" i="5"/>
  <c r="M48" i="5"/>
  <c r="K48" i="5"/>
  <c r="I48" i="5"/>
  <c r="G48" i="5"/>
  <c r="E48" i="5"/>
  <c r="C48" i="5"/>
  <c r="X47" i="5"/>
  <c r="W47" i="5"/>
  <c r="U47" i="5"/>
  <c r="S47" i="5"/>
  <c r="Q47" i="5"/>
  <c r="O47" i="5"/>
  <c r="M47" i="5"/>
  <c r="K47" i="5"/>
  <c r="I47" i="5"/>
  <c r="G47" i="5"/>
  <c r="E47" i="5"/>
  <c r="C47" i="5"/>
  <c r="X46" i="5"/>
  <c r="W46" i="5"/>
  <c r="U46" i="5"/>
  <c r="S46" i="5"/>
  <c r="Q46" i="5"/>
  <c r="O46" i="5"/>
  <c r="M46" i="5"/>
  <c r="K46" i="5"/>
  <c r="I46" i="5"/>
  <c r="G46" i="5"/>
  <c r="E46" i="5"/>
  <c r="C46" i="5"/>
  <c r="V44" i="5"/>
  <c r="W44" i="5" s="1"/>
  <c r="T44" i="5"/>
  <c r="U44" i="5" s="1"/>
  <c r="R44" i="5"/>
  <c r="S44" i="5" s="1"/>
  <c r="Q44" i="5"/>
  <c r="P44" i="5"/>
  <c r="N44" i="5"/>
  <c r="O44" i="5" s="1"/>
  <c r="L44" i="5"/>
  <c r="M44" i="5" s="1"/>
  <c r="J44" i="5"/>
  <c r="K44" i="5" s="1"/>
  <c r="H44" i="5"/>
  <c r="I44" i="5" s="1"/>
  <c r="F44" i="5"/>
  <c r="G44" i="5" s="1"/>
  <c r="B44" i="5"/>
  <c r="C44" i="5" s="1"/>
  <c r="X43" i="5"/>
  <c r="W43" i="5"/>
  <c r="U43" i="5"/>
  <c r="S43" i="5"/>
  <c r="Q43" i="5"/>
  <c r="O43" i="5"/>
  <c r="M43" i="5"/>
  <c r="K43" i="5"/>
  <c r="I43" i="5"/>
  <c r="G43" i="5"/>
  <c r="E43" i="5"/>
  <c r="C43" i="5"/>
  <c r="X42" i="5"/>
  <c r="W42" i="5"/>
  <c r="U42" i="5"/>
  <c r="S42" i="5"/>
  <c r="Q42" i="5"/>
  <c r="O42" i="5"/>
  <c r="M42" i="5"/>
  <c r="K42" i="5"/>
  <c r="I42" i="5"/>
  <c r="G42" i="5"/>
  <c r="E42" i="5"/>
  <c r="C42" i="5"/>
  <c r="Y41" i="5"/>
  <c r="X41" i="5"/>
  <c r="W41" i="5"/>
  <c r="U41" i="5"/>
  <c r="S41" i="5"/>
  <c r="Q41" i="5"/>
  <c r="O41" i="5"/>
  <c r="M41" i="5"/>
  <c r="K41" i="5"/>
  <c r="I41" i="5"/>
  <c r="G41" i="5"/>
  <c r="E41" i="5"/>
  <c r="C41" i="5"/>
  <c r="W40" i="5"/>
  <c r="U40" i="5"/>
  <c r="S40" i="5"/>
  <c r="Q40" i="5"/>
  <c r="O40" i="5"/>
  <c r="M40" i="5"/>
  <c r="K40" i="5"/>
  <c r="I40" i="5"/>
  <c r="G40" i="5"/>
  <c r="D40" i="5"/>
  <c r="D44" i="5" s="1"/>
  <c r="E44" i="5" s="1"/>
  <c r="C40" i="5"/>
  <c r="X39" i="5"/>
  <c r="W39" i="5"/>
  <c r="U39" i="5"/>
  <c r="S39" i="5"/>
  <c r="Q39" i="5"/>
  <c r="O39" i="5"/>
  <c r="M39" i="5"/>
  <c r="K39" i="5"/>
  <c r="I39" i="5"/>
  <c r="G39" i="5"/>
  <c r="E39" i="5"/>
  <c r="C39" i="5"/>
  <c r="X38" i="5"/>
  <c r="W38" i="5"/>
  <c r="U38" i="5"/>
  <c r="S38" i="5"/>
  <c r="Q38" i="5"/>
  <c r="O38" i="5"/>
  <c r="M38" i="5"/>
  <c r="K38" i="5"/>
  <c r="I38" i="5"/>
  <c r="G38" i="5"/>
  <c r="E38" i="5"/>
  <c r="C38" i="5"/>
  <c r="V36" i="5"/>
  <c r="W36" i="5" s="1"/>
  <c r="T36" i="5"/>
  <c r="U36" i="5" s="1"/>
  <c r="R36" i="5"/>
  <c r="S36" i="5" s="1"/>
  <c r="P36" i="5"/>
  <c r="Q36" i="5" s="1"/>
  <c r="N36" i="5"/>
  <c r="O36" i="5" s="1"/>
  <c r="L36" i="5"/>
  <c r="M36" i="5" s="1"/>
  <c r="J36" i="5"/>
  <c r="K36" i="5" s="1"/>
  <c r="H36" i="5"/>
  <c r="I36" i="5" s="1"/>
  <c r="F36" i="5"/>
  <c r="G36" i="5" s="1"/>
  <c r="D36" i="5"/>
  <c r="E36" i="5" s="1"/>
  <c r="B36" i="5"/>
  <c r="Y35" i="5"/>
  <c r="X35" i="5"/>
  <c r="W35" i="5"/>
  <c r="U35" i="5"/>
  <c r="S35" i="5"/>
  <c r="Q35" i="5"/>
  <c r="O35" i="5"/>
  <c r="M35" i="5"/>
  <c r="K35" i="5"/>
  <c r="I35" i="5"/>
  <c r="G35" i="5"/>
  <c r="E35" i="5"/>
  <c r="C35" i="5"/>
  <c r="X34" i="5"/>
  <c r="Y34" i="5" s="1"/>
  <c r="W34" i="5"/>
  <c r="U34" i="5"/>
  <c r="S34" i="5"/>
  <c r="Q34" i="5"/>
  <c r="O34" i="5"/>
  <c r="M34" i="5"/>
  <c r="K34" i="5"/>
  <c r="I34" i="5"/>
  <c r="G34" i="5"/>
  <c r="E34" i="5"/>
  <c r="C34" i="5"/>
  <c r="X33" i="5"/>
  <c r="W33" i="5"/>
  <c r="U33" i="5"/>
  <c r="S33" i="5"/>
  <c r="Q33" i="5"/>
  <c r="O33" i="5"/>
  <c r="M33" i="5"/>
  <c r="K33" i="5"/>
  <c r="I33" i="5"/>
  <c r="G33" i="5"/>
  <c r="E33" i="5"/>
  <c r="C33" i="5"/>
  <c r="X32" i="5"/>
  <c r="Y32" i="5" s="1"/>
  <c r="W32" i="5"/>
  <c r="U32" i="5"/>
  <c r="S32" i="5"/>
  <c r="Q32" i="5"/>
  <c r="O32" i="5"/>
  <c r="M32" i="5"/>
  <c r="K32" i="5"/>
  <c r="I32" i="5"/>
  <c r="G32" i="5"/>
  <c r="E32" i="5"/>
  <c r="C32" i="5"/>
  <c r="X31" i="5"/>
  <c r="Y31" i="5" s="1"/>
  <c r="W31" i="5"/>
  <c r="U31" i="5"/>
  <c r="S31" i="5"/>
  <c r="Q31" i="5"/>
  <c r="O31" i="5"/>
  <c r="M31" i="5"/>
  <c r="K31" i="5"/>
  <c r="I31" i="5"/>
  <c r="G31" i="5"/>
  <c r="E31" i="5"/>
  <c r="C31" i="5"/>
  <c r="X30" i="5"/>
  <c r="W30" i="5"/>
  <c r="U30" i="5"/>
  <c r="S30" i="5"/>
  <c r="Q30" i="5"/>
  <c r="O30" i="5"/>
  <c r="M30" i="5"/>
  <c r="K30" i="5"/>
  <c r="I30" i="5"/>
  <c r="G30" i="5"/>
  <c r="E30" i="5"/>
  <c r="C30" i="5"/>
  <c r="Y29" i="5"/>
  <c r="X29" i="5"/>
  <c r="W29" i="5"/>
  <c r="U29" i="5"/>
  <c r="S29" i="5"/>
  <c r="Q29" i="5"/>
  <c r="O29" i="5"/>
  <c r="M29" i="5"/>
  <c r="K29" i="5"/>
  <c r="I29" i="5"/>
  <c r="G29" i="5"/>
  <c r="E29" i="5"/>
  <c r="C29" i="5"/>
  <c r="X28" i="5"/>
  <c r="Y28" i="5" s="1"/>
  <c r="W28" i="5"/>
  <c r="U28" i="5"/>
  <c r="S28" i="5"/>
  <c r="Q28" i="5"/>
  <c r="O28" i="5"/>
  <c r="M28" i="5"/>
  <c r="K28" i="5"/>
  <c r="I28" i="5"/>
  <c r="G28" i="5"/>
  <c r="E28" i="5"/>
  <c r="C28" i="5"/>
  <c r="X27" i="5"/>
  <c r="W27" i="5"/>
  <c r="U27" i="5"/>
  <c r="S27" i="5"/>
  <c r="Q27" i="5"/>
  <c r="O27" i="5"/>
  <c r="M27" i="5"/>
  <c r="K27" i="5"/>
  <c r="I27" i="5"/>
  <c r="G27" i="5"/>
  <c r="E27" i="5"/>
  <c r="C27" i="5"/>
  <c r="V23" i="5"/>
  <c r="W23" i="5" s="1"/>
  <c r="T23" i="5"/>
  <c r="U23" i="5" s="1"/>
  <c r="R23" i="5"/>
  <c r="S23" i="5" s="1"/>
  <c r="P23" i="5"/>
  <c r="Q23" i="5" s="1"/>
  <c r="N23" i="5"/>
  <c r="O23" i="5" s="1"/>
  <c r="L23" i="5"/>
  <c r="M23" i="5" s="1"/>
  <c r="J23" i="5"/>
  <c r="K23" i="5" s="1"/>
  <c r="H23" i="5"/>
  <c r="I23" i="5" s="1"/>
  <c r="F23" i="5"/>
  <c r="G23" i="5" s="1"/>
  <c r="D23" i="5"/>
  <c r="E23" i="5" s="1"/>
  <c r="B23" i="5"/>
  <c r="C23" i="5" s="1"/>
  <c r="X22" i="5"/>
  <c r="Y22" i="5" s="1"/>
  <c r="W22" i="5"/>
  <c r="U22" i="5"/>
  <c r="S22" i="5"/>
  <c r="Q22" i="5"/>
  <c r="O22" i="5"/>
  <c r="M22" i="5"/>
  <c r="K22" i="5"/>
  <c r="I22" i="5"/>
  <c r="G22" i="5"/>
  <c r="E22" i="5"/>
  <c r="C22" i="5"/>
  <c r="X21" i="5"/>
  <c r="W21" i="5"/>
  <c r="U21" i="5"/>
  <c r="S21" i="5"/>
  <c r="Q21" i="5"/>
  <c r="O21" i="5"/>
  <c r="M21" i="5"/>
  <c r="K21" i="5"/>
  <c r="I21" i="5"/>
  <c r="G21" i="5"/>
  <c r="E21" i="5"/>
  <c r="C21" i="5"/>
  <c r="V19" i="5"/>
  <c r="W19" i="5" s="1"/>
  <c r="T19" i="5"/>
  <c r="R19" i="5"/>
  <c r="S19" i="5" s="1"/>
  <c r="P19" i="5"/>
  <c r="N19" i="5"/>
  <c r="L19" i="5"/>
  <c r="M19" i="5" s="1"/>
  <c r="J19" i="5"/>
  <c r="J24" i="5" s="1"/>
  <c r="H19" i="5"/>
  <c r="F19" i="5"/>
  <c r="G19" i="5" s="1"/>
  <c r="D19" i="5"/>
  <c r="E19" i="5" s="1"/>
  <c r="B19" i="5"/>
  <c r="X18" i="5"/>
  <c r="Y18" i="5" s="1"/>
  <c r="W18" i="5"/>
  <c r="U18" i="5"/>
  <c r="S18" i="5"/>
  <c r="Q18" i="5"/>
  <c r="O18" i="5"/>
  <c r="M18" i="5"/>
  <c r="K18" i="5"/>
  <c r="I18" i="5"/>
  <c r="G18" i="5"/>
  <c r="E18" i="5"/>
  <c r="C18" i="5"/>
  <c r="Y17" i="5"/>
  <c r="X17" i="5"/>
  <c r="W17" i="5"/>
  <c r="U17" i="5"/>
  <c r="S17" i="5"/>
  <c r="Q17" i="5"/>
  <c r="O17" i="5"/>
  <c r="M17" i="5"/>
  <c r="K17" i="5"/>
  <c r="I17" i="5"/>
  <c r="G17" i="5"/>
  <c r="E17" i="5"/>
  <c r="C17" i="5"/>
  <c r="X16" i="5"/>
  <c r="Y16" i="5" s="1"/>
  <c r="W16" i="5"/>
  <c r="U16" i="5"/>
  <c r="S16" i="5"/>
  <c r="Q16" i="5"/>
  <c r="O16" i="5"/>
  <c r="M16" i="5"/>
  <c r="K16" i="5"/>
  <c r="I16" i="5"/>
  <c r="G16" i="5"/>
  <c r="E16" i="5"/>
  <c r="C16" i="5"/>
  <c r="X15" i="5"/>
  <c r="W15" i="5"/>
  <c r="U15" i="5"/>
  <c r="S15" i="5"/>
  <c r="Q15" i="5"/>
  <c r="O15" i="5"/>
  <c r="M15" i="5"/>
  <c r="K15" i="5"/>
  <c r="I15" i="5"/>
  <c r="G15" i="5"/>
  <c r="E15" i="5"/>
  <c r="C15" i="5"/>
  <c r="X14" i="5"/>
  <c r="W14" i="5"/>
  <c r="U14" i="5"/>
  <c r="S14" i="5"/>
  <c r="Q14" i="5"/>
  <c r="O14" i="5"/>
  <c r="M14" i="5"/>
  <c r="K14" i="5"/>
  <c r="I14" i="5"/>
  <c r="G14" i="5"/>
  <c r="E14" i="5"/>
  <c r="C14" i="5"/>
  <c r="X13" i="5"/>
  <c r="Y13" i="5" s="1"/>
  <c r="W13" i="5"/>
  <c r="U13" i="5"/>
  <c r="S13" i="5"/>
  <c r="Q13" i="5"/>
  <c r="O13" i="5"/>
  <c r="M13" i="5"/>
  <c r="K13" i="5"/>
  <c r="I13" i="5"/>
  <c r="G13" i="5"/>
  <c r="E13" i="5"/>
  <c r="C13" i="5"/>
  <c r="X12" i="5"/>
  <c r="W12" i="5"/>
  <c r="U12" i="5"/>
  <c r="S12" i="5"/>
  <c r="Q12" i="5"/>
  <c r="O12" i="5"/>
  <c r="M12" i="5"/>
  <c r="K12" i="5"/>
  <c r="I12" i="5"/>
  <c r="G12" i="5"/>
  <c r="E12" i="5"/>
  <c r="C12" i="5"/>
  <c r="X7" i="5"/>
  <c r="X6" i="5"/>
  <c r="W6" i="5"/>
  <c r="U6" i="5"/>
  <c r="S6" i="5"/>
  <c r="Q6" i="5"/>
  <c r="O6" i="5"/>
  <c r="M6" i="5"/>
  <c r="K6" i="5"/>
  <c r="I6" i="5"/>
  <c r="G6" i="5"/>
  <c r="E6" i="5"/>
  <c r="C6" i="5"/>
  <c r="K19" i="5" l="1"/>
  <c r="I54" i="5"/>
  <c r="U56" i="5"/>
  <c r="X54" i="5"/>
  <c r="Y54" i="5" s="1"/>
  <c r="C115" i="5"/>
  <c r="U115" i="5"/>
  <c r="P24" i="5"/>
  <c r="N57" i="5"/>
  <c r="O57" i="5" s="1"/>
  <c r="R24" i="5"/>
  <c r="R101" i="5" s="1"/>
  <c r="G115" i="5"/>
  <c r="J25" i="5"/>
  <c r="K25" i="5" s="1"/>
  <c r="K24" i="5"/>
  <c r="X19" i="5"/>
  <c r="Y14" i="5"/>
  <c r="Q19" i="5"/>
  <c r="L24" i="5"/>
  <c r="L25" i="5" s="1"/>
  <c r="M25" i="5" s="1"/>
  <c r="S54" i="5"/>
  <c r="B57" i="5"/>
  <c r="C57" i="5" s="1"/>
  <c r="Y79" i="5"/>
  <c r="Y96" i="5"/>
  <c r="O115" i="5"/>
  <c r="Y12" i="5"/>
  <c r="X40" i="5"/>
  <c r="Y74" i="5"/>
  <c r="Y84" i="5"/>
  <c r="I115" i="5"/>
  <c r="Y116" i="5"/>
  <c r="D24" i="5"/>
  <c r="D101" i="5" s="1"/>
  <c r="V24" i="5"/>
  <c r="V101" i="5" s="1"/>
  <c r="E40" i="5"/>
  <c r="O54" i="5"/>
  <c r="J57" i="5"/>
  <c r="K57" i="5" s="1"/>
  <c r="X97" i="5"/>
  <c r="Y97" i="5" s="1"/>
  <c r="S115" i="5"/>
  <c r="X36" i="5"/>
  <c r="Y30" i="5"/>
  <c r="Y95" i="5"/>
  <c r="Y108" i="5"/>
  <c r="Y36" i="5"/>
  <c r="Y39" i="5"/>
  <c r="Y15" i="5"/>
  <c r="B24" i="5"/>
  <c r="C19" i="5"/>
  <c r="T24" i="5"/>
  <c r="U19" i="5"/>
  <c r="X57" i="5"/>
  <c r="Y93" i="5"/>
  <c r="Y43" i="5"/>
  <c r="R25" i="5"/>
  <c r="S25" i="5" s="1"/>
  <c r="S24" i="5"/>
  <c r="Y33" i="5"/>
  <c r="C36" i="5"/>
  <c r="N24" i="5"/>
  <c r="O19" i="5"/>
  <c r="Y27" i="5"/>
  <c r="X44" i="5"/>
  <c r="Y38" i="5"/>
  <c r="O72" i="5"/>
  <c r="Y6" i="5"/>
  <c r="W24" i="5"/>
  <c r="Y42" i="5"/>
  <c r="C100" i="5"/>
  <c r="X100" i="5"/>
  <c r="H24" i="5"/>
  <c r="I19" i="5"/>
  <c r="X63" i="5"/>
  <c r="Y113" i="5"/>
  <c r="F24" i="5"/>
  <c r="C49" i="5"/>
  <c r="X52" i="5"/>
  <c r="Y59" i="5"/>
  <c r="Y62" i="5"/>
  <c r="Y70" i="5"/>
  <c r="C81" i="5"/>
  <c r="Y106" i="5"/>
  <c r="D57" i="5"/>
  <c r="E57" i="5" s="1"/>
  <c r="X23" i="5"/>
  <c r="Y47" i="5"/>
  <c r="M54" i="5"/>
  <c r="P57" i="5"/>
  <c r="Q57" i="5" s="1"/>
  <c r="Y61" i="5"/>
  <c r="X72" i="5"/>
  <c r="Y69" i="5"/>
  <c r="Y21" i="5"/>
  <c r="Q24" i="5"/>
  <c r="P25" i="5"/>
  <c r="Q25" i="5" s="1"/>
  <c r="Y46" i="5"/>
  <c r="X49" i="5"/>
  <c r="G54" i="5"/>
  <c r="X67" i="5"/>
  <c r="Y65" i="5"/>
  <c r="Y71" i="5"/>
  <c r="C76" i="5"/>
  <c r="Y107" i="5"/>
  <c r="T57" i="5"/>
  <c r="U57" i="5" s="1"/>
  <c r="Y112" i="5"/>
  <c r="J117" i="5"/>
  <c r="K117" i="5" s="1"/>
  <c r="X55" i="5"/>
  <c r="X81" i="5"/>
  <c r="Y91" i="5"/>
  <c r="D117" i="5"/>
  <c r="E117" i="5" s="1"/>
  <c r="X115" i="5"/>
  <c r="E115" i="5"/>
  <c r="P117" i="5"/>
  <c r="Q117" i="5" s="1"/>
  <c r="X85" i="5"/>
  <c r="X89" i="5"/>
  <c r="Y87" i="5"/>
  <c r="M24" i="5" l="1"/>
  <c r="L101" i="5"/>
  <c r="X24" i="5"/>
  <c r="X101" i="5" s="1"/>
  <c r="V25" i="5"/>
  <c r="W25" i="5" s="1"/>
  <c r="Y19" i="5"/>
  <c r="Y40" i="5"/>
  <c r="E24" i="5"/>
  <c r="J101" i="5"/>
  <c r="D25" i="5"/>
  <c r="E25" i="5" s="1"/>
  <c r="D102" i="5"/>
  <c r="E101" i="5"/>
  <c r="D118" i="5"/>
  <c r="E118" i="5" s="1"/>
  <c r="X25" i="5"/>
  <c r="Y89" i="5"/>
  <c r="T101" i="5"/>
  <c r="T25" i="5"/>
  <c r="U25" i="5" s="1"/>
  <c r="U24" i="5"/>
  <c r="Y85" i="5"/>
  <c r="Y115" i="5"/>
  <c r="X117" i="5"/>
  <c r="P101" i="5"/>
  <c r="V102" i="5"/>
  <c r="V118" i="5"/>
  <c r="W118" i="5" s="1"/>
  <c r="W101" i="5"/>
  <c r="Y44" i="5"/>
  <c r="N101" i="5"/>
  <c r="N25" i="5"/>
  <c r="O25" i="5" s="1"/>
  <c r="O24" i="5"/>
  <c r="B25" i="5"/>
  <c r="C24" i="5"/>
  <c r="B101" i="5"/>
  <c r="Y57" i="5"/>
  <c r="Y81" i="5"/>
  <c r="Y23" i="5"/>
  <c r="Y52" i="5"/>
  <c r="L118" i="5"/>
  <c r="M118" i="5" s="1"/>
  <c r="M101" i="5"/>
  <c r="L102" i="5"/>
  <c r="Y100" i="5"/>
  <c r="H101" i="5"/>
  <c r="H25" i="5"/>
  <c r="I25" i="5" s="1"/>
  <c r="I24" i="5"/>
  <c r="Y67" i="5"/>
  <c r="F101" i="5"/>
  <c r="G24" i="5"/>
  <c r="F25" i="5"/>
  <c r="G25" i="5" s="1"/>
  <c r="Y63" i="5"/>
  <c r="Y55" i="5"/>
  <c r="Y49" i="5"/>
  <c r="Y72" i="5"/>
  <c r="R118" i="5"/>
  <c r="S118" i="5" s="1"/>
  <c r="S101" i="5"/>
  <c r="R102" i="5"/>
  <c r="Y24" i="5" l="1"/>
  <c r="J118" i="5"/>
  <c r="K118" i="5" s="1"/>
  <c r="J102" i="5"/>
  <c r="K101" i="5"/>
  <c r="J120" i="5"/>
  <c r="K120" i="5" s="1"/>
  <c r="B118" i="5"/>
  <c r="B120" i="5" s="1"/>
  <c r="C120" i="5" s="1"/>
  <c r="B102" i="5"/>
  <c r="C101" i="5"/>
  <c r="R119" i="5"/>
  <c r="S119" i="5" s="1"/>
  <c r="S102" i="5"/>
  <c r="Q101" i="5"/>
  <c r="P118" i="5"/>
  <c r="Q118" i="5" s="1"/>
  <c r="P102" i="5"/>
  <c r="Y25" i="5"/>
  <c r="L119" i="5"/>
  <c r="M119" i="5" s="1"/>
  <c r="M102" i="5"/>
  <c r="F118" i="5"/>
  <c r="G118" i="5" s="1"/>
  <c r="G101" i="5"/>
  <c r="F102" i="5"/>
  <c r="H118" i="5"/>
  <c r="I118" i="5" s="1"/>
  <c r="I101" i="5"/>
  <c r="H102" i="5"/>
  <c r="C25" i="5"/>
  <c r="N118" i="5"/>
  <c r="O118" i="5" s="1"/>
  <c r="N102" i="5"/>
  <c r="O101" i="5"/>
  <c r="V119" i="5"/>
  <c r="W119" i="5" s="1"/>
  <c r="W102" i="5"/>
  <c r="T118" i="5"/>
  <c r="U118" i="5" s="1"/>
  <c r="T102" i="5"/>
  <c r="U101" i="5"/>
  <c r="E102" i="5"/>
  <c r="D119" i="5"/>
  <c r="E119" i="5" s="1"/>
  <c r="R120" i="5"/>
  <c r="S120" i="5" s="1"/>
  <c r="Y117" i="5"/>
  <c r="X118" i="5"/>
  <c r="Y101" i="5"/>
  <c r="X102" i="5"/>
  <c r="D120" i="5"/>
  <c r="E120" i="5" s="1"/>
  <c r="L120" i="5"/>
  <c r="M120" i="5" s="1"/>
  <c r="F120" i="5" l="1"/>
  <c r="G120" i="5" s="1"/>
  <c r="J119" i="5"/>
  <c r="K119" i="5" s="1"/>
  <c r="K102" i="5"/>
  <c r="T120" i="5"/>
  <c r="U120" i="5" s="1"/>
  <c r="N120" i="5"/>
  <c r="O120" i="5" s="1"/>
  <c r="Y118" i="5"/>
  <c r="F119" i="5"/>
  <c r="G119" i="5" s="1"/>
  <c r="G102" i="5"/>
  <c r="P120" i="5"/>
  <c r="Q120" i="5" s="1"/>
  <c r="B119" i="5"/>
  <c r="C102" i="5"/>
  <c r="P119" i="5"/>
  <c r="Q119" i="5" s="1"/>
  <c r="Q102" i="5"/>
  <c r="H120" i="5"/>
  <c r="I120" i="5" s="1"/>
  <c r="X119" i="5"/>
  <c r="Y102" i="5"/>
  <c r="T119" i="5"/>
  <c r="U119" i="5" s="1"/>
  <c r="U102" i="5"/>
  <c r="N119" i="5"/>
  <c r="O119" i="5" s="1"/>
  <c r="O102" i="5"/>
  <c r="H119" i="5"/>
  <c r="I119" i="5" s="1"/>
  <c r="I102" i="5"/>
  <c r="C118" i="5"/>
  <c r="X120" i="5"/>
  <c r="Y120" i="5" s="1"/>
  <c r="C119" i="5" l="1"/>
  <c r="Y119" i="5"/>
  <c r="AY128" i="6" l="1"/>
  <c r="AW128" i="6"/>
  <c r="AU128" i="6"/>
  <c r="AS128" i="6"/>
  <c r="AQ128" i="6"/>
  <c r="AO128" i="6"/>
  <c r="AM128" i="6"/>
  <c r="AK128" i="6"/>
  <c r="AI128" i="6"/>
  <c r="AG128" i="6"/>
  <c r="AE128" i="6"/>
  <c r="AC128" i="6"/>
  <c r="AA128" i="6"/>
  <c r="Y128" i="6"/>
  <c r="W128" i="6"/>
  <c r="U128" i="6"/>
  <c r="S128" i="6"/>
  <c r="Q128" i="6"/>
  <c r="O128" i="6"/>
  <c r="M128" i="6"/>
  <c r="K128" i="6"/>
  <c r="I128" i="6"/>
  <c r="G128" i="6"/>
  <c r="E128" i="6"/>
  <c r="C128" i="6"/>
  <c r="AY127" i="6"/>
  <c r="AW127" i="6"/>
  <c r="AU127" i="6"/>
  <c r="AS127" i="6"/>
  <c r="AQ127" i="6"/>
  <c r="AO127" i="6"/>
  <c r="AM127" i="6"/>
  <c r="AK127" i="6"/>
  <c r="AI127" i="6"/>
  <c r="AG127" i="6"/>
  <c r="AE127" i="6"/>
  <c r="AC127" i="6"/>
  <c r="AA127" i="6"/>
  <c r="Y127" i="6"/>
  <c r="W127" i="6"/>
  <c r="U127" i="6"/>
  <c r="S127" i="6"/>
  <c r="Q127" i="6"/>
  <c r="O127" i="6"/>
  <c r="M127" i="6"/>
  <c r="K127" i="6"/>
  <c r="I127" i="6"/>
  <c r="G127" i="6"/>
  <c r="E127" i="6"/>
  <c r="C127" i="6"/>
  <c r="AY126" i="6"/>
  <c r="AW126" i="6"/>
  <c r="AU126" i="6"/>
  <c r="AS126" i="6"/>
  <c r="AQ126" i="6"/>
  <c r="AO126" i="6"/>
  <c r="AM126" i="6"/>
  <c r="AK126" i="6"/>
  <c r="AI126" i="6"/>
  <c r="AG126" i="6"/>
  <c r="AE126" i="6"/>
  <c r="AC126" i="6"/>
  <c r="AA126" i="6"/>
  <c r="Y126" i="6"/>
  <c r="W126" i="6"/>
  <c r="U126" i="6"/>
  <c r="S126" i="6"/>
  <c r="Q126" i="6"/>
  <c r="O126" i="6"/>
  <c r="M126" i="6"/>
  <c r="K126" i="6"/>
  <c r="I126" i="6"/>
  <c r="G126" i="6"/>
  <c r="E126" i="6"/>
  <c r="C126" i="6"/>
  <c r="AY124" i="6"/>
  <c r="AW124" i="6"/>
  <c r="AU124" i="6"/>
  <c r="AS124" i="6"/>
  <c r="AQ124" i="6"/>
  <c r="AO124" i="6"/>
  <c r="AM124" i="6"/>
  <c r="AK124" i="6"/>
  <c r="AI124" i="6"/>
  <c r="AG124" i="6"/>
  <c r="AE124" i="6"/>
  <c r="AC124" i="6"/>
  <c r="AA124" i="6"/>
  <c r="Y124" i="6"/>
  <c r="W124" i="6"/>
  <c r="U124" i="6"/>
  <c r="S124" i="6"/>
  <c r="Q124" i="6"/>
  <c r="O124" i="6"/>
  <c r="M124" i="6"/>
  <c r="K124" i="6"/>
  <c r="I124" i="6"/>
  <c r="G124" i="6"/>
  <c r="E124" i="6"/>
  <c r="C124" i="6"/>
  <c r="AY123" i="6"/>
  <c r="AW123" i="6"/>
  <c r="AU123" i="6"/>
  <c r="AS123" i="6"/>
  <c r="AQ123" i="6"/>
  <c r="AO123" i="6"/>
  <c r="AM123" i="6"/>
  <c r="AK123" i="6"/>
  <c r="AI123" i="6"/>
  <c r="AG123" i="6"/>
  <c r="AE123" i="6"/>
  <c r="AC123" i="6"/>
  <c r="AA123" i="6"/>
  <c r="Y123" i="6"/>
  <c r="W123" i="6"/>
  <c r="U123" i="6"/>
  <c r="S123" i="6"/>
  <c r="Q123" i="6"/>
  <c r="O123" i="6"/>
  <c r="M123" i="6"/>
  <c r="K123" i="6"/>
  <c r="I123" i="6"/>
  <c r="G123" i="6"/>
  <c r="E123" i="6"/>
  <c r="C123" i="6"/>
  <c r="AY122" i="6"/>
  <c r="AW122" i="6"/>
  <c r="AU122" i="6"/>
  <c r="AS122" i="6"/>
  <c r="AQ122" i="6"/>
  <c r="AO122" i="6"/>
  <c r="AM122" i="6"/>
  <c r="AK122" i="6"/>
  <c r="AI122" i="6"/>
  <c r="AG122" i="6"/>
  <c r="AE122" i="6"/>
  <c r="AC122" i="6"/>
  <c r="AA122" i="6"/>
  <c r="Y122" i="6"/>
  <c r="W122" i="6"/>
  <c r="U122" i="6"/>
  <c r="S122" i="6"/>
  <c r="Q122" i="6"/>
  <c r="O122" i="6"/>
  <c r="M122" i="6"/>
  <c r="K122" i="6"/>
  <c r="I122" i="6"/>
  <c r="G122" i="6"/>
  <c r="E122" i="6"/>
  <c r="C122" i="6"/>
  <c r="AY120" i="6"/>
  <c r="AW120" i="6"/>
  <c r="AU120" i="6"/>
  <c r="AS120" i="6"/>
  <c r="AQ120" i="6"/>
  <c r="AO120" i="6"/>
  <c r="AM120" i="6"/>
  <c r="AK120" i="6"/>
  <c r="AI120" i="6"/>
  <c r="AG120" i="6"/>
  <c r="AE120" i="6"/>
  <c r="AC120" i="6"/>
  <c r="AA120" i="6"/>
  <c r="Y120" i="6"/>
  <c r="W120" i="6"/>
  <c r="U120" i="6"/>
  <c r="S120" i="6"/>
  <c r="Q120" i="6"/>
  <c r="O120" i="6"/>
  <c r="M120" i="6"/>
  <c r="K120" i="6"/>
  <c r="I120" i="6"/>
  <c r="G120" i="6"/>
  <c r="E120" i="6"/>
  <c r="C120" i="6"/>
  <c r="AY119" i="6"/>
  <c r="AW119" i="6"/>
  <c r="AU119" i="6"/>
  <c r="AS119" i="6"/>
  <c r="AQ119" i="6"/>
  <c r="AO119" i="6"/>
  <c r="AM119" i="6"/>
  <c r="AK119" i="6"/>
  <c r="AI119" i="6"/>
  <c r="AG119" i="6"/>
  <c r="AE119" i="6"/>
  <c r="AC119" i="6"/>
  <c r="AA119" i="6"/>
  <c r="Y119" i="6"/>
  <c r="W119" i="6"/>
  <c r="U119" i="6"/>
  <c r="S119" i="6"/>
  <c r="Q119" i="6"/>
  <c r="O119" i="6"/>
  <c r="M119" i="6"/>
  <c r="K119" i="6"/>
  <c r="I119" i="6"/>
  <c r="G119" i="6"/>
  <c r="E119" i="6"/>
  <c r="C119" i="6"/>
  <c r="AY118" i="6"/>
  <c r="AW118" i="6"/>
  <c r="AU118" i="6"/>
  <c r="AS118" i="6"/>
  <c r="AQ118" i="6"/>
  <c r="AO118" i="6"/>
  <c r="AM118" i="6"/>
  <c r="AK118" i="6"/>
  <c r="AI118" i="6"/>
  <c r="AG118" i="6"/>
  <c r="AE118" i="6"/>
  <c r="AC118" i="6"/>
  <c r="AA118" i="6"/>
  <c r="Y118" i="6"/>
  <c r="W118" i="6"/>
  <c r="U118" i="6"/>
  <c r="S118" i="6"/>
  <c r="Q118" i="6"/>
  <c r="O118" i="6"/>
  <c r="M118" i="6"/>
  <c r="K118" i="6"/>
  <c r="I118" i="6"/>
  <c r="G118" i="6"/>
  <c r="E118" i="6"/>
  <c r="C118" i="6"/>
  <c r="AY117" i="6"/>
  <c r="AW117" i="6"/>
  <c r="AU117" i="6"/>
  <c r="AS117" i="6"/>
  <c r="AQ117" i="6"/>
  <c r="AO117" i="6"/>
  <c r="AM117" i="6"/>
  <c r="AK117" i="6"/>
  <c r="AI117" i="6"/>
  <c r="AG117" i="6"/>
  <c r="AE117" i="6"/>
  <c r="AC117" i="6"/>
  <c r="AA117" i="6"/>
  <c r="Y117" i="6"/>
  <c r="W117" i="6"/>
  <c r="U117" i="6"/>
  <c r="S117" i="6"/>
  <c r="Q117" i="6"/>
  <c r="O117" i="6"/>
  <c r="M117" i="6"/>
  <c r="K117" i="6"/>
  <c r="I117" i="6"/>
  <c r="G117" i="6"/>
  <c r="E117" i="6"/>
  <c r="C117" i="6"/>
  <c r="AY116" i="6"/>
  <c r="AW116" i="6"/>
  <c r="AU116" i="6"/>
  <c r="AS116" i="6"/>
  <c r="AQ116" i="6"/>
  <c r="AO116" i="6"/>
  <c r="AM116" i="6"/>
  <c r="AK116" i="6"/>
  <c r="AI116" i="6"/>
  <c r="AG116" i="6"/>
  <c r="AE116" i="6"/>
  <c r="AC116" i="6"/>
  <c r="AA116" i="6"/>
  <c r="Y116" i="6"/>
  <c r="W116" i="6"/>
  <c r="U116" i="6"/>
  <c r="S116" i="6"/>
  <c r="Q116" i="6"/>
  <c r="O116" i="6"/>
  <c r="M116" i="6"/>
  <c r="K116" i="6"/>
  <c r="I116" i="6"/>
  <c r="G116" i="6"/>
  <c r="E116" i="6"/>
  <c r="C116" i="6"/>
  <c r="AY115" i="6"/>
  <c r="AW115" i="6"/>
  <c r="AU115" i="6"/>
  <c r="AS115" i="6"/>
  <c r="AQ115" i="6"/>
  <c r="AO115" i="6"/>
  <c r="AM115" i="6"/>
  <c r="AK115" i="6"/>
  <c r="AI115" i="6"/>
  <c r="AG115" i="6"/>
  <c r="AE115" i="6"/>
  <c r="AC115" i="6"/>
  <c r="AA115" i="6"/>
  <c r="Y115" i="6"/>
  <c r="W115" i="6"/>
  <c r="U115" i="6"/>
  <c r="S115" i="6"/>
  <c r="Q115" i="6"/>
  <c r="O115" i="6"/>
  <c r="M115" i="6"/>
  <c r="K115" i="6"/>
  <c r="I115" i="6"/>
  <c r="G115" i="6"/>
  <c r="E115" i="6"/>
  <c r="C115" i="6"/>
  <c r="AY114" i="6"/>
  <c r="AW114" i="6"/>
  <c r="AU114" i="6"/>
  <c r="AS114" i="6"/>
  <c r="AQ114" i="6"/>
  <c r="AO114" i="6"/>
  <c r="AM114" i="6"/>
  <c r="AK114" i="6"/>
  <c r="AI114" i="6"/>
  <c r="AG114" i="6"/>
  <c r="AE114" i="6"/>
  <c r="AC114" i="6"/>
  <c r="AA114" i="6"/>
  <c r="Y114" i="6"/>
  <c r="W114" i="6"/>
  <c r="U114" i="6"/>
  <c r="S114" i="6"/>
  <c r="Q114" i="6"/>
  <c r="O114" i="6"/>
  <c r="M114" i="6"/>
  <c r="K114" i="6"/>
  <c r="I114" i="6"/>
  <c r="G114" i="6"/>
  <c r="E114" i="6"/>
  <c r="C114" i="6"/>
  <c r="AY113" i="6"/>
  <c r="AW113" i="6"/>
  <c r="AU113" i="6"/>
  <c r="AS113" i="6"/>
  <c r="AQ113" i="6"/>
  <c r="AO113" i="6"/>
  <c r="AM113" i="6"/>
  <c r="AK113" i="6"/>
  <c r="AI113" i="6"/>
  <c r="AG113" i="6"/>
  <c r="AE113" i="6"/>
  <c r="AC113" i="6"/>
  <c r="AA113" i="6"/>
  <c r="Y113" i="6"/>
  <c r="W113" i="6"/>
  <c r="U113" i="6"/>
  <c r="S113" i="6"/>
  <c r="Q113" i="6"/>
  <c r="O113" i="6"/>
  <c r="M113" i="6"/>
  <c r="K113" i="6"/>
  <c r="I113" i="6"/>
  <c r="G113" i="6"/>
  <c r="E113" i="6"/>
  <c r="C113" i="6"/>
  <c r="AY112" i="6"/>
  <c r="AW112" i="6"/>
  <c r="AU112" i="6"/>
  <c r="AS112" i="6"/>
  <c r="AQ112" i="6"/>
  <c r="AO112" i="6"/>
  <c r="AM112" i="6"/>
  <c r="AK112" i="6"/>
  <c r="AI112" i="6"/>
  <c r="AG112" i="6"/>
  <c r="AE112" i="6"/>
  <c r="AC112" i="6"/>
  <c r="AA112" i="6"/>
  <c r="Y112" i="6"/>
  <c r="W112" i="6"/>
  <c r="U112" i="6"/>
  <c r="S112" i="6"/>
  <c r="Q112" i="6"/>
  <c r="O112" i="6"/>
  <c r="M112" i="6"/>
  <c r="K112" i="6"/>
  <c r="I112" i="6"/>
  <c r="G112" i="6"/>
  <c r="E112" i="6"/>
  <c r="C112" i="6"/>
  <c r="AY111" i="6"/>
  <c r="AW111" i="6"/>
  <c r="AU111" i="6"/>
  <c r="AS111" i="6"/>
  <c r="AQ111" i="6"/>
  <c r="AO111" i="6"/>
  <c r="AM111" i="6"/>
  <c r="AK111" i="6"/>
  <c r="AI111" i="6"/>
  <c r="AG111" i="6"/>
  <c r="AE111" i="6"/>
  <c r="AC111" i="6"/>
  <c r="AA111" i="6"/>
  <c r="Y111" i="6"/>
  <c r="W111" i="6"/>
  <c r="U111" i="6"/>
  <c r="S111" i="6"/>
  <c r="Q111" i="6"/>
  <c r="O111" i="6"/>
  <c r="M111" i="6"/>
  <c r="K111" i="6"/>
  <c r="I111" i="6"/>
  <c r="G111" i="6"/>
  <c r="E111" i="6"/>
  <c r="C111" i="6"/>
  <c r="AY110" i="6"/>
  <c r="AW110" i="6"/>
  <c r="AU110" i="6"/>
  <c r="AS110" i="6"/>
  <c r="AQ110" i="6"/>
  <c r="AO110" i="6"/>
  <c r="AM110" i="6"/>
  <c r="AK110" i="6"/>
  <c r="AI110" i="6"/>
  <c r="AG110" i="6"/>
  <c r="AE110" i="6"/>
  <c r="AC110" i="6"/>
  <c r="AA110" i="6"/>
  <c r="Y110" i="6"/>
  <c r="W110" i="6"/>
  <c r="U110" i="6"/>
  <c r="S110" i="6"/>
  <c r="Q110" i="6"/>
  <c r="O110" i="6"/>
  <c r="M110" i="6"/>
  <c r="K110" i="6"/>
  <c r="I110" i="6"/>
  <c r="G110" i="6"/>
  <c r="E110" i="6"/>
  <c r="C110" i="6"/>
  <c r="AY109" i="6"/>
  <c r="AW109" i="6"/>
  <c r="AU109" i="6"/>
  <c r="AS109" i="6"/>
  <c r="AQ109" i="6"/>
  <c r="AO109" i="6"/>
  <c r="AM109" i="6"/>
  <c r="AK109" i="6"/>
  <c r="AI109" i="6"/>
  <c r="AG109" i="6"/>
  <c r="AE109" i="6"/>
  <c r="AC109" i="6"/>
  <c r="AA109" i="6"/>
  <c r="Y109" i="6"/>
  <c r="W109" i="6"/>
  <c r="U109" i="6"/>
  <c r="S109" i="6"/>
  <c r="Q109" i="6"/>
  <c r="O109" i="6"/>
  <c r="M109" i="6"/>
  <c r="K109" i="6"/>
  <c r="I109" i="6"/>
  <c r="G109" i="6"/>
  <c r="E109" i="6"/>
  <c r="C109" i="6"/>
  <c r="AY108" i="6"/>
  <c r="AW108" i="6"/>
  <c r="AU108" i="6"/>
  <c r="AS108" i="6"/>
  <c r="AQ108" i="6"/>
  <c r="AO108" i="6"/>
  <c r="AM108" i="6"/>
  <c r="AK108" i="6"/>
  <c r="AI108" i="6"/>
  <c r="AG108" i="6"/>
  <c r="AE108" i="6"/>
  <c r="AC108" i="6"/>
  <c r="AA108" i="6"/>
  <c r="Y108" i="6"/>
  <c r="W108" i="6"/>
  <c r="U108" i="6"/>
  <c r="S108" i="6"/>
  <c r="Q108" i="6"/>
  <c r="O108" i="6"/>
  <c r="M108" i="6"/>
  <c r="K108" i="6"/>
  <c r="I108" i="6"/>
  <c r="G108" i="6"/>
  <c r="E108" i="6"/>
  <c r="C108" i="6"/>
  <c r="AY107" i="6"/>
  <c r="AW107" i="6"/>
  <c r="AU107" i="6"/>
  <c r="AS107" i="6"/>
  <c r="AQ107" i="6"/>
  <c r="AO107" i="6"/>
  <c r="AM107" i="6"/>
  <c r="AK107" i="6"/>
  <c r="AI107" i="6"/>
  <c r="AG107" i="6"/>
  <c r="AE107" i="6"/>
  <c r="AC107" i="6"/>
  <c r="AA107" i="6"/>
  <c r="Y107" i="6"/>
  <c r="W107" i="6"/>
  <c r="U107" i="6"/>
  <c r="S107" i="6"/>
  <c r="Q107" i="6"/>
  <c r="O107" i="6"/>
  <c r="M107" i="6"/>
  <c r="K107" i="6"/>
  <c r="I107" i="6"/>
  <c r="G107" i="6"/>
  <c r="E107" i="6"/>
  <c r="C107" i="6"/>
  <c r="AY106" i="6"/>
  <c r="AW106" i="6"/>
  <c r="AU106" i="6"/>
  <c r="AS106" i="6"/>
  <c r="AQ106" i="6"/>
  <c r="AO106" i="6"/>
  <c r="AM106" i="6"/>
  <c r="AK106" i="6"/>
  <c r="AI106" i="6"/>
  <c r="AG106" i="6"/>
  <c r="AE106" i="6"/>
  <c r="AC106" i="6"/>
  <c r="AA106" i="6"/>
  <c r="Y106" i="6"/>
  <c r="W106" i="6"/>
  <c r="U106" i="6"/>
  <c r="S106" i="6"/>
  <c r="Q106" i="6"/>
  <c r="O106" i="6"/>
  <c r="M106" i="6"/>
  <c r="K106" i="6"/>
  <c r="I106" i="6"/>
  <c r="G106" i="6"/>
  <c r="E106" i="6"/>
  <c r="C106" i="6"/>
  <c r="AY105" i="6"/>
  <c r="AW105" i="6"/>
  <c r="AU105" i="6"/>
  <c r="AS105" i="6"/>
  <c r="AQ105" i="6"/>
  <c r="AO105" i="6"/>
  <c r="AM105" i="6"/>
  <c r="AK105" i="6"/>
  <c r="AI105" i="6"/>
  <c r="AG105" i="6"/>
  <c r="AE105" i="6"/>
  <c r="AC105" i="6"/>
  <c r="AA105" i="6"/>
  <c r="Y105" i="6"/>
  <c r="W105" i="6"/>
  <c r="U105" i="6"/>
  <c r="S105" i="6"/>
  <c r="Q105" i="6"/>
  <c r="O105" i="6"/>
  <c r="M105" i="6"/>
  <c r="K105" i="6"/>
  <c r="I105" i="6"/>
  <c r="G105" i="6"/>
  <c r="E105" i="6"/>
  <c r="C105" i="6"/>
  <c r="AY104" i="6"/>
  <c r="AW104" i="6"/>
  <c r="AU104" i="6"/>
  <c r="AS104" i="6"/>
  <c r="AQ104" i="6"/>
  <c r="AO104" i="6"/>
  <c r="AM104" i="6"/>
  <c r="AK104" i="6"/>
  <c r="AI104" i="6"/>
  <c r="AG104" i="6"/>
  <c r="AE104" i="6"/>
  <c r="AC104" i="6"/>
  <c r="AA104" i="6"/>
  <c r="Y104" i="6"/>
  <c r="W104" i="6"/>
  <c r="U104" i="6"/>
  <c r="S104" i="6"/>
  <c r="Q104" i="6"/>
  <c r="O104" i="6"/>
  <c r="M104" i="6"/>
  <c r="K104" i="6"/>
  <c r="I104" i="6"/>
  <c r="G104" i="6"/>
  <c r="E104" i="6"/>
  <c r="C104" i="6"/>
  <c r="AY102" i="6"/>
  <c r="AW102" i="6"/>
  <c r="AU102" i="6"/>
  <c r="AS102" i="6"/>
  <c r="AQ102" i="6"/>
  <c r="AO102" i="6"/>
  <c r="AM102" i="6"/>
  <c r="AK102" i="6"/>
  <c r="AI102" i="6"/>
  <c r="AG102" i="6"/>
  <c r="AE102" i="6"/>
  <c r="AC102" i="6"/>
  <c r="AA102" i="6"/>
  <c r="Y102" i="6"/>
  <c r="W102" i="6"/>
  <c r="U102" i="6"/>
  <c r="S102" i="6"/>
  <c r="Q102" i="6"/>
  <c r="O102" i="6"/>
  <c r="M102" i="6"/>
  <c r="K102" i="6"/>
  <c r="I102" i="6"/>
  <c r="G102" i="6"/>
  <c r="E102" i="6"/>
  <c r="C102" i="6"/>
  <c r="AY101" i="6"/>
  <c r="AW101" i="6"/>
  <c r="AU101" i="6"/>
  <c r="AS101" i="6"/>
  <c r="AQ101" i="6"/>
  <c r="AO101" i="6"/>
  <c r="AM101" i="6"/>
  <c r="AK101" i="6"/>
  <c r="AI101" i="6"/>
  <c r="AG101" i="6"/>
  <c r="AE101" i="6"/>
  <c r="AC101" i="6"/>
  <c r="AA101" i="6"/>
  <c r="Y101" i="6"/>
  <c r="W101" i="6"/>
  <c r="U101" i="6"/>
  <c r="S101" i="6"/>
  <c r="Q101" i="6"/>
  <c r="O101" i="6"/>
  <c r="M101" i="6"/>
  <c r="K101" i="6"/>
  <c r="I101" i="6"/>
  <c r="G101" i="6"/>
  <c r="E101" i="6"/>
  <c r="C101" i="6"/>
  <c r="AY100" i="6"/>
  <c r="AW100" i="6"/>
  <c r="AU100" i="6"/>
  <c r="AS100" i="6"/>
  <c r="AQ100" i="6"/>
  <c r="AO100" i="6"/>
  <c r="AM100" i="6"/>
  <c r="AK100" i="6"/>
  <c r="AI100" i="6"/>
  <c r="AG100" i="6"/>
  <c r="AE100" i="6"/>
  <c r="AC100" i="6"/>
  <c r="AA100" i="6"/>
  <c r="Y100" i="6"/>
  <c r="W100" i="6"/>
  <c r="U100" i="6"/>
  <c r="S100" i="6"/>
  <c r="Q100" i="6"/>
  <c r="O100" i="6"/>
  <c r="M100" i="6"/>
  <c r="K100" i="6"/>
  <c r="I100" i="6"/>
  <c r="G100" i="6"/>
  <c r="E100" i="6"/>
  <c r="C100" i="6"/>
  <c r="AY99" i="6"/>
  <c r="AW99" i="6"/>
  <c r="AU99" i="6"/>
  <c r="AS99" i="6"/>
  <c r="AQ99" i="6"/>
  <c r="AO99" i="6"/>
  <c r="AM99" i="6"/>
  <c r="AK99" i="6"/>
  <c r="AI99" i="6"/>
  <c r="AG99" i="6"/>
  <c r="AE99" i="6"/>
  <c r="AC99" i="6"/>
  <c r="AA99" i="6"/>
  <c r="Y99" i="6"/>
  <c r="W99" i="6"/>
  <c r="U99" i="6"/>
  <c r="S99" i="6"/>
  <c r="Q99" i="6"/>
  <c r="O99" i="6"/>
  <c r="M99" i="6"/>
  <c r="K99" i="6"/>
  <c r="I99" i="6"/>
  <c r="G99" i="6"/>
  <c r="E99" i="6"/>
  <c r="C99" i="6"/>
  <c r="AY97" i="6"/>
  <c r="AW97" i="6"/>
  <c r="AU97" i="6"/>
  <c r="AS97" i="6"/>
  <c r="AQ97" i="6"/>
  <c r="AO97" i="6"/>
  <c r="AM97" i="6"/>
  <c r="AK97" i="6"/>
  <c r="AI97" i="6"/>
  <c r="AG97" i="6"/>
  <c r="AE97" i="6"/>
  <c r="AC97" i="6"/>
  <c r="AA97" i="6"/>
  <c r="Y97" i="6"/>
  <c r="W97" i="6"/>
  <c r="U97" i="6"/>
  <c r="S97" i="6"/>
  <c r="Q97" i="6"/>
  <c r="O97" i="6"/>
  <c r="M97" i="6"/>
  <c r="K97" i="6"/>
  <c r="I97" i="6"/>
  <c r="G97" i="6"/>
  <c r="E97" i="6"/>
  <c r="C97" i="6"/>
  <c r="AY96" i="6"/>
  <c r="AW96" i="6"/>
  <c r="AU96" i="6"/>
  <c r="AS96" i="6"/>
  <c r="AQ96" i="6"/>
  <c r="AO96" i="6"/>
  <c r="AM96" i="6"/>
  <c r="AK96" i="6"/>
  <c r="AI96" i="6"/>
  <c r="AG96" i="6"/>
  <c r="AE96" i="6"/>
  <c r="AC96" i="6"/>
  <c r="AA96" i="6"/>
  <c r="Y96" i="6"/>
  <c r="W96" i="6"/>
  <c r="U96" i="6"/>
  <c r="S96" i="6"/>
  <c r="Q96" i="6"/>
  <c r="O96" i="6"/>
  <c r="M96" i="6"/>
  <c r="K96" i="6"/>
  <c r="I96" i="6"/>
  <c r="G96" i="6"/>
  <c r="E96" i="6"/>
  <c r="C96" i="6"/>
  <c r="AY95" i="6"/>
  <c r="AW95" i="6"/>
  <c r="AU95" i="6"/>
  <c r="AS95" i="6"/>
  <c r="AQ95" i="6"/>
  <c r="AO95" i="6"/>
  <c r="AM95" i="6"/>
  <c r="AK95" i="6"/>
  <c r="AI95" i="6"/>
  <c r="AG95" i="6"/>
  <c r="AE95" i="6"/>
  <c r="AC95" i="6"/>
  <c r="AA95" i="6"/>
  <c r="Y95" i="6"/>
  <c r="W95" i="6"/>
  <c r="U95" i="6"/>
  <c r="S95" i="6"/>
  <c r="Q95" i="6"/>
  <c r="O95" i="6"/>
  <c r="M95" i="6"/>
  <c r="K95" i="6"/>
  <c r="I95" i="6"/>
  <c r="G95" i="6"/>
  <c r="E95" i="6"/>
  <c r="C95" i="6"/>
  <c r="AY93" i="6"/>
  <c r="AW93" i="6"/>
  <c r="AU93" i="6"/>
  <c r="AS93" i="6"/>
  <c r="AQ93" i="6"/>
  <c r="AO93" i="6"/>
  <c r="AM93" i="6"/>
  <c r="AK93" i="6"/>
  <c r="AI93" i="6"/>
  <c r="AG93" i="6"/>
  <c r="AE93" i="6"/>
  <c r="AC93" i="6"/>
  <c r="AA93" i="6"/>
  <c r="Y93" i="6"/>
  <c r="W93" i="6"/>
  <c r="U93" i="6"/>
  <c r="S93" i="6"/>
  <c r="Q93" i="6"/>
  <c r="O93" i="6"/>
  <c r="M93" i="6"/>
  <c r="K93" i="6"/>
  <c r="I93" i="6"/>
  <c r="G93" i="6"/>
  <c r="E93" i="6"/>
  <c r="C93" i="6"/>
  <c r="AY92" i="6"/>
  <c r="AW92" i="6"/>
  <c r="AU92" i="6"/>
  <c r="AS92" i="6"/>
  <c r="AQ92" i="6"/>
  <c r="AO92" i="6"/>
  <c r="AM92" i="6"/>
  <c r="AK92" i="6"/>
  <c r="AI92" i="6"/>
  <c r="AG92" i="6"/>
  <c r="AE92" i="6"/>
  <c r="AC92" i="6"/>
  <c r="AA92" i="6"/>
  <c r="Y92" i="6"/>
  <c r="W92" i="6"/>
  <c r="U92" i="6"/>
  <c r="S92" i="6"/>
  <c r="Q92" i="6"/>
  <c r="O92" i="6"/>
  <c r="M92" i="6"/>
  <c r="K92" i="6"/>
  <c r="I92" i="6"/>
  <c r="G92" i="6"/>
  <c r="E92" i="6"/>
  <c r="C92" i="6"/>
  <c r="AY91" i="6"/>
  <c r="AW91" i="6"/>
  <c r="AU91" i="6"/>
  <c r="AS91" i="6"/>
  <c r="AQ91" i="6"/>
  <c r="AO91" i="6"/>
  <c r="AM91" i="6"/>
  <c r="AK91" i="6"/>
  <c r="AI91" i="6"/>
  <c r="AG91" i="6"/>
  <c r="AE91" i="6"/>
  <c r="AC91" i="6"/>
  <c r="AA91" i="6"/>
  <c r="Y91" i="6"/>
  <c r="W91" i="6"/>
  <c r="U91" i="6"/>
  <c r="S91" i="6"/>
  <c r="Q91" i="6"/>
  <c r="O91" i="6"/>
  <c r="M91" i="6"/>
  <c r="K91" i="6"/>
  <c r="I91" i="6"/>
  <c r="G91" i="6"/>
  <c r="E91" i="6"/>
  <c r="C91" i="6"/>
  <c r="AY89" i="6"/>
  <c r="AW89" i="6"/>
  <c r="AU89" i="6"/>
  <c r="AS89" i="6"/>
  <c r="AQ89" i="6"/>
  <c r="AO89" i="6"/>
  <c r="AM89" i="6"/>
  <c r="AK89" i="6"/>
  <c r="AI89" i="6"/>
  <c r="AG89" i="6"/>
  <c r="AE89" i="6"/>
  <c r="AC89" i="6"/>
  <c r="AA89" i="6"/>
  <c r="Y89" i="6"/>
  <c r="W89" i="6"/>
  <c r="U89" i="6"/>
  <c r="S89" i="6"/>
  <c r="Q89" i="6"/>
  <c r="O89" i="6"/>
  <c r="M89" i="6"/>
  <c r="K89" i="6"/>
  <c r="I89" i="6"/>
  <c r="G89" i="6"/>
  <c r="E89" i="6"/>
  <c r="C89" i="6"/>
  <c r="AY88" i="6"/>
  <c r="AW88" i="6"/>
  <c r="AU88" i="6"/>
  <c r="AS88" i="6"/>
  <c r="AQ88" i="6"/>
  <c r="AO88" i="6"/>
  <c r="AM88" i="6"/>
  <c r="AK88" i="6"/>
  <c r="AI88" i="6"/>
  <c r="AG88" i="6"/>
  <c r="AE88" i="6"/>
  <c r="AC88" i="6"/>
  <c r="AA88" i="6"/>
  <c r="Y88" i="6"/>
  <c r="W88" i="6"/>
  <c r="U88" i="6"/>
  <c r="S88" i="6"/>
  <c r="Q88" i="6"/>
  <c r="O88" i="6"/>
  <c r="M88" i="6"/>
  <c r="K88" i="6"/>
  <c r="I88" i="6"/>
  <c r="G88" i="6"/>
  <c r="E88" i="6"/>
  <c r="C88" i="6"/>
  <c r="AY87" i="6"/>
  <c r="AW87" i="6"/>
  <c r="AU87" i="6"/>
  <c r="AS87" i="6"/>
  <c r="AQ87" i="6"/>
  <c r="AO87" i="6"/>
  <c r="AM87" i="6"/>
  <c r="AK87" i="6"/>
  <c r="AI87" i="6"/>
  <c r="AG87" i="6"/>
  <c r="AE87" i="6"/>
  <c r="AC87" i="6"/>
  <c r="AA87" i="6"/>
  <c r="Y87" i="6"/>
  <c r="W87" i="6"/>
  <c r="U87" i="6"/>
  <c r="S87" i="6"/>
  <c r="Q87" i="6"/>
  <c r="O87" i="6"/>
  <c r="M87" i="6"/>
  <c r="K87" i="6"/>
  <c r="I87" i="6"/>
  <c r="G87" i="6"/>
  <c r="E87" i="6"/>
  <c r="C87" i="6"/>
  <c r="AY85" i="6"/>
  <c r="AW85" i="6"/>
  <c r="AU85" i="6"/>
  <c r="AS85" i="6"/>
  <c r="AQ85" i="6"/>
  <c r="AO85" i="6"/>
  <c r="AM85" i="6"/>
  <c r="AK85" i="6"/>
  <c r="AI85" i="6"/>
  <c r="AG85" i="6"/>
  <c r="AE85" i="6"/>
  <c r="AC85" i="6"/>
  <c r="AA85" i="6"/>
  <c r="Y85" i="6"/>
  <c r="W85" i="6"/>
  <c r="U85" i="6"/>
  <c r="S85" i="6"/>
  <c r="Q85" i="6"/>
  <c r="O85" i="6"/>
  <c r="M85" i="6"/>
  <c r="K85" i="6"/>
  <c r="I85" i="6"/>
  <c r="G85" i="6"/>
  <c r="E85" i="6"/>
  <c r="C85" i="6"/>
  <c r="AY84" i="6"/>
  <c r="AW84" i="6"/>
  <c r="AU84" i="6"/>
  <c r="AS84" i="6"/>
  <c r="AQ84" i="6"/>
  <c r="AO84" i="6"/>
  <c r="AM84" i="6"/>
  <c r="AK84" i="6"/>
  <c r="AI84" i="6"/>
  <c r="AG84" i="6"/>
  <c r="AE84" i="6"/>
  <c r="AC84" i="6"/>
  <c r="AA84" i="6"/>
  <c r="Y84" i="6"/>
  <c r="W84" i="6"/>
  <c r="U84" i="6"/>
  <c r="S84" i="6"/>
  <c r="Q84" i="6"/>
  <c r="O84" i="6"/>
  <c r="M84" i="6"/>
  <c r="K84" i="6"/>
  <c r="I84" i="6"/>
  <c r="G84" i="6"/>
  <c r="E84" i="6"/>
  <c r="C84" i="6"/>
  <c r="AY83" i="6"/>
  <c r="AW83" i="6"/>
  <c r="AU83" i="6"/>
  <c r="AS83" i="6"/>
  <c r="AQ83" i="6"/>
  <c r="AO83" i="6"/>
  <c r="AM83" i="6"/>
  <c r="AK83" i="6"/>
  <c r="AI83" i="6"/>
  <c r="AG83" i="6"/>
  <c r="AE83" i="6"/>
  <c r="AC83" i="6"/>
  <c r="AA83" i="6"/>
  <c r="Y83" i="6"/>
  <c r="W83" i="6"/>
  <c r="U83" i="6"/>
  <c r="S83" i="6"/>
  <c r="Q83" i="6"/>
  <c r="O83" i="6"/>
  <c r="M83" i="6"/>
  <c r="K83" i="6"/>
  <c r="I83" i="6"/>
  <c r="G83" i="6"/>
  <c r="E83" i="6"/>
  <c r="C83" i="6"/>
  <c r="AY81" i="6"/>
  <c r="AW81" i="6"/>
  <c r="AU81" i="6"/>
  <c r="AS81" i="6"/>
  <c r="AQ81" i="6"/>
  <c r="AO81" i="6"/>
  <c r="AM81" i="6"/>
  <c r="AK81" i="6"/>
  <c r="AI81" i="6"/>
  <c r="AG81" i="6"/>
  <c r="AE81" i="6"/>
  <c r="AC81" i="6"/>
  <c r="AA81" i="6"/>
  <c r="Y81" i="6"/>
  <c r="W81" i="6"/>
  <c r="U81" i="6"/>
  <c r="S81" i="6"/>
  <c r="Q81" i="6"/>
  <c r="O81" i="6"/>
  <c r="M81" i="6"/>
  <c r="K81" i="6"/>
  <c r="I81" i="6"/>
  <c r="G81" i="6"/>
  <c r="E81" i="6"/>
  <c r="C81" i="6"/>
  <c r="AY80" i="6"/>
  <c r="AW80" i="6"/>
  <c r="AU80" i="6"/>
  <c r="AS80" i="6"/>
  <c r="AQ80" i="6"/>
  <c r="AO80" i="6"/>
  <c r="AM80" i="6"/>
  <c r="AK80" i="6"/>
  <c r="AI80" i="6"/>
  <c r="AG80" i="6"/>
  <c r="AE80" i="6"/>
  <c r="AC80" i="6"/>
  <c r="AA80" i="6"/>
  <c r="Y80" i="6"/>
  <c r="W80" i="6"/>
  <c r="U80" i="6"/>
  <c r="S80" i="6"/>
  <c r="Q80" i="6"/>
  <c r="O80" i="6"/>
  <c r="M80" i="6"/>
  <c r="K80" i="6"/>
  <c r="I80" i="6"/>
  <c r="G80" i="6"/>
  <c r="E80" i="6"/>
  <c r="C80" i="6"/>
  <c r="AY79" i="6"/>
  <c r="AW79" i="6"/>
  <c r="AU79" i="6"/>
  <c r="AS79" i="6"/>
  <c r="AQ79" i="6"/>
  <c r="AO79" i="6"/>
  <c r="AM79" i="6"/>
  <c r="AK79" i="6"/>
  <c r="AI79" i="6"/>
  <c r="AG79" i="6"/>
  <c r="AE79" i="6"/>
  <c r="AC79" i="6"/>
  <c r="AA79" i="6"/>
  <c r="Y79" i="6"/>
  <c r="W79" i="6"/>
  <c r="U79" i="6"/>
  <c r="S79" i="6"/>
  <c r="Q79" i="6"/>
  <c r="O79" i="6"/>
  <c r="M79" i="6"/>
  <c r="K79" i="6"/>
  <c r="I79" i="6"/>
  <c r="G79" i="6"/>
  <c r="E79" i="6"/>
  <c r="C79" i="6"/>
  <c r="AY78" i="6"/>
  <c r="AW78" i="6"/>
  <c r="AU78" i="6"/>
  <c r="AS78" i="6"/>
  <c r="AQ78" i="6"/>
  <c r="AO78" i="6"/>
  <c r="AM78" i="6"/>
  <c r="AK78" i="6"/>
  <c r="AI78" i="6"/>
  <c r="AG78" i="6"/>
  <c r="AE78" i="6"/>
  <c r="AC78" i="6"/>
  <c r="AA78" i="6"/>
  <c r="Y78" i="6"/>
  <c r="W78" i="6"/>
  <c r="U78" i="6"/>
  <c r="S78" i="6"/>
  <c r="Q78" i="6"/>
  <c r="O78" i="6"/>
  <c r="M78" i="6"/>
  <c r="K78" i="6"/>
  <c r="I78" i="6"/>
  <c r="G78" i="6"/>
  <c r="E78" i="6"/>
  <c r="C78" i="6"/>
  <c r="AY76" i="6"/>
  <c r="AW76" i="6"/>
  <c r="AU76" i="6"/>
  <c r="AS76" i="6"/>
  <c r="AQ76" i="6"/>
  <c r="AO76" i="6"/>
  <c r="AM76" i="6"/>
  <c r="AK76" i="6"/>
  <c r="AI76" i="6"/>
  <c r="AG76" i="6"/>
  <c r="AE76" i="6"/>
  <c r="AC76" i="6"/>
  <c r="AA76" i="6"/>
  <c r="Y76" i="6"/>
  <c r="W76" i="6"/>
  <c r="U76" i="6"/>
  <c r="S76" i="6"/>
  <c r="Q76" i="6"/>
  <c r="O76" i="6"/>
  <c r="M76" i="6"/>
  <c r="K76" i="6"/>
  <c r="I76" i="6"/>
  <c r="G76" i="6"/>
  <c r="E76" i="6"/>
  <c r="C76" i="6"/>
  <c r="AY75" i="6"/>
  <c r="AW75" i="6"/>
  <c r="AU75" i="6"/>
  <c r="AS75" i="6"/>
  <c r="AQ75" i="6"/>
  <c r="AO75" i="6"/>
  <c r="AM75" i="6"/>
  <c r="AK75" i="6"/>
  <c r="AI75" i="6"/>
  <c r="AG75" i="6"/>
  <c r="AE75" i="6"/>
  <c r="AC75" i="6"/>
  <c r="AA75" i="6"/>
  <c r="Y75" i="6"/>
  <c r="W75" i="6"/>
  <c r="U75" i="6"/>
  <c r="S75" i="6"/>
  <c r="Q75" i="6"/>
  <c r="O75" i="6"/>
  <c r="M75" i="6"/>
  <c r="K75" i="6"/>
  <c r="I75" i="6"/>
  <c r="G75" i="6"/>
  <c r="E75" i="6"/>
  <c r="C75" i="6"/>
  <c r="AY74" i="6"/>
  <c r="AW74" i="6"/>
  <c r="AU74" i="6"/>
  <c r="AS74" i="6"/>
  <c r="AQ74" i="6"/>
  <c r="AO74" i="6"/>
  <c r="AM74" i="6"/>
  <c r="AK74" i="6"/>
  <c r="AI74" i="6"/>
  <c r="AG74" i="6"/>
  <c r="AE74" i="6"/>
  <c r="AC74" i="6"/>
  <c r="AA74" i="6"/>
  <c r="Y74" i="6"/>
  <c r="W74" i="6"/>
  <c r="U74" i="6"/>
  <c r="S74" i="6"/>
  <c r="Q74" i="6"/>
  <c r="O74" i="6"/>
  <c r="M74" i="6"/>
  <c r="K74" i="6"/>
  <c r="I74" i="6"/>
  <c r="G74" i="6"/>
  <c r="E74" i="6"/>
  <c r="C74" i="6"/>
  <c r="AY72" i="6"/>
  <c r="AW72" i="6"/>
  <c r="AU72" i="6"/>
  <c r="AS72" i="6"/>
  <c r="AQ72" i="6"/>
  <c r="AO72" i="6"/>
  <c r="AM72" i="6"/>
  <c r="AK72" i="6"/>
  <c r="AI72" i="6"/>
  <c r="AG72" i="6"/>
  <c r="AE72" i="6"/>
  <c r="AC72" i="6"/>
  <c r="AA72" i="6"/>
  <c r="Y72" i="6"/>
  <c r="W72" i="6"/>
  <c r="U72" i="6"/>
  <c r="S72" i="6"/>
  <c r="Q72" i="6"/>
  <c r="O72" i="6"/>
  <c r="M72" i="6"/>
  <c r="K72" i="6"/>
  <c r="I72" i="6"/>
  <c r="G72" i="6"/>
  <c r="E72" i="6"/>
  <c r="C72" i="6"/>
  <c r="AY71" i="6"/>
  <c r="AW71" i="6"/>
  <c r="AU71" i="6"/>
  <c r="AS71" i="6"/>
  <c r="AQ71" i="6"/>
  <c r="AO71" i="6"/>
  <c r="AM71" i="6"/>
  <c r="AK71" i="6"/>
  <c r="AI71" i="6"/>
  <c r="AG71" i="6"/>
  <c r="AE71" i="6"/>
  <c r="AC71" i="6"/>
  <c r="AA71" i="6"/>
  <c r="Y71" i="6"/>
  <c r="W71" i="6"/>
  <c r="U71" i="6"/>
  <c r="S71" i="6"/>
  <c r="Q71" i="6"/>
  <c r="O71" i="6"/>
  <c r="M71" i="6"/>
  <c r="K71" i="6"/>
  <c r="I71" i="6"/>
  <c r="G71" i="6"/>
  <c r="E71" i="6"/>
  <c r="C71" i="6"/>
  <c r="AY70" i="6"/>
  <c r="AW70" i="6"/>
  <c r="AU70" i="6"/>
  <c r="AS70" i="6"/>
  <c r="AQ70" i="6"/>
  <c r="AO70" i="6"/>
  <c r="AM70" i="6"/>
  <c r="AK70" i="6"/>
  <c r="AI70" i="6"/>
  <c r="AG70" i="6"/>
  <c r="AE70" i="6"/>
  <c r="AC70" i="6"/>
  <c r="AA70" i="6"/>
  <c r="Y70" i="6"/>
  <c r="W70" i="6"/>
  <c r="U70" i="6"/>
  <c r="S70" i="6"/>
  <c r="Q70" i="6"/>
  <c r="O70" i="6"/>
  <c r="M70" i="6"/>
  <c r="K70" i="6"/>
  <c r="I70" i="6"/>
  <c r="G70" i="6"/>
  <c r="E70" i="6"/>
  <c r="C70" i="6"/>
  <c r="AY69" i="6"/>
  <c r="AW69" i="6"/>
  <c r="AU69" i="6"/>
  <c r="AS69" i="6"/>
  <c r="AQ69" i="6"/>
  <c r="AO69" i="6"/>
  <c r="AM69" i="6"/>
  <c r="AK69" i="6"/>
  <c r="AI69" i="6"/>
  <c r="AG69" i="6"/>
  <c r="AE69" i="6"/>
  <c r="AC69" i="6"/>
  <c r="AA69" i="6"/>
  <c r="Y69" i="6"/>
  <c r="W69" i="6"/>
  <c r="U69" i="6"/>
  <c r="S69" i="6"/>
  <c r="Q69" i="6"/>
  <c r="O69" i="6"/>
  <c r="M69" i="6"/>
  <c r="K69" i="6"/>
  <c r="I69" i="6"/>
  <c r="G69" i="6"/>
  <c r="E69" i="6"/>
  <c r="C69" i="6"/>
  <c r="AY67" i="6"/>
  <c r="AW67" i="6"/>
  <c r="AU67" i="6"/>
  <c r="AS67" i="6"/>
  <c r="AQ67" i="6"/>
  <c r="AO67" i="6"/>
  <c r="AM67" i="6"/>
  <c r="AK67" i="6"/>
  <c r="AI67" i="6"/>
  <c r="AG67" i="6"/>
  <c r="AE67" i="6"/>
  <c r="AC67" i="6"/>
  <c r="AA67" i="6"/>
  <c r="Y67" i="6"/>
  <c r="W67" i="6"/>
  <c r="U67" i="6"/>
  <c r="S67" i="6"/>
  <c r="Q67" i="6"/>
  <c r="O67" i="6"/>
  <c r="M67" i="6"/>
  <c r="K67" i="6"/>
  <c r="I67" i="6"/>
  <c r="G67" i="6"/>
  <c r="E67" i="6"/>
  <c r="C67" i="6"/>
  <c r="AY66" i="6"/>
  <c r="AW66" i="6"/>
  <c r="AU66" i="6"/>
  <c r="AS66" i="6"/>
  <c r="AQ66" i="6"/>
  <c r="AO66" i="6"/>
  <c r="AM66" i="6"/>
  <c r="AK66" i="6"/>
  <c r="AI66" i="6"/>
  <c r="AG66" i="6"/>
  <c r="AE66" i="6"/>
  <c r="AC66" i="6"/>
  <c r="AA66" i="6"/>
  <c r="Y66" i="6"/>
  <c r="W66" i="6"/>
  <c r="U66" i="6"/>
  <c r="S66" i="6"/>
  <c r="Q66" i="6"/>
  <c r="O66" i="6"/>
  <c r="M66" i="6"/>
  <c r="K66" i="6"/>
  <c r="I66" i="6"/>
  <c r="G66" i="6"/>
  <c r="E66" i="6"/>
  <c r="C66" i="6"/>
  <c r="AY65" i="6"/>
  <c r="AW65" i="6"/>
  <c r="AU65" i="6"/>
  <c r="AS65" i="6"/>
  <c r="AQ65" i="6"/>
  <c r="AO65" i="6"/>
  <c r="AM65" i="6"/>
  <c r="AK65" i="6"/>
  <c r="AI65" i="6"/>
  <c r="AG65" i="6"/>
  <c r="AE65" i="6"/>
  <c r="AC65" i="6"/>
  <c r="AA65" i="6"/>
  <c r="Y65" i="6"/>
  <c r="W65" i="6"/>
  <c r="U65" i="6"/>
  <c r="S65" i="6"/>
  <c r="Q65" i="6"/>
  <c r="O65" i="6"/>
  <c r="M65" i="6"/>
  <c r="K65" i="6"/>
  <c r="I65" i="6"/>
  <c r="G65" i="6"/>
  <c r="E65" i="6"/>
  <c r="C65" i="6"/>
  <c r="AY63" i="6"/>
  <c r="AW63" i="6"/>
  <c r="AU63" i="6"/>
  <c r="AS63" i="6"/>
  <c r="AQ63" i="6"/>
  <c r="AO63" i="6"/>
  <c r="AM63" i="6"/>
  <c r="AK63" i="6"/>
  <c r="AI63" i="6"/>
  <c r="AG63" i="6"/>
  <c r="AE63" i="6"/>
  <c r="AC63" i="6"/>
  <c r="AA63" i="6"/>
  <c r="Y63" i="6"/>
  <c r="W63" i="6"/>
  <c r="U63" i="6"/>
  <c r="S63" i="6"/>
  <c r="Q63" i="6"/>
  <c r="O63" i="6"/>
  <c r="M63" i="6"/>
  <c r="K63" i="6"/>
  <c r="I63" i="6"/>
  <c r="G63" i="6"/>
  <c r="E63" i="6"/>
  <c r="C63" i="6"/>
  <c r="AY62" i="6"/>
  <c r="AW62" i="6"/>
  <c r="AU62" i="6"/>
  <c r="AS62" i="6"/>
  <c r="AQ62" i="6"/>
  <c r="AO62" i="6"/>
  <c r="AM62" i="6"/>
  <c r="AK62" i="6"/>
  <c r="AI62" i="6"/>
  <c r="AG62" i="6"/>
  <c r="AE62" i="6"/>
  <c r="AC62" i="6"/>
  <c r="AA62" i="6"/>
  <c r="Y62" i="6"/>
  <c r="W62" i="6"/>
  <c r="U62" i="6"/>
  <c r="S62" i="6"/>
  <c r="Q62" i="6"/>
  <c r="O62" i="6"/>
  <c r="M62" i="6"/>
  <c r="K62" i="6"/>
  <c r="I62" i="6"/>
  <c r="G62" i="6"/>
  <c r="E62" i="6"/>
  <c r="C62" i="6"/>
  <c r="AY61" i="6"/>
  <c r="AW61" i="6"/>
  <c r="AU61" i="6"/>
  <c r="AS61" i="6"/>
  <c r="AQ61" i="6"/>
  <c r="AO61" i="6"/>
  <c r="AM61" i="6"/>
  <c r="AK61" i="6"/>
  <c r="AI61" i="6"/>
  <c r="AG61" i="6"/>
  <c r="AE61" i="6"/>
  <c r="AC61" i="6"/>
  <c r="AA61" i="6"/>
  <c r="Y61" i="6"/>
  <c r="W61" i="6"/>
  <c r="U61" i="6"/>
  <c r="S61" i="6"/>
  <c r="Q61" i="6"/>
  <c r="O61" i="6"/>
  <c r="M61" i="6"/>
  <c r="K61" i="6"/>
  <c r="I61" i="6"/>
  <c r="G61" i="6"/>
  <c r="E61" i="6"/>
  <c r="C61" i="6"/>
  <c r="AY60" i="6"/>
  <c r="AW60" i="6"/>
  <c r="AU60" i="6"/>
  <c r="AS60" i="6"/>
  <c r="AQ60" i="6"/>
  <c r="AO60" i="6"/>
  <c r="AM60" i="6"/>
  <c r="AK60" i="6"/>
  <c r="AI60" i="6"/>
  <c r="AG60" i="6"/>
  <c r="AE60" i="6"/>
  <c r="AC60" i="6"/>
  <c r="AA60" i="6"/>
  <c r="Y60" i="6"/>
  <c r="W60" i="6"/>
  <c r="U60" i="6"/>
  <c r="S60" i="6"/>
  <c r="Q60" i="6"/>
  <c r="O60" i="6"/>
  <c r="M60" i="6"/>
  <c r="K60" i="6"/>
  <c r="I60" i="6"/>
  <c r="G60" i="6"/>
  <c r="E60" i="6"/>
  <c r="C60" i="6"/>
  <c r="AY59" i="6"/>
  <c r="AW59" i="6"/>
  <c r="AU59" i="6"/>
  <c r="AS59" i="6"/>
  <c r="AQ59" i="6"/>
  <c r="AO59" i="6"/>
  <c r="AM59" i="6"/>
  <c r="AK59" i="6"/>
  <c r="AI59" i="6"/>
  <c r="AG59" i="6"/>
  <c r="AE59" i="6"/>
  <c r="AC59" i="6"/>
  <c r="AA59" i="6"/>
  <c r="Y59" i="6"/>
  <c r="W59" i="6"/>
  <c r="U59" i="6"/>
  <c r="S59" i="6"/>
  <c r="Q59" i="6"/>
  <c r="O59" i="6"/>
  <c r="M59" i="6"/>
  <c r="K59" i="6"/>
  <c r="I59" i="6"/>
  <c r="G59" i="6"/>
  <c r="E59" i="6"/>
  <c r="C59" i="6"/>
  <c r="AY57" i="6"/>
  <c r="AW57" i="6"/>
  <c r="AU57" i="6"/>
  <c r="AS57" i="6"/>
  <c r="AQ57" i="6"/>
  <c r="AO57" i="6"/>
  <c r="AM57" i="6"/>
  <c r="AK57" i="6"/>
  <c r="AI57" i="6"/>
  <c r="AG57" i="6"/>
  <c r="AE57" i="6"/>
  <c r="AC57" i="6"/>
  <c r="AA57" i="6"/>
  <c r="Y57" i="6"/>
  <c r="W57" i="6"/>
  <c r="U57" i="6"/>
  <c r="S57" i="6"/>
  <c r="Q57" i="6"/>
  <c r="O57" i="6"/>
  <c r="M57" i="6"/>
  <c r="K57" i="6"/>
  <c r="I57" i="6"/>
  <c r="G57" i="6"/>
  <c r="E57" i="6"/>
  <c r="C57" i="6"/>
  <c r="AY56" i="6"/>
  <c r="AW56" i="6"/>
  <c r="AU56" i="6"/>
  <c r="AS56" i="6"/>
  <c r="AQ56" i="6"/>
  <c r="AO56" i="6"/>
  <c r="AM56" i="6"/>
  <c r="AK56" i="6"/>
  <c r="AI56" i="6"/>
  <c r="AG56" i="6"/>
  <c r="AE56" i="6"/>
  <c r="AC56" i="6"/>
  <c r="AA56" i="6"/>
  <c r="Y56" i="6"/>
  <c r="W56" i="6"/>
  <c r="U56" i="6"/>
  <c r="S56" i="6"/>
  <c r="Q56" i="6"/>
  <c r="O56" i="6"/>
  <c r="M56" i="6"/>
  <c r="K56" i="6"/>
  <c r="I56" i="6"/>
  <c r="G56" i="6"/>
  <c r="E56" i="6"/>
  <c r="C56" i="6"/>
  <c r="AY55" i="6"/>
  <c r="AW55" i="6"/>
  <c r="AU55" i="6"/>
  <c r="AS55" i="6"/>
  <c r="AQ55" i="6"/>
  <c r="AO55" i="6"/>
  <c r="AM55" i="6"/>
  <c r="AK55" i="6"/>
  <c r="AI55" i="6"/>
  <c r="AG55" i="6"/>
  <c r="AE55" i="6"/>
  <c r="AC55" i="6"/>
  <c r="AA55" i="6"/>
  <c r="Y55" i="6"/>
  <c r="W55" i="6"/>
  <c r="U55" i="6"/>
  <c r="S55" i="6"/>
  <c r="Q55" i="6"/>
  <c r="O55" i="6"/>
  <c r="M55" i="6"/>
  <c r="K55" i="6"/>
  <c r="I55" i="6"/>
  <c r="G55" i="6"/>
  <c r="E55" i="6"/>
  <c r="C55" i="6"/>
  <c r="AY54" i="6"/>
  <c r="AW54" i="6"/>
  <c r="AU54" i="6"/>
  <c r="AS54" i="6"/>
  <c r="AQ54" i="6"/>
  <c r="AO54" i="6"/>
  <c r="AM54" i="6"/>
  <c r="AK54" i="6"/>
  <c r="AI54" i="6"/>
  <c r="AG54" i="6"/>
  <c r="AE54" i="6"/>
  <c r="AC54" i="6"/>
  <c r="AA54" i="6"/>
  <c r="Y54" i="6"/>
  <c r="W54" i="6"/>
  <c r="U54" i="6"/>
  <c r="S54" i="6"/>
  <c r="Q54" i="6"/>
  <c r="O54" i="6"/>
  <c r="M54" i="6"/>
  <c r="K54" i="6"/>
  <c r="I54" i="6"/>
  <c r="G54" i="6"/>
  <c r="E54" i="6"/>
  <c r="C54" i="6"/>
  <c r="AY52" i="6"/>
  <c r="AW52" i="6"/>
  <c r="AU52" i="6"/>
  <c r="AS52" i="6"/>
  <c r="AQ52" i="6"/>
  <c r="AO52" i="6"/>
  <c r="AM52" i="6"/>
  <c r="AK52" i="6"/>
  <c r="AI52" i="6"/>
  <c r="AG52" i="6"/>
  <c r="AE52" i="6"/>
  <c r="AC52" i="6"/>
  <c r="AA52" i="6"/>
  <c r="Y52" i="6"/>
  <c r="W52" i="6"/>
  <c r="U52" i="6"/>
  <c r="S52" i="6"/>
  <c r="Q52" i="6"/>
  <c r="O52" i="6"/>
  <c r="M52" i="6"/>
  <c r="K52" i="6"/>
  <c r="I52" i="6"/>
  <c r="G52" i="6"/>
  <c r="E52" i="6"/>
  <c r="C52" i="6"/>
  <c r="AY51" i="6"/>
  <c r="AW51" i="6"/>
  <c r="AU51" i="6"/>
  <c r="AS51" i="6"/>
  <c r="AQ51" i="6"/>
  <c r="AO51" i="6"/>
  <c r="AM51" i="6"/>
  <c r="AK51" i="6"/>
  <c r="AI51" i="6"/>
  <c r="AG51" i="6"/>
  <c r="AE51" i="6"/>
  <c r="AC51" i="6"/>
  <c r="AA51" i="6"/>
  <c r="Y51" i="6"/>
  <c r="W51" i="6"/>
  <c r="U51" i="6"/>
  <c r="S51" i="6"/>
  <c r="Q51" i="6"/>
  <c r="O51" i="6"/>
  <c r="M51" i="6"/>
  <c r="K51" i="6"/>
  <c r="I51" i="6"/>
  <c r="G51" i="6"/>
  <c r="E51" i="6"/>
  <c r="C51" i="6"/>
  <c r="AY49" i="6"/>
  <c r="AW49" i="6"/>
  <c r="AU49" i="6"/>
  <c r="AS49" i="6"/>
  <c r="AQ49" i="6"/>
  <c r="AO49" i="6"/>
  <c r="AM49" i="6"/>
  <c r="AK49" i="6"/>
  <c r="AI49" i="6"/>
  <c r="AG49" i="6"/>
  <c r="AE49" i="6"/>
  <c r="AC49" i="6"/>
  <c r="AA49" i="6"/>
  <c r="Y49" i="6"/>
  <c r="W49" i="6"/>
  <c r="U49" i="6"/>
  <c r="S49" i="6"/>
  <c r="Q49" i="6"/>
  <c r="O49" i="6"/>
  <c r="M49" i="6"/>
  <c r="K49" i="6"/>
  <c r="I49" i="6"/>
  <c r="G49" i="6"/>
  <c r="E49" i="6"/>
  <c r="C49" i="6"/>
  <c r="AY48" i="6"/>
  <c r="AW48" i="6"/>
  <c r="AU48" i="6"/>
  <c r="AS48" i="6"/>
  <c r="AQ48" i="6"/>
  <c r="AO48" i="6"/>
  <c r="AM48" i="6"/>
  <c r="AK48" i="6"/>
  <c r="AI48" i="6"/>
  <c r="AG48" i="6"/>
  <c r="AE48" i="6"/>
  <c r="AC48" i="6"/>
  <c r="AA48" i="6"/>
  <c r="Y48" i="6"/>
  <c r="W48" i="6"/>
  <c r="U48" i="6"/>
  <c r="S48" i="6"/>
  <c r="Q48" i="6"/>
  <c r="O48" i="6"/>
  <c r="M48" i="6"/>
  <c r="K48" i="6"/>
  <c r="I48" i="6"/>
  <c r="G48" i="6"/>
  <c r="E48" i="6"/>
  <c r="C48" i="6"/>
  <c r="AY47" i="6"/>
  <c r="AW47" i="6"/>
  <c r="AU47" i="6"/>
  <c r="AS47" i="6"/>
  <c r="AQ47" i="6"/>
  <c r="AO47" i="6"/>
  <c r="AM47" i="6"/>
  <c r="AK47" i="6"/>
  <c r="AI47" i="6"/>
  <c r="AG47" i="6"/>
  <c r="AE47" i="6"/>
  <c r="AC47" i="6"/>
  <c r="AA47" i="6"/>
  <c r="Y47" i="6"/>
  <c r="W47" i="6"/>
  <c r="U47" i="6"/>
  <c r="S47" i="6"/>
  <c r="Q47" i="6"/>
  <c r="O47" i="6"/>
  <c r="M47" i="6"/>
  <c r="K47" i="6"/>
  <c r="I47" i="6"/>
  <c r="G47" i="6"/>
  <c r="E47" i="6"/>
  <c r="C47" i="6"/>
  <c r="AY46" i="6"/>
  <c r="AW46" i="6"/>
  <c r="AU46" i="6"/>
  <c r="AS46" i="6"/>
  <c r="AQ46" i="6"/>
  <c r="AO46" i="6"/>
  <c r="AM46" i="6"/>
  <c r="AK46" i="6"/>
  <c r="AI46" i="6"/>
  <c r="AG46" i="6"/>
  <c r="AE46" i="6"/>
  <c r="AC46" i="6"/>
  <c r="AA46" i="6"/>
  <c r="Y46" i="6"/>
  <c r="W46" i="6"/>
  <c r="U46" i="6"/>
  <c r="S46" i="6"/>
  <c r="Q46" i="6"/>
  <c r="O46" i="6"/>
  <c r="M46" i="6"/>
  <c r="K46" i="6"/>
  <c r="I46" i="6"/>
  <c r="G46" i="6"/>
  <c r="E46" i="6"/>
  <c r="C46" i="6"/>
  <c r="AY44" i="6"/>
  <c r="AW44" i="6"/>
  <c r="AU44" i="6"/>
  <c r="AS44" i="6"/>
  <c r="AQ44" i="6"/>
  <c r="AO44" i="6"/>
  <c r="AM44" i="6"/>
  <c r="AK44" i="6"/>
  <c r="AI44" i="6"/>
  <c r="AG44" i="6"/>
  <c r="AE44" i="6"/>
  <c r="AC44" i="6"/>
  <c r="AA44" i="6"/>
  <c r="Y44" i="6"/>
  <c r="W44" i="6"/>
  <c r="U44" i="6"/>
  <c r="S44" i="6"/>
  <c r="Q44" i="6"/>
  <c r="O44" i="6"/>
  <c r="M44" i="6"/>
  <c r="K44" i="6"/>
  <c r="I44" i="6"/>
  <c r="G44" i="6"/>
  <c r="E44" i="6"/>
  <c r="C44" i="6"/>
  <c r="AY43" i="6"/>
  <c r="AW43" i="6"/>
  <c r="AU43" i="6"/>
  <c r="AS43" i="6"/>
  <c r="AQ43" i="6"/>
  <c r="AO43" i="6"/>
  <c r="AM43" i="6"/>
  <c r="AK43" i="6"/>
  <c r="AI43" i="6"/>
  <c r="AG43" i="6"/>
  <c r="AE43" i="6"/>
  <c r="AC43" i="6"/>
  <c r="AA43" i="6"/>
  <c r="Y43" i="6"/>
  <c r="W43" i="6"/>
  <c r="U43" i="6"/>
  <c r="S43" i="6"/>
  <c r="Q43" i="6"/>
  <c r="O43" i="6"/>
  <c r="M43" i="6"/>
  <c r="K43" i="6"/>
  <c r="I43" i="6"/>
  <c r="G43" i="6"/>
  <c r="E43" i="6"/>
  <c r="C43" i="6"/>
  <c r="AY42" i="6"/>
  <c r="AW42" i="6"/>
  <c r="AU42" i="6"/>
  <c r="AS42" i="6"/>
  <c r="AQ42" i="6"/>
  <c r="AO42" i="6"/>
  <c r="AM42" i="6"/>
  <c r="AK42" i="6"/>
  <c r="AI42" i="6"/>
  <c r="AG42" i="6"/>
  <c r="AE42" i="6"/>
  <c r="AC42" i="6"/>
  <c r="AA42" i="6"/>
  <c r="Y42" i="6"/>
  <c r="W42" i="6"/>
  <c r="U42" i="6"/>
  <c r="S42" i="6"/>
  <c r="Q42" i="6"/>
  <c r="O42" i="6"/>
  <c r="M42" i="6"/>
  <c r="K42" i="6"/>
  <c r="I42" i="6"/>
  <c r="G42" i="6"/>
  <c r="E42" i="6"/>
  <c r="C42" i="6"/>
  <c r="AY41" i="6"/>
  <c r="AW41" i="6"/>
  <c r="AU41" i="6"/>
  <c r="AS41" i="6"/>
  <c r="AQ41" i="6"/>
  <c r="AO41" i="6"/>
  <c r="AM41" i="6"/>
  <c r="AK41" i="6"/>
  <c r="AI41" i="6"/>
  <c r="AG41" i="6"/>
  <c r="AE41" i="6"/>
  <c r="AC41" i="6"/>
  <c r="AA41" i="6"/>
  <c r="Y41" i="6"/>
  <c r="W41" i="6"/>
  <c r="U41" i="6"/>
  <c r="S41" i="6"/>
  <c r="Q41" i="6"/>
  <c r="O41" i="6"/>
  <c r="M41" i="6"/>
  <c r="K41" i="6"/>
  <c r="I41" i="6"/>
  <c r="G41" i="6"/>
  <c r="E41" i="6"/>
  <c r="C41" i="6"/>
  <c r="AY40" i="6"/>
  <c r="AW40" i="6"/>
  <c r="AU40" i="6"/>
  <c r="AS40" i="6"/>
  <c r="AQ40" i="6"/>
  <c r="AO40" i="6"/>
  <c r="AM40" i="6"/>
  <c r="AK40" i="6"/>
  <c r="AI40" i="6"/>
  <c r="AG40" i="6"/>
  <c r="AE40" i="6"/>
  <c r="AC40" i="6"/>
  <c r="AA40" i="6"/>
  <c r="Y40" i="6"/>
  <c r="W40" i="6"/>
  <c r="U40" i="6"/>
  <c r="S40" i="6"/>
  <c r="Q40" i="6"/>
  <c r="O40" i="6"/>
  <c r="M40" i="6"/>
  <c r="K40" i="6"/>
  <c r="I40" i="6"/>
  <c r="G40" i="6"/>
  <c r="E40" i="6"/>
  <c r="C40" i="6"/>
  <c r="AY39" i="6"/>
  <c r="AW39" i="6"/>
  <c r="AU39" i="6"/>
  <c r="AS39" i="6"/>
  <c r="AQ39" i="6"/>
  <c r="AO39" i="6"/>
  <c r="AM39" i="6"/>
  <c r="AK39" i="6"/>
  <c r="AI39" i="6"/>
  <c r="AG39" i="6"/>
  <c r="AE39" i="6"/>
  <c r="AC39" i="6"/>
  <c r="AA39" i="6"/>
  <c r="Y39" i="6"/>
  <c r="W39" i="6"/>
  <c r="U39" i="6"/>
  <c r="S39" i="6"/>
  <c r="Q39" i="6"/>
  <c r="O39" i="6"/>
  <c r="M39" i="6"/>
  <c r="K39" i="6"/>
  <c r="I39" i="6"/>
  <c r="G39" i="6"/>
  <c r="E39" i="6"/>
  <c r="C39" i="6"/>
  <c r="AY38" i="6"/>
  <c r="AW38" i="6"/>
  <c r="AU38" i="6"/>
  <c r="AS38" i="6"/>
  <c r="AQ38" i="6"/>
  <c r="AO38" i="6"/>
  <c r="AM38" i="6"/>
  <c r="AK38" i="6"/>
  <c r="AI38" i="6"/>
  <c r="AG38" i="6"/>
  <c r="AE38" i="6"/>
  <c r="AC38" i="6"/>
  <c r="AA38" i="6"/>
  <c r="Y38" i="6"/>
  <c r="W38" i="6"/>
  <c r="U38" i="6"/>
  <c r="S38" i="6"/>
  <c r="Q38" i="6"/>
  <c r="O38" i="6"/>
  <c r="M38" i="6"/>
  <c r="K38" i="6"/>
  <c r="I38" i="6"/>
  <c r="G38" i="6"/>
  <c r="E38" i="6"/>
  <c r="C38" i="6"/>
  <c r="AY36" i="6"/>
  <c r="AW36" i="6"/>
  <c r="AU36" i="6"/>
  <c r="AS36" i="6"/>
  <c r="AQ36" i="6"/>
  <c r="AO36" i="6"/>
  <c r="AM36" i="6"/>
  <c r="AK36" i="6"/>
  <c r="AI36" i="6"/>
  <c r="AG36" i="6"/>
  <c r="AE36" i="6"/>
  <c r="AC36" i="6"/>
  <c r="AA36" i="6"/>
  <c r="Y36" i="6"/>
  <c r="W36" i="6"/>
  <c r="U36" i="6"/>
  <c r="S36" i="6"/>
  <c r="Q36" i="6"/>
  <c r="O36" i="6"/>
  <c r="M36" i="6"/>
  <c r="K36" i="6"/>
  <c r="I36" i="6"/>
  <c r="G36" i="6"/>
  <c r="E36" i="6"/>
  <c r="C36" i="6"/>
  <c r="AY35" i="6"/>
  <c r="AW35" i="6"/>
  <c r="AU35" i="6"/>
  <c r="AS35" i="6"/>
  <c r="AQ35" i="6"/>
  <c r="AO35" i="6"/>
  <c r="AM35" i="6"/>
  <c r="AK35" i="6"/>
  <c r="AI35" i="6"/>
  <c r="AG35" i="6"/>
  <c r="AE35" i="6"/>
  <c r="AC35" i="6"/>
  <c r="AA35" i="6"/>
  <c r="Y35" i="6"/>
  <c r="W35" i="6"/>
  <c r="U35" i="6"/>
  <c r="S35" i="6"/>
  <c r="Q35" i="6"/>
  <c r="O35" i="6"/>
  <c r="M35" i="6"/>
  <c r="K35" i="6"/>
  <c r="I35" i="6"/>
  <c r="G35" i="6"/>
  <c r="E35" i="6"/>
  <c r="C35" i="6"/>
  <c r="AY34" i="6"/>
  <c r="AW34" i="6"/>
  <c r="AU34" i="6"/>
  <c r="AS34" i="6"/>
  <c r="AQ34" i="6"/>
  <c r="AO34" i="6"/>
  <c r="AM34" i="6"/>
  <c r="AK34" i="6"/>
  <c r="AI34" i="6"/>
  <c r="AG34" i="6"/>
  <c r="AE34" i="6"/>
  <c r="AC34" i="6"/>
  <c r="AA34" i="6"/>
  <c r="Y34" i="6"/>
  <c r="W34" i="6"/>
  <c r="U34" i="6"/>
  <c r="S34" i="6"/>
  <c r="Q34" i="6"/>
  <c r="O34" i="6"/>
  <c r="M34" i="6"/>
  <c r="K34" i="6"/>
  <c r="I34" i="6"/>
  <c r="G34" i="6"/>
  <c r="E34" i="6"/>
  <c r="C34" i="6"/>
  <c r="AY33" i="6"/>
  <c r="AW33" i="6"/>
  <c r="AU33" i="6"/>
  <c r="AS33" i="6"/>
  <c r="AQ33" i="6"/>
  <c r="AO33" i="6"/>
  <c r="AM33" i="6"/>
  <c r="AK33" i="6"/>
  <c r="AI33" i="6"/>
  <c r="AG33" i="6"/>
  <c r="AE33" i="6"/>
  <c r="AC33" i="6"/>
  <c r="AA33" i="6"/>
  <c r="Y33" i="6"/>
  <c r="W33" i="6"/>
  <c r="U33" i="6"/>
  <c r="S33" i="6"/>
  <c r="Q33" i="6"/>
  <c r="O33" i="6"/>
  <c r="M33" i="6"/>
  <c r="K33" i="6"/>
  <c r="I33" i="6"/>
  <c r="G33" i="6"/>
  <c r="E33" i="6"/>
  <c r="C33" i="6"/>
  <c r="AY32" i="6"/>
  <c r="AW32" i="6"/>
  <c r="AU32" i="6"/>
  <c r="AS32" i="6"/>
  <c r="AQ32" i="6"/>
  <c r="AO32" i="6"/>
  <c r="AM32" i="6"/>
  <c r="AK32" i="6"/>
  <c r="AI32" i="6"/>
  <c r="AG32" i="6"/>
  <c r="AE32" i="6"/>
  <c r="AC32" i="6"/>
  <c r="AA32" i="6"/>
  <c r="Y32" i="6"/>
  <c r="W32" i="6"/>
  <c r="U32" i="6"/>
  <c r="S32" i="6"/>
  <c r="Q32" i="6"/>
  <c r="O32" i="6"/>
  <c r="M32" i="6"/>
  <c r="K32" i="6"/>
  <c r="I32" i="6"/>
  <c r="G32" i="6"/>
  <c r="E32" i="6"/>
  <c r="C32" i="6"/>
  <c r="AY31" i="6"/>
  <c r="AW31" i="6"/>
  <c r="AU31" i="6"/>
  <c r="AS31" i="6"/>
  <c r="AQ31" i="6"/>
  <c r="AO31" i="6"/>
  <c r="AM31" i="6"/>
  <c r="AK31" i="6"/>
  <c r="AI31" i="6"/>
  <c r="AG31" i="6"/>
  <c r="AE31" i="6"/>
  <c r="AC31" i="6"/>
  <c r="AA31" i="6"/>
  <c r="Y31" i="6"/>
  <c r="W31" i="6"/>
  <c r="U31" i="6"/>
  <c r="S31" i="6"/>
  <c r="Q31" i="6"/>
  <c r="O31" i="6"/>
  <c r="M31" i="6"/>
  <c r="K31" i="6"/>
  <c r="I31" i="6"/>
  <c r="G31" i="6"/>
  <c r="E31" i="6"/>
  <c r="C31" i="6"/>
  <c r="AY30" i="6"/>
  <c r="AW30" i="6"/>
  <c r="AU30" i="6"/>
  <c r="AS30" i="6"/>
  <c r="AQ30" i="6"/>
  <c r="AO30" i="6"/>
  <c r="AM30" i="6"/>
  <c r="AK30" i="6"/>
  <c r="AI30" i="6"/>
  <c r="AG30" i="6"/>
  <c r="AE30" i="6"/>
  <c r="AC30" i="6"/>
  <c r="AA30" i="6"/>
  <c r="Y30" i="6"/>
  <c r="W30" i="6"/>
  <c r="U30" i="6"/>
  <c r="S30" i="6"/>
  <c r="Q30" i="6"/>
  <c r="O30" i="6"/>
  <c r="M30" i="6"/>
  <c r="K30" i="6"/>
  <c r="I30" i="6"/>
  <c r="G30" i="6"/>
  <c r="E30" i="6"/>
  <c r="C30" i="6"/>
  <c r="AY29" i="6"/>
  <c r="AW29" i="6"/>
  <c r="AU29" i="6"/>
  <c r="AS29" i="6"/>
  <c r="AQ29" i="6"/>
  <c r="AO29" i="6"/>
  <c r="AM29" i="6"/>
  <c r="AK29" i="6"/>
  <c r="AI29" i="6"/>
  <c r="AG29" i="6"/>
  <c r="AE29" i="6"/>
  <c r="AC29" i="6"/>
  <c r="AA29" i="6"/>
  <c r="Y29" i="6"/>
  <c r="W29" i="6"/>
  <c r="U29" i="6"/>
  <c r="S29" i="6"/>
  <c r="Q29" i="6"/>
  <c r="O29" i="6"/>
  <c r="M29" i="6"/>
  <c r="K29" i="6"/>
  <c r="I29" i="6"/>
  <c r="G29" i="6"/>
  <c r="E29" i="6"/>
  <c r="C29" i="6"/>
  <c r="AY28" i="6"/>
  <c r="AW28" i="6"/>
  <c r="AU28" i="6"/>
  <c r="AS28" i="6"/>
  <c r="AQ28" i="6"/>
  <c r="AO28" i="6"/>
  <c r="AM28" i="6"/>
  <c r="AK28" i="6"/>
  <c r="AI28" i="6"/>
  <c r="AG28" i="6"/>
  <c r="AE28" i="6"/>
  <c r="AC28" i="6"/>
  <c r="AA28" i="6"/>
  <c r="Y28" i="6"/>
  <c r="W28" i="6"/>
  <c r="U28" i="6"/>
  <c r="S28" i="6"/>
  <c r="Q28" i="6"/>
  <c r="O28" i="6"/>
  <c r="M28" i="6"/>
  <c r="K28" i="6"/>
  <c r="I28" i="6"/>
  <c r="G28" i="6"/>
  <c r="E28" i="6"/>
  <c r="C28" i="6"/>
  <c r="AY27" i="6"/>
  <c r="AW27" i="6"/>
  <c r="AU27" i="6"/>
  <c r="AS27" i="6"/>
  <c r="AQ27" i="6"/>
  <c r="AO27" i="6"/>
  <c r="AM27" i="6"/>
  <c r="AK27" i="6"/>
  <c r="AI27" i="6"/>
  <c r="AG27" i="6"/>
  <c r="AE27" i="6"/>
  <c r="AC27" i="6"/>
  <c r="AA27" i="6"/>
  <c r="Y27" i="6"/>
  <c r="W27" i="6"/>
  <c r="U27" i="6"/>
  <c r="S27" i="6"/>
  <c r="Q27" i="6"/>
  <c r="O27" i="6"/>
  <c r="M27" i="6"/>
  <c r="K27" i="6"/>
  <c r="I27" i="6"/>
  <c r="G27" i="6"/>
  <c r="E27" i="6"/>
  <c r="C27" i="6"/>
  <c r="AY25" i="6"/>
  <c r="AW25" i="6"/>
  <c r="AU25" i="6"/>
  <c r="AS25" i="6"/>
  <c r="AQ25" i="6"/>
  <c r="AO25" i="6"/>
  <c r="AM25" i="6"/>
  <c r="AK25" i="6"/>
  <c r="AI25" i="6"/>
  <c r="AG25" i="6"/>
  <c r="AE25" i="6"/>
  <c r="AC25" i="6"/>
  <c r="AA25" i="6"/>
  <c r="Y25" i="6"/>
  <c r="W25" i="6"/>
  <c r="U25" i="6"/>
  <c r="S25" i="6"/>
  <c r="Q25" i="6"/>
  <c r="O25" i="6"/>
  <c r="M25" i="6"/>
  <c r="K25" i="6"/>
  <c r="I25" i="6"/>
  <c r="G25" i="6"/>
  <c r="E25" i="6"/>
  <c r="C25" i="6"/>
  <c r="AY24" i="6"/>
  <c r="AW24" i="6"/>
  <c r="AU24" i="6"/>
  <c r="AS24" i="6"/>
  <c r="AQ24" i="6"/>
  <c r="AO24" i="6"/>
  <c r="AM24" i="6"/>
  <c r="AK24" i="6"/>
  <c r="AI24" i="6"/>
  <c r="AG24" i="6"/>
  <c r="AE24" i="6"/>
  <c r="AC24" i="6"/>
  <c r="AA24" i="6"/>
  <c r="Y24" i="6"/>
  <c r="W24" i="6"/>
  <c r="U24" i="6"/>
  <c r="S24" i="6"/>
  <c r="Q24" i="6"/>
  <c r="O24" i="6"/>
  <c r="M24" i="6"/>
  <c r="K24" i="6"/>
  <c r="I24" i="6"/>
  <c r="G24" i="6"/>
  <c r="E24" i="6"/>
  <c r="C24" i="6"/>
  <c r="AY23" i="6"/>
  <c r="AW23" i="6"/>
  <c r="AU23" i="6"/>
  <c r="AS23" i="6"/>
  <c r="AQ23" i="6"/>
  <c r="AO23" i="6"/>
  <c r="AM23" i="6"/>
  <c r="AK23" i="6"/>
  <c r="AI23" i="6"/>
  <c r="AG23" i="6"/>
  <c r="AE23" i="6"/>
  <c r="AC23" i="6"/>
  <c r="AA23" i="6"/>
  <c r="Y23" i="6"/>
  <c r="W23" i="6"/>
  <c r="U23" i="6"/>
  <c r="S23" i="6"/>
  <c r="Q23" i="6"/>
  <c r="O23" i="6"/>
  <c r="M23" i="6"/>
  <c r="K23" i="6"/>
  <c r="I23" i="6"/>
  <c r="G23" i="6"/>
  <c r="E23" i="6"/>
  <c r="C23" i="6"/>
  <c r="AY22" i="6"/>
  <c r="AW22" i="6"/>
  <c r="AU22" i="6"/>
  <c r="AS22" i="6"/>
  <c r="AQ22" i="6"/>
  <c r="AO22" i="6"/>
  <c r="AM22" i="6"/>
  <c r="AK22" i="6"/>
  <c r="AI22" i="6"/>
  <c r="AG22" i="6"/>
  <c r="AE22" i="6"/>
  <c r="AC22" i="6"/>
  <c r="AA22" i="6"/>
  <c r="Y22" i="6"/>
  <c r="W22" i="6"/>
  <c r="U22" i="6"/>
  <c r="S22" i="6"/>
  <c r="Q22" i="6"/>
  <c r="O22" i="6"/>
  <c r="M22" i="6"/>
  <c r="K22" i="6"/>
  <c r="I22" i="6"/>
  <c r="G22" i="6"/>
  <c r="E22" i="6"/>
  <c r="C22" i="6"/>
  <c r="AY21" i="6"/>
  <c r="AW21" i="6"/>
  <c r="AU21" i="6"/>
  <c r="AS21" i="6"/>
  <c r="AQ21" i="6"/>
  <c r="AO21" i="6"/>
  <c r="AM21" i="6"/>
  <c r="AK21" i="6"/>
  <c r="AI21" i="6"/>
  <c r="AG21" i="6"/>
  <c r="AE21" i="6"/>
  <c r="AC21" i="6"/>
  <c r="AA21" i="6"/>
  <c r="Y21" i="6"/>
  <c r="W21" i="6"/>
  <c r="U21" i="6"/>
  <c r="S21" i="6"/>
  <c r="Q21" i="6"/>
  <c r="O21" i="6"/>
  <c r="M21" i="6"/>
  <c r="K21" i="6"/>
  <c r="I21" i="6"/>
  <c r="G21" i="6"/>
  <c r="E21" i="6"/>
  <c r="C21" i="6"/>
  <c r="AY19" i="6"/>
  <c r="AW19" i="6"/>
  <c r="AU19" i="6"/>
  <c r="AS19" i="6"/>
  <c r="AQ19" i="6"/>
  <c r="AO19" i="6"/>
  <c r="AM19" i="6"/>
  <c r="AK19" i="6"/>
  <c r="AI19" i="6"/>
  <c r="AG19" i="6"/>
  <c r="AE19" i="6"/>
  <c r="AC19" i="6"/>
  <c r="AA19" i="6"/>
  <c r="Y19" i="6"/>
  <c r="W19" i="6"/>
  <c r="U19" i="6"/>
  <c r="S19" i="6"/>
  <c r="Q19" i="6"/>
  <c r="O19" i="6"/>
  <c r="M19" i="6"/>
  <c r="K19" i="6"/>
  <c r="I19" i="6"/>
  <c r="G19" i="6"/>
  <c r="E19" i="6"/>
  <c r="C19" i="6"/>
  <c r="AY18" i="6"/>
  <c r="AW18" i="6"/>
  <c r="AU18" i="6"/>
  <c r="AS18" i="6"/>
  <c r="AQ18" i="6"/>
  <c r="AO18" i="6"/>
  <c r="AM18" i="6"/>
  <c r="AK18" i="6"/>
  <c r="AI18" i="6"/>
  <c r="AG18" i="6"/>
  <c r="AE18" i="6"/>
  <c r="AC18" i="6"/>
  <c r="AA18" i="6"/>
  <c r="Y18" i="6"/>
  <c r="W18" i="6"/>
  <c r="U18" i="6"/>
  <c r="S18" i="6"/>
  <c r="Q18" i="6"/>
  <c r="O18" i="6"/>
  <c r="M18" i="6"/>
  <c r="K18" i="6"/>
  <c r="I18" i="6"/>
  <c r="G18" i="6"/>
  <c r="E18" i="6"/>
  <c r="C18" i="6"/>
  <c r="AY17" i="6"/>
  <c r="AW17" i="6"/>
  <c r="AU17" i="6"/>
  <c r="AS17" i="6"/>
  <c r="AQ17" i="6"/>
  <c r="AO17" i="6"/>
  <c r="AM17" i="6"/>
  <c r="AK17" i="6"/>
  <c r="AI17" i="6"/>
  <c r="AG17" i="6"/>
  <c r="AE17" i="6"/>
  <c r="AC17" i="6"/>
  <c r="AA17" i="6"/>
  <c r="Y17" i="6"/>
  <c r="W17" i="6"/>
  <c r="U17" i="6"/>
  <c r="S17" i="6"/>
  <c r="Q17" i="6"/>
  <c r="O17" i="6"/>
  <c r="M17" i="6"/>
  <c r="K17" i="6"/>
  <c r="I17" i="6"/>
  <c r="G17" i="6"/>
  <c r="E17" i="6"/>
  <c r="C17" i="6"/>
  <c r="AY16" i="6"/>
  <c r="AW16" i="6"/>
  <c r="AU16" i="6"/>
  <c r="AS16" i="6"/>
  <c r="AQ16" i="6"/>
  <c r="AO16" i="6"/>
  <c r="AM16" i="6"/>
  <c r="AK16" i="6"/>
  <c r="AI16" i="6"/>
  <c r="AG16" i="6"/>
  <c r="AE16" i="6"/>
  <c r="AC16" i="6"/>
  <c r="AA16" i="6"/>
  <c r="Y16" i="6"/>
  <c r="W16" i="6"/>
  <c r="U16" i="6"/>
  <c r="S16" i="6"/>
  <c r="Q16" i="6"/>
  <c r="O16" i="6"/>
  <c r="M16" i="6"/>
  <c r="K16" i="6"/>
  <c r="I16" i="6"/>
  <c r="G16" i="6"/>
  <c r="E16" i="6"/>
  <c r="C16" i="6"/>
  <c r="AY15" i="6"/>
  <c r="AW15" i="6"/>
  <c r="AU15" i="6"/>
  <c r="AS15" i="6"/>
  <c r="AQ15" i="6"/>
  <c r="AO15" i="6"/>
  <c r="AM15" i="6"/>
  <c r="AK15" i="6"/>
  <c r="AI15" i="6"/>
  <c r="AG15" i="6"/>
  <c r="AE15" i="6"/>
  <c r="AC15" i="6"/>
  <c r="AA15" i="6"/>
  <c r="Y15" i="6"/>
  <c r="W15" i="6"/>
  <c r="U15" i="6"/>
  <c r="S15" i="6"/>
  <c r="Q15" i="6"/>
  <c r="O15" i="6"/>
  <c r="M15" i="6"/>
  <c r="K15" i="6"/>
  <c r="I15" i="6"/>
  <c r="G15" i="6"/>
  <c r="E15" i="6"/>
  <c r="C15" i="6"/>
  <c r="AY14" i="6"/>
  <c r="AW14" i="6"/>
  <c r="AU14" i="6"/>
  <c r="AS14" i="6"/>
  <c r="AQ14" i="6"/>
  <c r="AO14" i="6"/>
  <c r="AM14" i="6"/>
  <c r="AK14" i="6"/>
  <c r="AI14" i="6"/>
  <c r="AG14" i="6"/>
  <c r="AE14" i="6"/>
  <c r="AC14" i="6"/>
  <c r="AA14" i="6"/>
  <c r="Y14" i="6"/>
  <c r="W14" i="6"/>
  <c r="U14" i="6"/>
  <c r="S14" i="6"/>
  <c r="Q14" i="6"/>
  <c r="O14" i="6"/>
  <c r="M14" i="6"/>
  <c r="K14" i="6"/>
  <c r="I14" i="6"/>
  <c r="G14" i="6"/>
  <c r="E14" i="6"/>
  <c r="C14" i="6"/>
  <c r="AY13" i="6"/>
  <c r="AW13" i="6"/>
  <c r="AU13" i="6"/>
  <c r="AS13" i="6"/>
  <c r="AQ13" i="6"/>
  <c r="AO13" i="6"/>
  <c r="AM13" i="6"/>
  <c r="AK13" i="6"/>
  <c r="AI13" i="6"/>
  <c r="AG13" i="6"/>
  <c r="AE13" i="6"/>
  <c r="AC13" i="6"/>
  <c r="AA13" i="6"/>
  <c r="Y13" i="6"/>
  <c r="W13" i="6"/>
  <c r="U13" i="6"/>
  <c r="S13" i="6"/>
  <c r="Q13" i="6"/>
  <c r="O13" i="6"/>
  <c r="M13" i="6"/>
  <c r="K13" i="6"/>
  <c r="I13" i="6"/>
  <c r="G13" i="6"/>
  <c r="E13" i="6"/>
  <c r="C13" i="6"/>
  <c r="AY12" i="6"/>
  <c r="AW12" i="6"/>
  <c r="AU12" i="6"/>
  <c r="AS12" i="6"/>
  <c r="AQ12" i="6"/>
  <c r="AO12" i="6"/>
  <c r="AM12" i="6"/>
  <c r="AK12" i="6"/>
  <c r="AI12" i="6"/>
  <c r="AG12" i="6"/>
  <c r="AE12" i="6"/>
  <c r="AC12" i="6"/>
  <c r="AA12" i="6"/>
  <c r="Y12" i="6"/>
  <c r="W12" i="6"/>
  <c r="U12" i="6"/>
  <c r="S12" i="6"/>
  <c r="Q12" i="6"/>
  <c r="O12" i="6"/>
  <c r="M12" i="6"/>
  <c r="K12" i="6"/>
  <c r="I12" i="6"/>
  <c r="G12" i="6"/>
  <c r="E12" i="6"/>
  <c r="C12" i="6"/>
  <c r="AY6" i="6"/>
  <c r="AW6" i="6"/>
  <c r="AU6" i="6"/>
  <c r="AS6" i="6"/>
  <c r="AQ6" i="6"/>
  <c r="AO6" i="6"/>
  <c r="AM6" i="6"/>
  <c r="AK6" i="6"/>
  <c r="AI6" i="6"/>
  <c r="AG6" i="6"/>
  <c r="AE6" i="6"/>
  <c r="AC6" i="6"/>
  <c r="AA6" i="6"/>
  <c r="Y6" i="6"/>
  <c r="W6" i="6"/>
  <c r="U6" i="6"/>
  <c r="S6" i="6"/>
  <c r="Q6" i="6"/>
  <c r="O6" i="6"/>
  <c r="M6" i="6"/>
  <c r="K6" i="6"/>
  <c r="I6" i="6"/>
  <c r="G6" i="6"/>
  <c r="E6" i="6"/>
  <c r="C6" i="6"/>
  <c r="T128" i="3" l="1"/>
  <c r="U128" i="3" s="1"/>
  <c r="S128" i="3"/>
  <c r="Q128" i="3"/>
  <c r="O128" i="3"/>
  <c r="M128" i="3"/>
  <c r="K128" i="3"/>
  <c r="I128" i="3"/>
  <c r="G128" i="3"/>
  <c r="E128" i="3"/>
  <c r="C128" i="3"/>
  <c r="U127" i="3"/>
  <c r="S127" i="3"/>
  <c r="Q127" i="3"/>
  <c r="O127" i="3"/>
  <c r="M127" i="3"/>
  <c r="K127" i="3"/>
  <c r="I127" i="3"/>
  <c r="G127" i="3"/>
  <c r="E127" i="3"/>
  <c r="C127" i="3"/>
  <c r="U126" i="3"/>
  <c r="S126" i="3"/>
  <c r="Q126" i="3"/>
  <c r="O126" i="3"/>
  <c r="M126" i="3"/>
  <c r="K126" i="3"/>
  <c r="I126" i="3"/>
  <c r="G126" i="3"/>
  <c r="E126" i="3"/>
  <c r="C126" i="3"/>
  <c r="U124" i="3"/>
  <c r="S124" i="3"/>
  <c r="Q124" i="3"/>
  <c r="O124" i="3"/>
  <c r="M124" i="3"/>
  <c r="K124" i="3"/>
  <c r="I124" i="3"/>
  <c r="G124" i="3"/>
  <c r="E124" i="3"/>
  <c r="C124" i="3"/>
  <c r="U123" i="3"/>
  <c r="S123" i="3"/>
  <c r="Q123" i="3"/>
  <c r="O123" i="3"/>
  <c r="M123" i="3"/>
  <c r="K123" i="3"/>
  <c r="I123" i="3"/>
  <c r="G123" i="3"/>
  <c r="E123" i="3"/>
  <c r="C123" i="3"/>
  <c r="U122" i="3"/>
  <c r="S122" i="3"/>
  <c r="Q122" i="3"/>
  <c r="O122" i="3"/>
  <c r="M122" i="3"/>
  <c r="K122" i="3"/>
  <c r="I122" i="3"/>
  <c r="G122" i="3"/>
  <c r="E122" i="3"/>
  <c r="C122" i="3"/>
  <c r="R117" i="3"/>
  <c r="T116" i="3"/>
  <c r="U116" i="3" s="1"/>
  <c r="S116" i="3"/>
  <c r="Q116" i="3"/>
  <c r="O116" i="3"/>
  <c r="M116" i="3"/>
  <c r="K116" i="3"/>
  <c r="I116" i="3"/>
  <c r="G116" i="3"/>
  <c r="E116" i="3"/>
  <c r="C116" i="3"/>
  <c r="S115" i="3"/>
  <c r="T114" i="3"/>
  <c r="U114" i="3" s="1"/>
  <c r="S114" i="3"/>
  <c r="Q114" i="3"/>
  <c r="O114" i="3"/>
  <c r="M114" i="3"/>
  <c r="K114" i="3"/>
  <c r="I114" i="3"/>
  <c r="G114" i="3"/>
  <c r="E114" i="3"/>
  <c r="C114" i="3"/>
  <c r="U113" i="3"/>
  <c r="T113" i="3"/>
  <c r="S113" i="3"/>
  <c r="Q113" i="3"/>
  <c r="O113" i="3"/>
  <c r="M113" i="3"/>
  <c r="K113" i="3"/>
  <c r="I113" i="3"/>
  <c r="G113" i="3"/>
  <c r="E113" i="3"/>
  <c r="C113" i="3"/>
  <c r="T112" i="3"/>
  <c r="U112" i="3" s="1"/>
  <c r="S112" i="3"/>
  <c r="Q112" i="3"/>
  <c r="O112" i="3"/>
  <c r="M112" i="3"/>
  <c r="K112" i="3"/>
  <c r="I112" i="3"/>
  <c r="G112" i="3"/>
  <c r="E112" i="3"/>
  <c r="C112" i="3"/>
  <c r="T111" i="3"/>
  <c r="U111" i="3" s="1"/>
  <c r="S111" i="3"/>
  <c r="Q111" i="3"/>
  <c r="O111" i="3"/>
  <c r="M111" i="3"/>
  <c r="K111" i="3"/>
  <c r="I111" i="3"/>
  <c r="G111" i="3"/>
  <c r="E111" i="3"/>
  <c r="C111" i="3"/>
  <c r="T110" i="3"/>
  <c r="S110" i="3"/>
  <c r="Q110" i="3"/>
  <c r="O110" i="3"/>
  <c r="M110" i="3"/>
  <c r="K110" i="3"/>
  <c r="I110" i="3"/>
  <c r="G110" i="3"/>
  <c r="E110" i="3"/>
  <c r="C110" i="3"/>
  <c r="T109" i="3"/>
  <c r="U109" i="3" s="1"/>
  <c r="S109" i="3"/>
  <c r="Q109" i="3"/>
  <c r="O109" i="3"/>
  <c r="M109" i="3"/>
  <c r="K109" i="3"/>
  <c r="I109" i="3"/>
  <c r="G109" i="3"/>
  <c r="E109" i="3"/>
  <c r="C109" i="3"/>
  <c r="T108" i="3"/>
  <c r="U108" i="3" s="1"/>
  <c r="S108" i="3"/>
  <c r="Q108" i="3"/>
  <c r="O108" i="3"/>
  <c r="M108" i="3"/>
  <c r="K108" i="3"/>
  <c r="I108" i="3"/>
  <c r="G108" i="3"/>
  <c r="E108" i="3"/>
  <c r="C108" i="3"/>
  <c r="T107" i="3"/>
  <c r="U107" i="3" s="1"/>
  <c r="S107" i="3"/>
  <c r="Q107" i="3"/>
  <c r="O107" i="3"/>
  <c r="M107" i="3"/>
  <c r="K107" i="3"/>
  <c r="I107" i="3"/>
  <c r="G107" i="3"/>
  <c r="E107" i="3"/>
  <c r="C107" i="3"/>
  <c r="T106" i="3"/>
  <c r="S106" i="3"/>
  <c r="Q106" i="3"/>
  <c r="O106" i="3"/>
  <c r="M106" i="3"/>
  <c r="K106" i="3"/>
  <c r="I106" i="3"/>
  <c r="G106" i="3"/>
  <c r="E106" i="3"/>
  <c r="C106" i="3"/>
  <c r="T105" i="3"/>
  <c r="U105" i="3" s="1"/>
  <c r="S105" i="3"/>
  <c r="Q105" i="3"/>
  <c r="O105" i="3"/>
  <c r="M105" i="3"/>
  <c r="K105" i="3"/>
  <c r="I105" i="3"/>
  <c r="G105" i="3"/>
  <c r="E105" i="3"/>
  <c r="C105" i="3"/>
  <c r="T104" i="3"/>
  <c r="S104" i="3"/>
  <c r="Q104" i="3"/>
  <c r="O104" i="3"/>
  <c r="M104" i="3"/>
  <c r="K104" i="3"/>
  <c r="I104" i="3"/>
  <c r="G104" i="3"/>
  <c r="E104" i="3"/>
  <c r="C104" i="3"/>
  <c r="R100" i="3"/>
  <c r="P100" i="3"/>
  <c r="N100" i="3"/>
  <c r="L100" i="3"/>
  <c r="J100" i="3"/>
  <c r="H100" i="3"/>
  <c r="F100" i="3"/>
  <c r="D100" i="3"/>
  <c r="B100" i="3"/>
  <c r="T99" i="3"/>
  <c r="S99" i="3"/>
  <c r="S100" i="3" s="1"/>
  <c r="Q99" i="3"/>
  <c r="Q100" i="3" s="1"/>
  <c r="O99" i="3"/>
  <c r="O100" i="3" s="1"/>
  <c r="M99" i="3"/>
  <c r="M100" i="3" s="1"/>
  <c r="K99" i="3"/>
  <c r="K100" i="3" s="1"/>
  <c r="I99" i="3"/>
  <c r="I100" i="3" s="1"/>
  <c r="G99" i="3"/>
  <c r="G100" i="3" s="1"/>
  <c r="E99" i="3"/>
  <c r="E100" i="3" s="1"/>
  <c r="C99" i="3"/>
  <c r="C100" i="3" s="1"/>
  <c r="R97" i="3"/>
  <c r="P97" i="3"/>
  <c r="N97" i="3"/>
  <c r="L97" i="3"/>
  <c r="J97" i="3"/>
  <c r="H97" i="3"/>
  <c r="F97" i="3"/>
  <c r="D97" i="3"/>
  <c r="B97" i="3"/>
  <c r="T96" i="3"/>
  <c r="S96" i="3"/>
  <c r="Q96" i="3"/>
  <c r="O96" i="3"/>
  <c r="M96" i="3"/>
  <c r="K96" i="3"/>
  <c r="I96" i="3"/>
  <c r="G96" i="3"/>
  <c r="E96" i="3"/>
  <c r="C96" i="3"/>
  <c r="T95" i="3"/>
  <c r="S95" i="3"/>
  <c r="S97" i="3" s="1"/>
  <c r="Q95" i="3"/>
  <c r="O95" i="3"/>
  <c r="O97" i="3" s="1"/>
  <c r="M95" i="3"/>
  <c r="K95" i="3"/>
  <c r="I95" i="3"/>
  <c r="G95" i="3"/>
  <c r="E95" i="3"/>
  <c r="C95" i="3"/>
  <c r="C97" i="3" s="1"/>
  <c r="R93" i="3"/>
  <c r="P93" i="3"/>
  <c r="N93" i="3"/>
  <c r="L93" i="3"/>
  <c r="J93" i="3"/>
  <c r="H93" i="3"/>
  <c r="F93" i="3"/>
  <c r="D93" i="3"/>
  <c r="B93" i="3"/>
  <c r="T92" i="3"/>
  <c r="S92" i="3"/>
  <c r="Q92" i="3"/>
  <c r="O92" i="3"/>
  <c r="M92" i="3"/>
  <c r="K92" i="3"/>
  <c r="I92" i="3"/>
  <c r="G92" i="3"/>
  <c r="E92" i="3"/>
  <c r="C92" i="3"/>
  <c r="T91" i="3"/>
  <c r="S91" i="3"/>
  <c r="Q91" i="3"/>
  <c r="O91" i="3"/>
  <c r="M91" i="3"/>
  <c r="M93" i="3" s="1"/>
  <c r="K91" i="3"/>
  <c r="I91" i="3"/>
  <c r="G91" i="3"/>
  <c r="G93" i="3" s="1"/>
  <c r="E91" i="3"/>
  <c r="C91" i="3"/>
  <c r="C93" i="3" s="1"/>
  <c r="R89" i="3"/>
  <c r="P89" i="3"/>
  <c r="N89" i="3"/>
  <c r="L89" i="3"/>
  <c r="J89" i="3"/>
  <c r="H89" i="3"/>
  <c r="F89" i="3"/>
  <c r="D89" i="3"/>
  <c r="B89" i="3"/>
  <c r="T88" i="3"/>
  <c r="S88" i="3"/>
  <c r="Q88" i="3"/>
  <c r="O88" i="3"/>
  <c r="M88" i="3"/>
  <c r="K88" i="3"/>
  <c r="I88" i="3"/>
  <c r="G88" i="3"/>
  <c r="E88" i="3"/>
  <c r="C88" i="3"/>
  <c r="T87" i="3"/>
  <c r="S87" i="3"/>
  <c r="S89" i="3" s="1"/>
  <c r="Q87" i="3"/>
  <c r="Q89" i="3" s="1"/>
  <c r="O87" i="3"/>
  <c r="M87" i="3"/>
  <c r="M89" i="3" s="1"/>
  <c r="K87" i="3"/>
  <c r="K89" i="3" s="1"/>
  <c r="I87" i="3"/>
  <c r="G87" i="3"/>
  <c r="G89" i="3" s="1"/>
  <c r="E87" i="3"/>
  <c r="C87" i="3"/>
  <c r="R85" i="3"/>
  <c r="P85" i="3"/>
  <c r="N85" i="3"/>
  <c r="L85" i="3"/>
  <c r="J85" i="3"/>
  <c r="H85" i="3"/>
  <c r="F85" i="3"/>
  <c r="D85" i="3"/>
  <c r="B85" i="3"/>
  <c r="T84" i="3"/>
  <c r="S84" i="3"/>
  <c r="Q84" i="3"/>
  <c r="O84" i="3"/>
  <c r="M84" i="3"/>
  <c r="K84" i="3"/>
  <c r="I84" i="3"/>
  <c r="G84" i="3"/>
  <c r="G85" i="3" s="1"/>
  <c r="E84" i="3"/>
  <c r="C84" i="3"/>
  <c r="T83" i="3"/>
  <c r="S83" i="3"/>
  <c r="Q83" i="3"/>
  <c r="O83" i="3"/>
  <c r="M83" i="3"/>
  <c r="K83" i="3"/>
  <c r="I83" i="3"/>
  <c r="G83" i="3"/>
  <c r="E83" i="3"/>
  <c r="C83" i="3"/>
  <c r="R81" i="3"/>
  <c r="P81" i="3"/>
  <c r="N81" i="3"/>
  <c r="L81" i="3"/>
  <c r="J81" i="3"/>
  <c r="H81" i="3"/>
  <c r="F81" i="3"/>
  <c r="D81" i="3"/>
  <c r="B81" i="3"/>
  <c r="T80" i="3"/>
  <c r="S80" i="3"/>
  <c r="Q80" i="3"/>
  <c r="O80" i="3"/>
  <c r="M80" i="3"/>
  <c r="K80" i="3"/>
  <c r="I80" i="3"/>
  <c r="G80" i="3"/>
  <c r="E80" i="3"/>
  <c r="C80" i="3"/>
  <c r="T79" i="3"/>
  <c r="U79" i="3" s="1"/>
  <c r="S79" i="3"/>
  <c r="Q79" i="3"/>
  <c r="O79" i="3"/>
  <c r="M79" i="3"/>
  <c r="K79" i="3"/>
  <c r="I79" i="3"/>
  <c r="G79" i="3"/>
  <c r="E79" i="3"/>
  <c r="C79" i="3"/>
  <c r="T78" i="3"/>
  <c r="U78" i="3" s="1"/>
  <c r="S78" i="3"/>
  <c r="Q78" i="3"/>
  <c r="Q81" i="3" s="1"/>
  <c r="O78" i="3"/>
  <c r="M78" i="3"/>
  <c r="M81" i="3" s="1"/>
  <c r="K78" i="3"/>
  <c r="I78" i="3"/>
  <c r="G78" i="3"/>
  <c r="E78" i="3"/>
  <c r="E81" i="3" s="1"/>
  <c r="C78" i="3"/>
  <c r="R76" i="3"/>
  <c r="P76" i="3"/>
  <c r="N76" i="3"/>
  <c r="L76" i="3"/>
  <c r="J76" i="3"/>
  <c r="H76" i="3"/>
  <c r="F76" i="3"/>
  <c r="D76" i="3"/>
  <c r="B76" i="3"/>
  <c r="T75" i="3"/>
  <c r="S75" i="3"/>
  <c r="Q75" i="3"/>
  <c r="O75" i="3"/>
  <c r="M75" i="3"/>
  <c r="K75" i="3"/>
  <c r="I75" i="3"/>
  <c r="G75" i="3"/>
  <c r="E75" i="3"/>
  <c r="C75" i="3"/>
  <c r="T74" i="3"/>
  <c r="T76" i="3" s="1"/>
  <c r="S74" i="3"/>
  <c r="Q74" i="3"/>
  <c r="O74" i="3"/>
  <c r="O76" i="3" s="1"/>
  <c r="M74" i="3"/>
  <c r="M76" i="3" s="1"/>
  <c r="K74" i="3"/>
  <c r="K76" i="3" s="1"/>
  <c r="I74" i="3"/>
  <c r="I76" i="3" s="1"/>
  <c r="G74" i="3"/>
  <c r="E74" i="3"/>
  <c r="C74" i="3"/>
  <c r="C76" i="3" s="1"/>
  <c r="R72" i="3"/>
  <c r="P72" i="3"/>
  <c r="N72" i="3"/>
  <c r="L72" i="3"/>
  <c r="J72" i="3"/>
  <c r="H72" i="3"/>
  <c r="F72" i="3"/>
  <c r="D72" i="3"/>
  <c r="B72" i="3"/>
  <c r="T71" i="3"/>
  <c r="S71" i="3"/>
  <c r="Q71" i="3"/>
  <c r="O71" i="3"/>
  <c r="M71" i="3"/>
  <c r="K71" i="3"/>
  <c r="I71" i="3"/>
  <c r="G71" i="3"/>
  <c r="E71" i="3"/>
  <c r="C71" i="3"/>
  <c r="T70" i="3"/>
  <c r="U70" i="3" s="1"/>
  <c r="S70" i="3"/>
  <c r="Q70" i="3"/>
  <c r="O70" i="3"/>
  <c r="M70" i="3"/>
  <c r="K70" i="3"/>
  <c r="I70" i="3"/>
  <c r="G70" i="3"/>
  <c r="E70" i="3"/>
  <c r="C70" i="3"/>
  <c r="U69" i="3"/>
  <c r="T69" i="3"/>
  <c r="S69" i="3"/>
  <c r="Q69" i="3"/>
  <c r="O69" i="3"/>
  <c r="M69" i="3"/>
  <c r="K69" i="3"/>
  <c r="K72" i="3" s="1"/>
  <c r="I69" i="3"/>
  <c r="G69" i="3"/>
  <c r="E69" i="3"/>
  <c r="C69" i="3"/>
  <c r="R67" i="3"/>
  <c r="P67" i="3"/>
  <c r="N67" i="3"/>
  <c r="L67" i="3"/>
  <c r="J67" i="3"/>
  <c r="H67" i="3"/>
  <c r="F67" i="3"/>
  <c r="D67" i="3"/>
  <c r="B67" i="3"/>
  <c r="T66" i="3"/>
  <c r="S66" i="3"/>
  <c r="Q66" i="3"/>
  <c r="O66" i="3"/>
  <c r="M66" i="3"/>
  <c r="K66" i="3"/>
  <c r="I66" i="3"/>
  <c r="G66" i="3"/>
  <c r="E66" i="3"/>
  <c r="C66" i="3"/>
  <c r="T65" i="3"/>
  <c r="S65" i="3"/>
  <c r="Q65" i="3"/>
  <c r="Q67" i="3" s="1"/>
  <c r="O65" i="3"/>
  <c r="M65" i="3"/>
  <c r="K65" i="3"/>
  <c r="I65" i="3"/>
  <c r="G65" i="3"/>
  <c r="E65" i="3"/>
  <c r="E67" i="3" s="1"/>
  <c r="C65" i="3"/>
  <c r="R63" i="3"/>
  <c r="P63" i="3"/>
  <c r="N63" i="3"/>
  <c r="L63" i="3"/>
  <c r="J63" i="3"/>
  <c r="H63" i="3"/>
  <c r="F63" i="3"/>
  <c r="D63" i="3"/>
  <c r="B63" i="3"/>
  <c r="T62" i="3"/>
  <c r="S62" i="3"/>
  <c r="Q62" i="3"/>
  <c r="O62" i="3"/>
  <c r="M62" i="3"/>
  <c r="K62" i="3"/>
  <c r="I62" i="3"/>
  <c r="G62" i="3"/>
  <c r="E62" i="3"/>
  <c r="C62" i="3"/>
  <c r="T61" i="3"/>
  <c r="U61" i="3" s="1"/>
  <c r="S61" i="3"/>
  <c r="Q61" i="3"/>
  <c r="O61" i="3"/>
  <c r="M61" i="3"/>
  <c r="M63" i="3" s="1"/>
  <c r="K61" i="3"/>
  <c r="I61" i="3"/>
  <c r="G61" i="3"/>
  <c r="E61" i="3"/>
  <c r="C61" i="3"/>
  <c r="T60" i="3"/>
  <c r="S60" i="3"/>
  <c r="Q60" i="3"/>
  <c r="O60" i="3"/>
  <c r="M60" i="3"/>
  <c r="K60" i="3"/>
  <c r="I60" i="3"/>
  <c r="G60" i="3"/>
  <c r="E60" i="3"/>
  <c r="C60" i="3"/>
  <c r="T59" i="3"/>
  <c r="U59" i="3" s="1"/>
  <c r="S59" i="3"/>
  <c r="Q59" i="3"/>
  <c r="O59" i="3"/>
  <c r="M59" i="3"/>
  <c r="K59" i="3"/>
  <c r="I59" i="3"/>
  <c r="G59" i="3"/>
  <c r="E59" i="3"/>
  <c r="C59" i="3"/>
  <c r="P58" i="3"/>
  <c r="P115" i="3" s="1"/>
  <c r="N58" i="3"/>
  <c r="L58" i="3"/>
  <c r="L115" i="3" s="1"/>
  <c r="J58" i="3"/>
  <c r="J56" i="3" s="1"/>
  <c r="K56" i="3" s="1"/>
  <c r="H58" i="3"/>
  <c r="H115" i="3" s="1"/>
  <c r="H117" i="3" s="1"/>
  <c r="F58" i="3"/>
  <c r="F115" i="3" s="1"/>
  <c r="D58" i="3"/>
  <c r="D115" i="3" s="1"/>
  <c r="E115" i="3" s="1"/>
  <c r="B58" i="3"/>
  <c r="R57" i="3"/>
  <c r="S56" i="3"/>
  <c r="P56" i="3"/>
  <c r="P57" i="3" s="1"/>
  <c r="O56" i="3"/>
  <c r="M56" i="3"/>
  <c r="I56" i="3"/>
  <c r="F56" i="3"/>
  <c r="D56" i="3"/>
  <c r="D57" i="3" s="1"/>
  <c r="C56" i="3"/>
  <c r="T55" i="3"/>
  <c r="S55" i="3"/>
  <c r="Q55" i="3"/>
  <c r="O55" i="3"/>
  <c r="M55" i="3"/>
  <c r="K55" i="3"/>
  <c r="I55" i="3"/>
  <c r="G55" i="3"/>
  <c r="E55" i="3"/>
  <c r="C55" i="3"/>
  <c r="S54" i="3"/>
  <c r="Q54" i="3"/>
  <c r="L54" i="3"/>
  <c r="K54" i="3"/>
  <c r="H54" i="3"/>
  <c r="H57" i="3" s="1"/>
  <c r="G54" i="3"/>
  <c r="E54" i="3"/>
  <c r="T53" i="3"/>
  <c r="R52" i="3"/>
  <c r="P52" i="3"/>
  <c r="N52" i="3"/>
  <c r="L52" i="3"/>
  <c r="J52" i="3"/>
  <c r="H52" i="3"/>
  <c r="F52" i="3"/>
  <c r="D52" i="3"/>
  <c r="B52" i="3"/>
  <c r="T51" i="3"/>
  <c r="S51" i="3"/>
  <c r="S52" i="3" s="1"/>
  <c r="Q51" i="3"/>
  <c r="Q52" i="3" s="1"/>
  <c r="O51" i="3"/>
  <c r="O52" i="3" s="1"/>
  <c r="M51" i="3"/>
  <c r="M52" i="3" s="1"/>
  <c r="K51" i="3"/>
  <c r="K52" i="3" s="1"/>
  <c r="I51" i="3"/>
  <c r="I52" i="3" s="1"/>
  <c r="G51" i="3"/>
  <c r="G52" i="3" s="1"/>
  <c r="E51" i="3"/>
  <c r="E52" i="3" s="1"/>
  <c r="C51" i="3"/>
  <c r="C52" i="3" s="1"/>
  <c r="R49" i="3"/>
  <c r="P49" i="3"/>
  <c r="N49" i="3"/>
  <c r="L49" i="3"/>
  <c r="J49" i="3"/>
  <c r="H49" i="3"/>
  <c r="F49" i="3"/>
  <c r="D49" i="3"/>
  <c r="B49" i="3"/>
  <c r="T48" i="3"/>
  <c r="U48" i="3" s="1"/>
  <c r="S48" i="3"/>
  <c r="Q48" i="3"/>
  <c r="O48" i="3"/>
  <c r="M48" i="3"/>
  <c r="K48" i="3"/>
  <c r="I48" i="3"/>
  <c r="G48" i="3"/>
  <c r="E48" i="3"/>
  <c r="C48" i="3"/>
  <c r="T47" i="3"/>
  <c r="S47" i="3"/>
  <c r="Q47" i="3"/>
  <c r="O47" i="3"/>
  <c r="M47" i="3"/>
  <c r="K47" i="3"/>
  <c r="I47" i="3"/>
  <c r="G47" i="3"/>
  <c r="E47" i="3"/>
  <c r="C47" i="3"/>
  <c r="T46" i="3"/>
  <c r="U46" i="3" s="1"/>
  <c r="S46" i="3"/>
  <c r="Q46" i="3"/>
  <c r="O46" i="3"/>
  <c r="M46" i="3"/>
  <c r="K46" i="3"/>
  <c r="I46" i="3"/>
  <c r="G46" i="3"/>
  <c r="E46" i="3"/>
  <c r="E49" i="3" s="1"/>
  <c r="C46" i="3"/>
  <c r="R44" i="3"/>
  <c r="P44" i="3"/>
  <c r="N44" i="3"/>
  <c r="L44" i="3"/>
  <c r="J44" i="3"/>
  <c r="H44" i="3"/>
  <c r="F44" i="3"/>
  <c r="D44" i="3"/>
  <c r="B44" i="3"/>
  <c r="T43" i="3"/>
  <c r="S43" i="3"/>
  <c r="Q43" i="3"/>
  <c r="O43" i="3"/>
  <c r="M43" i="3"/>
  <c r="K43" i="3"/>
  <c r="I43" i="3"/>
  <c r="G43" i="3"/>
  <c r="E43" i="3"/>
  <c r="C43" i="3"/>
  <c r="T42" i="3"/>
  <c r="U42" i="3" s="1"/>
  <c r="S42" i="3"/>
  <c r="Q42" i="3"/>
  <c r="O42" i="3"/>
  <c r="M42" i="3"/>
  <c r="K42" i="3"/>
  <c r="I42" i="3"/>
  <c r="G42" i="3"/>
  <c r="E42" i="3"/>
  <c r="C42" i="3"/>
  <c r="T41" i="3"/>
  <c r="U41" i="3" s="1"/>
  <c r="S41" i="3"/>
  <c r="Q41" i="3"/>
  <c r="O41" i="3"/>
  <c r="M41" i="3"/>
  <c r="K41" i="3"/>
  <c r="I41" i="3"/>
  <c r="G41" i="3"/>
  <c r="E41" i="3"/>
  <c r="C41" i="3"/>
  <c r="T40" i="3"/>
  <c r="U40" i="3" s="1"/>
  <c r="S40" i="3"/>
  <c r="Q40" i="3"/>
  <c r="O40" i="3"/>
  <c r="M40" i="3"/>
  <c r="K40" i="3"/>
  <c r="I40" i="3"/>
  <c r="G40" i="3"/>
  <c r="E40" i="3"/>
  <c r="C40" i="3"/>
  <c r="T39" i="3"/>
  <c r="S39" i="3"/>
  <c r="Q39" i="3"/>
  <c r="O39" i="3"/>
  <c r="M39" i="3"/>
  <c r="K39" i="3"/>
  <c r="I39" i="3"/>
  <c r="G39" i="3"/>
  <c r="E39" i="3"/>
  <c r="C39" i="3"/>
  <c r="U38" i="3"/>
  <c r="T38" i="3"/>
  <c r="S38" i="3"/>
  <c r="Q38" i="3"/>
  <c r="O38" i="3"/>
  <c r="O44" i="3" s="1"/>
  <c r="M38" i="3"/>
  <c r="K38" i="3"/>
  <c r="I38" i="3"/>
  <c r="G38" i="3"/>
  <c r="E38" i="3"/>
  <c r="C38" i="3"/>
  <c r="R36" i="3"/>
  <c r="P36" i="3"/>
  <c r="N36" i="3"/>
  <c r="L36" i="3"/>
  <c r="J36" i="3"/>
  <c r="H36" i="3"/>
  <c r="F36" i="3"/>
  <c r="D36" i="3"/>
  <c r="B36" i="3"/>
  <c r="T35" i="3"/>
  <c r="S35" i="3"/>
  <c r="Q35" i="3"/>
  <c r="O35" i="3"/>
  <c r="M35" i="3"/>
  <c r="K35" i="3"/>
  <c r="I35" i="3"/>
  <c r="G35" i="3"/>
  <c r="E35" i="3"/>
  <c r="C35" i="3"/>
  <c r="T34" i="3"/>
  <c r="U34" i="3" s="1"/>
  <c r="S34" i="3"/>
  <c r="Q34" i="3"/>
  <c r="O34" i="3"/>
  <c r="M34" i="3"/>
  <c r="K34" i="3"/>
  <c r="I34" i="3"/>
  <c r="G34" i="3"/>
  <c r="E34" i="3"/>
  <c r="C34" i="3"/>
  <c r="T33" i="3"/>
  <c r="S33" i="3"/>
  <c r="Q33" i="3"/>
  <c r="O33" i="3"/>
  <c r="M33" i="3"/>
  <c r="K33" i="3"/>
  <c r="I33" i="3"/>
  <c r="G33" i="3"/>
  <c r="E33" i="3"/>
  <c r="C33" i="3"/>
  <c r="T32" i="3"/>
  <c r="U32" i="3" s="1"/>
  <c r="S32" i="3"/>
  <c r="Q32" i="3"/>
  <c r="O32" i="3"/>
  <c r="M32" i="3"/>
  <c r="K32" i="3"/>
  <c r="I32" i="3"/>
  <c r="G32" i="3"/>
  <c r="E32" i="3"/>
  <c r="C32" i="3"/>
  <c r="T31" i="3"/>
  <c r="U31" i="3" s="1"/>
  <c r="S31" i="3"/>
  <c r="Q31" i="3"/>
  <c r="O31" i="3"/>
  <c r="M31" i="3"/>
  <c r="K31" i="3"/>
  <c r="I31" i="3"/>
  <c r="G31" i="3"/>
  <c r="E31" i="3"/>
  <c r="C31" i="3"/>
  <c r="T30" i="3"/>
  <c r="U30" i="3" s="1"/>
  <c r="S30" i="3"/>
  <c r="Q30" i="3"/>
  <c r="O30" i="3"/>
  <c r="M30" i="3"/>
  <c r="K30" i="3"/>
  <c r="I30" i="3"/>
  <c r="G30" i="3"/>
  <c r="E30" i="3"/>
  <c r="C30" i="3"/>
  <c r="T29" i="3"/>
  <c r="U29" i="3" s="1"/>
  <c r="S29" i="3"/>
  <c r="Q29" i="3"/>
  <c r="O29" i="3"/>
  <c r="M29" i="3"/>
  <c r="K29" i="3"/>
  <c r="I29" i="3"/>
  <c r="G29" i="3"/>
  <c r="E29" i="3"/>
  <c r="C29" i="3"/>
  <c r="T28" i="3"/>
  <c r="U28" i="3" s="1"/>
  <c r="S28" i="3"/>
  <c r="Q28" i="3"/>
  <c r="O28" i="3"/>
  <c r="M28" i="3"/>
  <c r="K28" i="3"/>
  <c r="I28" i="3"/>
  <c r="G28" i="3"/>
  <c r="E28" i="3"/>
  <c r="C28" i="3"/>
  <c r="T27" i="3"/>
  <c r="U27" i="3" s="1"/>
  <c r="S27" i="3"/>
  <c r="Q27" i="3"/>
  <c r="O27" i="3"/>
  <c r="M27" i="3"/>
  <c r="K27" i="3"/>
  <c r="I27" i="3"/>
  <c r="G27" i="3"/>
  <c r="E27" i="3"/>
  <c r="C27" i="3"/>
  <c r="U25" i="3"/>
  <c r="S25" i="3"/>
  <c r="Q25" i="3"/>
  <c r="O25" i="3"/>
  <c r="M25" i="3"/>
  <c r="K25" i="3"/>
  <c r="I25" i="3"/>
  <c r="G25" i="3"/>
  <c r="E25" i="3"/>
  <c r="U24" i="3"/>
  <c r="S24" i="3"/>
  <c r="Q24" i="3"/>
  <c r="O24" i="3"/>
  <c r="M24" i="3"/>
  <c r="K24" i="3"/>
  <c r="I24" i="3"/>
  <c r="G24" i="3"/>
  <c r="E24" i="3"/>
  <c r="R23" i="3"/>
  <c r="P23" i="3"/>
  <c r="N23" i="3"/>
  <c r="L23" i="3"/>
  <c r="J23" i="3"/>
  <c r="H23" i="3"/>
  <c r="F23" i="3"/>
  <c r="D23" i="3"/>
  <c r="B23" i="3"/>
  <c r="T22" i="3"/>
  <c r="U22" i="3" s="1"/>
  <c r="S22" i="3"/>
  <c r="Q22" i="3"/>
  <c r="O22" i="3"/>
  <c r="M22" i="3"/>
  <c r="K22" i="3"/>
  <c r="I22" i="3"/>
  <c r="G22" i="3"/>
  <c r="E22" i="3"/>
  <c r="C22" i="3"/>
  <c r="T21" i="3"/>
  <c r="S21" i="3"/>
  <c r="S23" i="3" s="1"/>
  <c r="Q21" i="3"/>
  <c r="O21" i="3"/>
  <c r="M21" i="3"/>
  <c r="K21" i="3"/>
  <c r="I21" i="3"/>
  <c r="G21" i="3"/>
  <c r="G23" i="3" s="1"/>
  <c r="E21" i="3"/>
  <c r="C21" i="3"/>
  <c r="R19" i="3"/>
  <c r="P19" i="3"/>
  <c r="N19" i="3"/>
  <c r="L19" i="3"/>
  <c r="J19" i="3"/>
  <c r="H19" i="3"/>
  <c r="F19" i="3"/>
  <c r="D19" i="3"/>
  <c r="B19" i="3"/>
  <c r="B24" i="3" s="1"/>
  <c r="T18" i="3"/>
  <c r="U18" i="3" s="1"/>
  <c r="S18" i="3"/>
  <c r="Q18" i="3"/>
  <c r="O18" i="3"/>
  <c r="M18" i="3"/>
  <c r="K18" i="3"/>
  <c r="I18" i="3"/>
  <c r="G18" i="3"/>
  <c r="E18" i="3"/>
  <c r="C18" i="3"/>
  <c r="T17" i="3"/>
  <c r="U17" i="3" s="1"/>
  <c r="S17" i="3"/>
  <c r="Q17" i="3"/>
  <c r="O17" i="3"/>
  <c r="M17" i="3"/>
  <c r="K17" i="3"/>
  <c r="I17" i="3"/>
  <c r="G17" i="3"/>
  <c r="E17" i="3"/>
  <c r="C17" i="3"/>
  <c r="T16" i="3"/>
  <c r="U16" i="3" s="1"/>
  <c r="S16" i="3"/>
  <c r="Q16" i="3"/>
  <c r="O16" i="3"/>
  <c r="M16" i="3"/>
  <c r="K16" i="3"/>
  <c r="I16" i="3"/>
  <c r="G16" i="3"/>
  <c r="E16" i="3"/>
  <c r="C16" i="3"/>
  <c r="T15" i="3"/>
  <c r="U15" i="3" s="1"/>
  <c r="S15" i="3"/>
  <c r="Q15" i="3"/>
  <c r="O15" i="3"/>
  <c r="M15" i="3"/>
  <c r="K15" i="3"/>
  <c r="I15" i="3"/>
  <c r="G15" i="3"/>
  <c r="E15" i="3"/>
  <c r="C15" i="3"/>
  <c r="T14" i="3"/>
  <c r="S14" i="3"/>
  <c r="Q14" i="3"/>
  <c r="O14" i="3"/>
  <c r="M14" i="3"/>
  <c r="K14" i="3"/>
  <c r="K19" i="3" s="1"/>
  <c r="I14" i="3"/>
  <c r="G14" i="3"/>
  <c r="E14" i="3"/>
  <c r="C14" i="3"/>
  <c r="T13" i="3"/>
  <c r="S13" i="3"/>
  <c r="Q13" i="3"/>
  <c r="O13" i="3"/>
  <c r="M13" i="3"/>
  <c r="K13" i="3"/>
  <c r="I13" i="3"/>
  <c r="G13" i="3"/>
  <c r="E13" i="3"/>
  <c r="C13" i="3"/>
  <c r="T12" i="3"/>
  <c r="U12" i="3" s="1"/>
  <c r="S12" i="3"/>
  <c r="Q12" i="3"/>
  <c r="O12" i="3"/>
  <c r="M12" i="3"/>
  <c r="K12" i="3"/>
  <c r="I12" i="3"/>
  <c r="G12" i="3"/>
  <c r="E12" i="3"/>
  <c r="C12" i="3"/>
  <c r="U6" i="3"/>
  <c r="S6" i="3"/>
  <c r="Q6" i="3"/>
  <c r="O6" i="3"/>
  <c r="M6" i="3"/>
  <c r="K6" i="3"/>
  <c r="I6" i="3"/>
  <c r="G6" i="3"/>
  <c r="E6" i="3"/>
  <c r="C6" i="3"/>
  <c r="K49" i="3" l="1"/>
  <c r="M49" i="3"/>
  <c r="P101" i="3"/>
  <c r="K44" i="3"/>
  <c r="G63" i="3"/>
  <c r="I72" i="3"/>
  <c r="G76" i="3"/>
  <c r="S76" i="3"/>
  <c r="M85" i="3"/>
  <c r="C89" i="3"/>
  <c r="O89" i="3"/>
  <c r="E93" i="3"/>
  <c r="Q93" i="3"/>
  <c r="I36" i="3"/>
  <c r="M44" i="3"/>
  <c r="O49" i="3"/>
  <c r="Q72" i="3"/>
  <c r="M23" i="3"/>
  <c r="K36" i="3"/>
  <c r="Q44" i="3"/>
  <c r="Q49" i="3"/>
  <c r="K81" i="3"/>
  <c r="M97" i="3"/>
  <c r="I49" i="3"/>
  <c r="G67" i="3"/>
  <c r="S67" i="3"/>
  <c r="S85" i="3"/>
  <c r="K85" i="3"/>
  <c r="K93" i="3"/>
  <c r="M67" i="3"/>
  <c r="O23" i="3"/>
  <c r="M36" i="3"/>
  <c r="T44" i="3"/>
  <c r="S57" i="3"/>
  <c r="I63" i="3"/>
  <c r="T63" i="3"/>
  <c r="U62" i="3"/>
  <c r="O67" i="3"/>
  <c r="C67" i="3"/>
  <c r="E89" i="3"/>
  <c r="K97" i="3"/>
  <c r="T100" i="3"/>
  <c r="D117" i="3"/>
  <c r="M19" i="3"/>
  <c r="E76" i="3"/>
  <c r="Q76" i="3"/>
  <c r="O36" i="3"/>
  <c r="O19" i="3"/>
  <c r="E23" i="3"/>
  <c r="Q23" i="3"/>
  <c r="G36" i="3"/>
  <c r="S36" i="3"/>
  <c r="R101" i="3"/>
  <c r="R118" i="3" s="1"/>
  <c r="U39" i="3"/>
  <c r="I54" i="3"/>
  <c r="E56" i="3"/>
  <c r="Q56" i="3"/>
  <c r="O63" i="3"/>
  <c r="M72" i="3"/>
  <c r="C85" i="3"/>
  <c r="O85" i="3"/>
  <c r="I89" i="3"/>
  <c r="U88" i="3"/>
  <c r="Q19" i="3"/>
  <c r="H101" i="3"/>
  <c r="H118" i="3" s="1"/>
  <c r="H120" i="3" s="1"/>
  <c r="I67" i="3"/>
  <c r="C72" i="3"/>
  <c r="O72" i="3"/>
  <c r="U110" i="3"/>
  <c r="O93" i="3"/>
  <c r="D101" i="3"/>
  <c r="E19" i="3"/>
  <c r="G19" i="3"/>
  <c r="S19" i="3"/>
  <c r="I19" i="3"/>
  <c r="I23" i="3"/>
  <c r="K23" i="3"/>
  <c r="U35" i="3"/>
  <c r="G49" i="3"/>
  <c r="S49" i="3"/>
  <c r="U65" i="3"/>
  <c r="G97" i="3"/>
  <c r="P102" i="3"/>
  <c r="D102" i="3"/>
  <c r="U14" i="3"/>
  <c r="T23" i="3"/>
  <c r="U21" i="3"/>
  <c r="C24" i="3"/>
  <c r="U47" i="3"/>
  <c r="U13" i="3"/>
  <c r="E36" i="3"/>
  <c r="Q36" i="3"/>
  <c r="G44" i="3"/>
  <c r="S44" i="3"/>
  <c r="E44" i="3"/>
  <c r="T49" i="3"/>
  <c r="T56" i="3"/>
  <c r="Q115" i="3"/>
  <c r="Q117" i="3" s="1"/>
  <c r="P117" i="3"/>
  <c r="P118" i="3" s="1"/>
  <c r="P120" i="3" s="1"/>
  <c r="U84" i="3"/>
  <c r="U96" i="3"/>
  <c r="U106" i="3"/>
  <c r="B25" i="3"/>
  <c r="I44" i="3"/>
  <c r="L57" i="3"/>
  <c r="M54" i="3"/>
  <c r="M57" i="3" s="1"/>
  <c r="U55" i="3"/>
  <c r="C63" i="3"/>
  <c r="T72" i="3"/>
  <c r="U80" i="3"/>
  <c r="U81" i="3" s="1"/>
  <c r="I85" i="3"/>
  <c r="T85" i="3"/>
  <c r="U83" i="3"/>
  <c r="U92" i="3"/>
  <c r="I97" i="3"/>
  <c r="T97" i="3"/>
  <c r="U95" i="3"/>
  <c r="R102" i="3"/>
  <c r="R119" i="3" s="1"/>
  <c r="C19" i="3"/>
  <c r="C49" i="3"/>
  <c r="E57" i="3"/>
  <c r="F57" i="3"/>
  <c r="F101" i="3" s="1"/>
  <c r="G56" i="3"/>
  <c r="G57" i="3" s="1"/>
  <c r="T52" i="3"/>
  <c r="U51" i="3"/>
  <c r="Q57" i="3"/>
  <c r="S63" i="3"/>
  <c r="C36" i="3"/>
  <c r="C23" i="3"/>
  <c r="E85" i="3"/>
  <c r="E97" i="3"/>
  <c r="C44" i="3"/>
  <c r="T19" i="3"/>
  <c r="U33" i="3"/>
  <c r="L101" i="3"/>
  <c r="T36" i="3"/>
  <c r="U43" i="3"/>
  <c r="I57" i="3"/>
  <c r="T58" i="3"/>
  <c r="B115" i="3"/>
  <c r="B54" i="3"/>
  <c r="N54" i="3"/>
  <c r="N115" i="3"/>
  <c r="K63" i="3"/>
  <c r="U60" i="3"/>
  <c r="U66" i="3"/>
  <c r="U67" i="3" s="1"/>
  <c r="G81" i="3"/>
  <c r="K67" i="3"/>
  <c r="E72" i="3"/>
  <c r="U71" i="3"/>
  <c r="U75" i="3"/>
  <c r="S81" i="3"/>
  <c r="K57" i="3"/>
  <c r="J57" i="3"/>
  <c r="J101" i="3" s="1"/>
  <c r="M115" i="3"/>
  <c r="M117" i="3" s="1"/>
  <c r="L117" i="3"/>
  <c r="G72" i="3"/>
  <c r="S72" i="3"/>
  <c r="I81" i="3"/>
  <c r="Q85" i="3"/>
  <c r="Q97" i="3"/>
  <c r="U104" i="3"/>
  <c r="I115" i="3"/>
  <c r="I117" i="3" s="1"/>
  <c r="J115" i="3"/>
  <c r="E63" i="3"/>
  <c r="Q63" i="3"/>
  <c r="T67" i="3"/>
  <c r="T89" i="3"/>
  <c r="U87" i="3"/>
  <c r="S93" i="3"/>
  <c r="U99" i="3"/>
  <c r="G117" i="3"/>
  <c r="S117" i="3"/>
  <c r="I93" i="3"/>
  <c r="T93" i="3"/>
  <c r="U91" i="3"/>
  <c r="G115" i="3"/>
  <c r="F117" i="3"/>
  <c r="C81" i="3"/>
  <c r="O81" i="3"/>
  <c r="E117" i="3"/>
  <c r="T81" i="3"/>
  <c r="U74" i="3"/>
  <c r="Q101" i="3" l="1"/>
  <c r="M101" i="3"/>
  <c r="K101" i="3"/>
  <c r="D118" i="3"/>
  <c r="D120" i="3" s="1"/>
  <c r="G101" i="3"/>
  <c r="G118" i="3" s="1"/>
  <c r="U44" i="3"/>
  <c r="E101" i="3"/>
  <c r="S101" i="3"/>
  <c r="S118" i="3" s="1"/>
  <c r="H102" i="3"/>
  <c r="H119" i="3" s="1"/>
  <c r="I101" i="3"/>
  <c r="I118" i="3" s="1"/>
  <c r="D119" i="3"/>
  <c r="F118" i="3"/>
  <c r="F120" i="3" s="1"/>
  <c r="F102" i="3"/>
  <c r="F119" i="3" s="1"/>
  <c r="J102" i="3"/>
  <c r="Q118" i="3"/>
  <c r="Q102" i="3"/>
  <c r="Q119" i="3" s="1"/>
  <c r="K118" i="3"/>
  <c r="K102" i="3"/>
  <c r="E118" i="3"/>
  <c r="E102" i="3"/>
  <c r="E119" i="3" s="1"/>
  <c r="G102" i="3"/>
  <c r="G119" i="3" s="1"/>
  <c r="U89" i="3"/>
  <c r="O115" i="3"/>
  <c r="O117" i="3" s="1"/>
  <c r="N117" i="3"/>
  <c r="L102" i="3"/>
  <c r="L119" i="3" s="1"/>
  <c r="L118" i="3"/>
  <c r="L120" i="3" s="1"/>
  <c r="U56" i="3"/>
  <c r="U49" i="3"/>
  <c r="P119" i="3"/>
  <c r="U76" i="3"/>
  <c r="U93" i="3"/>
  <c r="N57" i="3"/>
  <c r="N101" i="3" s="1"/>
  <c r="O54" i="3"/>
  <c r="O57" i="3" s="1"/>
  <c r="O101" i="3" s="1"/>
  <c r="U19" i="3"/>
  <c r="J117" i="3"/>
  <c r="J118" i="3" s="1"/>
  <c r="J120" i="3" s="1"/>
  <c r="K115" i="3"/>
  <c r="K117" i="3" s="1"/>
  <c r="B57" i="3"/>
  <c r="T54" i="3"/>
  <c r="C54" i="3"/>
  <c r="U36" i="3"/>
  <c r="U23" i="3"/>
  <c r="U100" i="3"/>
  <c r="U63" i="3"/>
  <c r="T115" i="3"/>
  <c r="C115" i="3"/>
  <c r="B117" i="3"/>
  <c r="U52" i="3"/>
  <c r="M118" i="3"/>
  <c r="M102" i="3"/>
  <c r="M119" i="3" s="1"/>
  <c r="U72" i="3"/>
  <c r="U97" i="3"/>
  <c r="C25" i="3"/>
  <c r="U85" i="3"/>
  <c r="J119" i="3" l="1"/>
  <c r="S102" i="3"/>
  <c r="S119" i="3" s="1"/>
  <c r="I102" i="3"/>
  <c r="I119" i="3" s="1"/>
  <c r="K119" i="3"/>
  <c r="U54" i="3"/>
  <c r="T57" i="3"/>
  <c r="O118" i="3"/>
  <c r="O102" i="3"/>
  <c r="O119" i="3" s="1"/>
  <c r="B101" i="3"/>
  <c r="N118" i="3"/>
  <c r="N120" i="3" s="1"/>
  <c r="N102" i="3"/>
  <c r="N119" i="3" s="1"/>
  <c r="U115" i="3"/>
  <c r="T117" i="3"/>
  <c r="C57" i="3"/>
  <c r="C117" i="3"/>
  <c r="U117" i="3" l="1"/>
  <c r="B102" i="3"/>
  <c r="B118" i="3"/>
  <c r="T101" i="3"/>
  <c r="U57" i="3"/>
  <c r="C101" i="3"/>
  <c r="B120" i="3" l="1"/>
  <c r="B119" i="3"/>
  <c r="T102" i="3"/>
  <c r="T118" i="3"/>
  <c r="C118" i="3"/>
  <c r="C102" i="3"/>
  <c r="U101" i="3"/>
  <c r="C119" i="3" l="1"/>
  <c r="U118" i="3"/>
  <c r="U102" i="3"/>
  <c r="T120" i="3"/>
  <c r="T119" i="3"/>
  <c r="U119" i="3" l="1"/>
  <c r="U128" i="4" l="1"/>
  <c r="S128" i="4"/>
  <c r="Q128" i="4"/>
  <c r="O128" i="4"/>
  <c r="M128" i="4"/>
  <c r="K128" i="4"/>
  <c r="I128" i="4"/>
  <c r="G128" i="4"/>
  <c r="E128" i="4"/>
  <c r="C128" i="4"/>
  <c r="U127" i="4"/>
  <c r="S127" i="4"/>
  <c r="Q127" i="4"/>
  <c r="O127" i="4"/>
  <c r="M127" i="4"/>
  <c r="K127" i="4"/>
  <c r="I127" i="4"/>
  <c r="G127" i="4"/>
  <c r="E127" i="4"/>
  <c r="C127" i="4"/>
  <c r="U126" i="4"/>
  <c r="S126" i="4"/>
  <c r="Q126" i="4"/>
  <c r="O126" i="4"/>
  <c r="M126" i="4"/>
  <c r="K126" i="4"/>
  <c r="I126" i="4"/>
  <c r="G126" i="4"/>
  <c r="E126" i="4"/>
  <c r="C126" i="4"/>
  <c r="U124" i="4"/>
  <c r="S124" i="4"/>
  <c r="Q124" i="4"/>
  <c r="O124" i="4"/>
  <c r="M124" i="4"/>
  <c r="K124" i="4"/>
  <c r="I124" i="4"/>
  <c r="G124" i="4"/>
  <c r="E124" i="4"/>
  <c r="C124" i="4"/>
  <c r="U123" i="4"/>
  <c r="S123" i="4"/>
  <c r="Q123" i="4"/>
  <c r="O123" i="4"/>
  <c r="M123" i="4"/>
  <c r="K123" i="4"/>
  <c r="I123" i="4"/>
  <c r="G123" i="4"/>
  <c r="E123" i="4"/>
  <c r="C123" i="4"/>
  <c r="U122" i="4"/>
  <c r="S122" i="4"/>
  <c r="Q122" i="4"/>
  <c r="O122" i="4"/>
  <c r="M122" i="4"/>
  <c r="K122" i="4"/>
  <c r="I122" i="4"/>
  <c r="G122" i="4"/>
  <c r="E122" i="4"/>
  <c r="C122" i="4"/>
  <c r="S120" i="4"/>
  <c r="R117" i="4"/>
  <c r="S117" i="4" s="1"/>
  <c r="T116" i="4"/>
  <c r="S116" i="4"/>
  <c r="Q116" i="4"/>
  <c r="O116" i="4"/>
  <c r="M116" i="4"/>
  <c r="K116" i="4"/>
  <c r="I116" i="4"/>
  <c r="G116" i="4"/>
  <c r="E116" i="4"/>
  <c r="C116" i="4"/>
  <c r="S115" i="4"/>
  <c r="T114" i="4"/>
  <c r="U114" i="4" s="1"/>
  <c r="S114" i="4"/>
  <c r="Q114" i="4"/>
  <c r="O114" i="4"/>
  <c r="M114" i="4"/>
  <c r="K114" i="4"/>
  <c r="I114" i="4"/>
  <c r="G114" i="4"/>
  <c r="E114" i="4"/>
  <c r="C114" i="4"/>
  <c r="T113" i="4"/>
  <c r="U113" i="4" s="1"/>
  <c r="S113" i="4"/>
  <c r="Q113" i="4"/>
  <c r="O113" i="4"/>
  <c r="M113" i="4"/>
  <c r="K113" i="4"/>
  <c r="I113" i="4"/>
  <c r="G113" i="4"/>
  <c r="E113" i="4"/>
  <c r="C113" i="4"/>
  <c r="T112" i="4"/>
  <c r="U112" i="4" s="1"/>
  <c r="S112" i="4"/>
  <c r="Q112" i="4"/>
  <c r="O112" i="4"/>
  <c r="M112" i="4"/>
  <c r="K112" i="4"/>
  <c r="I112" i="4"/>
  <c r="G112" i="4"/>
  <c r="E112" i="4"/>
  <c r="C112" i="4"/>
  <c r="T111" i="4"/>
  <c r="U111" i="4" s="1"/>
  <c r="S111" i="4"/>
  <c r="Q111" i="4"/>
  <c r="O111" i="4"/>
  <c r="M111" i="4"/>
  <c r="K111" i="4"/>
  <c r="I111" i="4"/>
  <c r="G111" i="4"/>
  <c r="E111" i="4"/>
  <c r="C111" i="4"/>
  <c r="T110" i="4"/>
  <c r="S110" i="4"/>
  <c r="Q110" i="4"/>
  <c r="O110" i="4"/>
  <c r="M110" i="4"/>
  <c r="K110" i="4"/>
  <c r="I110" i="4"/>
  <c r="G110" i="4"/>
  <c r="E110" i="4"/>
  <c r="C110" i="4"/>
  <c r="T109" i="4"/>
  <c r="S109" i="4"/>
  <c r="Q109" i="4"/>
  <c r="O109" i="4"/>
  <c r="M109" i="4"/>
  <c r="K109" i="4"/>
  <c r="I109" i="4"/>
  <c r="G109" i="4"/>
  <c r="E109" i="4"/>
  <c r="C109" i="4"/>
  <c r="T108" i="4"/>
  <c r="U108" i="4" s="1"/>
  <c r="S108" i="4"/>
  <c r="Q108" i="4"/>
  <c r="O108" i="4"/>
  <c r="M108" i="4"/>
  <c r="K108" i="4"/>
  <c r="I108" i="4"/>
  <c r="G108" i="4"/>
  <c r="E108" i="4"/>
  <c r="C108" i="4"/>
  <c r="T107" i="4"/>
  <c r="U107" i="4" s="1"/>
  <c r="S107" i="4"/>
  <c r="Q107" i="4"/>
  <c r="O107" i="4"/>
  <c r="M107" i="4"/>
  <c r="K107" i="4"/>
  <c r="I107" i="4"/>
  <c r="G107" i="4"/>
  <c r="E107" i="4"/>
  <c r="C107" i="4"/>
  <c r="T106" i="4"/>
  <c r="U106" i="4" s="1"/>
  <c r="S106" i="4"/>
  <c r="Q106" i="4"/>
  <c r="O106" i="4"/>
  <c r="M106" i="4"/>
  <c r="K106" i="4"/>
  <c r="I106" i="4"/>
  <c r="G106" i="4"/>
  <c r="E106" i="4"/>
  <c r="C106" i="4"/>
  <c r="T105" i="4"/>
  <c r="U105" i="4" s="1"/>
  <c r="S105" i="4"/>
  <c r="Q105" i="4"/>
  <c r="O105" i="4"/>
  <c r="M105" i="4"/>
  <c r="K105" i="4"/>
  <c r="I105" i="4"/>
  <c r="G105" i="4"/>
  <c r="E105" i="4"/>
  <c r="C105" i="4"/>
  <c r="T104" i="4"/>
  <c r="S104" i="4"/>
  <c r="Q104" i="4"/>
  <c r="O104" i="4"/>
  <c r="M104" i="4"/>
  <c r="K104" i="4"/>
  <c r="I104" i="4"/>
  <c r="G104" i="4"/>
  <c r="E104" i="4"/>
  <c r="C104" i="4"/>
  <c r="T100" i="4"/>
  <c r="U100" i="4" s="1"/>
  <c r="R100" i="4"/>
  <c r="S100" i="4" s="1"/>
  <c r="P100" i="4"/>
  <c r="Q100" i="4" s="1"/>
  <c r="N100" i="4"/>
  <c r="O100" i="4" s="1"/>
  <c r="L100" i="4"/>
  <c r="M100" i="4" s="1"/>
  <c r="J100" i="4"/>
  <c r="K100" i="4" s="1"/>
  <c r="H100" i="4"/>
  <c r="I100" i="4" s="1"/>
  <c r="F100" i="4"/>
  <c r="G100" i="4" s="1"/>
  <c r="D100" i="4"/>
  <c r="B100" i="4"/>
  <c r="C100" i="4" s="1"/>
  <c r="U99" i="4"/>
  <c r="S99" i="4"/>
  <c r="Q99" i="4"/>
  <c r="O99" i="4"/>
  <c r="M99" i="4"/>
  <c r="K99" i="4"/>
  <c r="I99" i="4"/>
  <c r="G99" i="4"/>
  <c r="E99" i="4"/>
  <c r="C99" i="4"/>
  <c r="R97" i="4"/>
  <c r="S97" i="4" s="1"/>
  <c r="P97" i="4"/>
  <c r="Q97" i="4" s="1"/>
  <c r="N97" i="4"/>
  <c r="O97" i="4" s="1"/>
  <c r="L97" i="4"/>
  <c r="M97" i="4" s="1"/>
  <c r="J97" i="4"/>
  <c r="K97" i="4" s="1"/>
  <c r="H97" i="4"/>
  <c r="I97" i="4" s="1"/>
  <c r="F97" i="4"/>
  <c r="G97" i="4" s="1"/>
  <c r="D97" i="4"/>
  <c r="E97" i="4" s="1"/>
  <c r="B97" i="4"/>
  <c r="C97" i="4" s="1"/>
  <c r="T96" i="4"/>
  <c r="S96" i="4"/>
  <c r="Q96" i="4"/>
  <c r="O96" i="4"/>
  <c r="M96" i="4"/>
  <c r="K96" i="4"/>
  <c r="I96" i="4"/>
  <c r="G96" i="4"/>
  <c r="E96" i="4"/>
  <c r="C96" i="4"/>
  <c r="T95" i="4"/>
  <c r="S95" i="4"/>
  <c r="Q95" i="4"/>
  <c r="O95" i="4"/>
  <c r="M95" i="4"/>
  <c r="K95" i="4"/>
  <c r="I95" i="4"/>
  <c r="G95" i="4"/>
  <c r="E95" i="4"/>
  <c r="C95" i="4"/>
  <c r="R93" i="4"/>
  <c r="S93" i="4" s="1"/>
  <c r="P93" i="4"/>
  <c r="Q93" i="4" s="1"/>
  <c r="N93" i="4"/>
  <c r="O93" i="4" s="1"/>
  <c r="L93" i="4"/>
  <c r="M93" i="4" s="1"/>
  <c r="J93" i="4"/>
  <c r="K93" i="4" s="1"/>
  <c r="H93" i="4"/>
  <c r="I93" i="4" s="1"/>
  <c r="F93" i="4"/>
  <c r="G93" i="4" s="1"/>
  <c r="D93" i="4"/>
  <c r="E93" i="4" s="1"/>
  <c r="B93" i="4"/>
  <c r="C93" i="4" s="1"/>
  <c r="T92" i="4"/>
  <c r="U92" i="4" s="1"/>
  <c r="S92" i="4"/>
  <c r="Q92" i="4"/>
  <c r="O92" i="4"/>
  <c r="M92" i="4"/>
  <c r="K92" i="4"/>
  <c r="I92" i="4"/>
  <c r="G92" i="4"/>
  <c r="E92" i="4"/>
  <c r="C92" i="4"/>
  <c r="T91" i="4"/>
  <c r="T93" i="4" s="1"/>
  <c r="U93" i="4" s="1"/>
  <c r="S91" i="4"/>
  <c r="Q91" i="4"/>
  <c r="O91" i="4"/>
  <c r="M91" i="4"/>
  <c r="K91" i="4"/>
  <c r="I91" i="4"/>
  <c r="G91" i="4"/>
  <c r="E91" i="4"/>
  <c r="C91" i="4"/>
  <c r="R89" i="4"/>
  <c r="S89" i="4" s="1"/>
  <c r="P89" i="4"/>
  <c r="Q89" i="4" s="1"/>
  <c r="N89" i="4"/>
  <c r="O89" i="4" s="1"/>
  <c r="L89" i="4"/>
  <c r="M89" i="4" s="1"/>
  <c r="J89" i="4"/>
  <c r="K89" i="4" s="1"/>
  <c r="H89" i="4"/>
  <c r="I89" i="4" s="1"/>
  <c r="F89" i="4"/>
  <c r="G89" i="4" s="1"/>
  <c r="D89" i="4"/>
  <c r="E89" i="4" s="1"/>
  <c r="B89" i="4"/>
  <c r="C89" i="4" s="1"/>
  <c r="T88" i="4"/>
  <c r="U88" i="4" s="1"/>
  <c r="S88" i="4"/>
  <c r="Q88" i="4"/>
  <c r="O88" i="4"/>
  <c r="M88" i="4"/>
  <c r="K88" i="4"/>
  <c r="I88" i="4"/>
  <c r="G88" i="4"/>
  <c r="E88" i="4"/>
  <c r="C88" i="4"/>
  <c r="T87" i="4"/>
  <c r="U87" i="4" s="1"/>
  <c r="S87" i="4"/>
  <c r="Q87" i="4"/>
  <c r="O87" i="4"/>
  <c r="M87" i="4"/>
  <c r="K87" i="4"/>
  <c r="I87" i="4"/>
  <c r="G87" i="4"/>
  <c r="E87" i="4"/>
  <c r="C87" i="4"/>
  <c r="R85" i="4"/>
  <c r="S85" i="4" s="1"/>
  <c r="P85" i="4"/>
  <c r="Q85" i="4" s="1"/>
  <c r="N85" i="4"/>
  <c r="O85" i="4" s="1"/>
  <c r="L85" i="4"/>
  <c r="M85" i="4" s="1"/>
  <c r="J85" i="4"/>
  <c r="K85" i="4" s="1"/>
  <c r="H85" i="4"/>
  <c r="I85" i="4" s="1"/>
  <c r="F85" i="4"/>
  <c r="G85" i="4" s="1"/>
  <c r="D85" i="4"/>
  <c r="E85" i="4" s="1"/>
  <c r="B85" i="4"/>
  <c r="T84" i="4"/>
  <c r="S84" i="4"/>
  <c r="Q84" i="4"/>
  <c r="O84" i="4"/>
  <c r="M84" i="4"/>
  <c r="K84" i="4"/>
  <c r="I84" i="4"/>
  <c r="G84" i="4"/>
  <c r="E84" i="4"/>
  <c r="C84" i="4"/>
  <c r="T83" i="4"/>
  <c r="U83" i="4" s="1"/>
  <c r="S83" i="4"/>
  <c r="Q83" i="4"/>
  <c r="O83" i="4"/>
  <c r="M83" i="4"/>
  <c r="K83" i="4"/>
  <c r="I83" i="4"/>
  <c r="G83" i="4"/>
  <c r="E83" i="4"/>
  <c r="C83" i="4"/>
  <c r="R81" i="4"/>
  <c r="S81" i="4" s="1"/>
  <c r="P81" i="4"/>
  <c r="Q81" i="4" s="1"/>
  <c r="N81" i="4"/>
  <c r="O81" i="4" s="1"/>
  <c r="L81" i="4"/>
  <c r="M81" i="4" s="1"/>
  <c r="J81" i="4"/>
  <c r="H81" i="4"/>
  <c r="I81" i="4" s="1"/>
  <c r="F81" i="4"/>
  <c r="G81" i="4" s="1"/>
  <c r="D81" i="4"/>
  <c r="E81" i="4" s="1"/>
  <c r="B81" i="4"/>
  <c r="C81" i="4" s="1"/>
  <c r="T80" i="4"/>
  <c r="S80" i="4"/>
  <c r="Q80" i="4"/>
  <c r="O80" i="4"/>
  <c r="M80" i="4"/>
  <c r="K80" i="4"/>
  <c r="I80" i="4"/>
  <c r="G80" i="4"/>
  <c r="E80" i="4"/>
  <c r="C80" i="4"/>
  <c r="T79" i="4"/>
  <c r="U79" i="4" s="1"/>
  <c r="S79" i="4"/>
  <c r="Q79" i="4"/>
  <c r="O79" i="4"/>
  <c r="M79" i="4"/>
  <c r="K79" i="4"/>
  <c r="I79" i="4"/>
  <c r="G79" i="4"/>
  <c r="E79" i="4"/>
  <c r="C79" i="4"/>
  <c r="T78" i="4"/>
  <c r="U78" i="4" s="1"/>
  <c r="S78" i="4"/>
  <c r="Q78" i="4"/>
  <c r="O78" i="4"/>
  <c r="M78" i="4"/>
  <c r="K78" i="4"/>
  <c r="I78" i="4"/>
  <c r="G78" i="4"/>
  <c r="E78" i="4"/>
  <c r="C78" i="4"/>
  <c r="R76" i="4"/>
  <c r="S76" i="4" s="1"/>
  <c r="P76" i="4"/>
  <c r="Q76" i="4" s="1"/>
  <c r="N76" i="4"/>
  <c r="O76" i="4" s="1"/>
  <c r="L76" i="4"/>
  <c r="M76" i="4" s="1"/>
  <c r="J76" i="4"/>
  <c r="K76" i="4" s="1"/>
  <c r="H76" i="4"/>
  <c r="I76" i="4" s="1"/>
  <c r="G76" i="4"/>
  <c r="F76" i="4"/>
  <c r="D76" i="4"/>
  <c r="E76" i="4" s="1"/>
  <c r="B76" i="4"/>
  <c r="T75" i="4"/>
  <c r="U75" i="4" s="1"/>
  <c r="S75" i="4"/>
  <c r="Q75" i="4"/>
  <c r="O75" i="4"/>
  <c r="M75" i="4"/>
  <c r="K75" i="4"/>
  <c r="I75" i="4"/>
  <c r="G75" i="4"/>
  <c r="E75" i="4"/>
  <c r="C75" i="4"/>
  <c r="T74" i="4"/>
  <c r="S74" i="4"/>
  <c r="Q74" i="4"/>
  <c r="O74" i="4"/>
  <c r="M74" i="4"/>
  <c r="K74" i="4"/>
  <c r="I74" i="4"/>
  <c r="G74" i="4"/>
  <c r="E74" i="4"/>
  <c r="C74" i="4"/>
  <c r="R72" i="4"/>
  <c r="S72" i="4" s="1"/>
  <c r="P72" i="4"/>
  <c r="Q72" i="4" s="1"/>
  <c r="N72" i="4"/>
  <c r="O72" i="4" s="1"/>
  <c r="L72" i="4"/>
  <c r="M72" i="4" s="1"/>
  <c r="J72" i="4"/>
  <c r="K72" i="4" s="1"/>
  <c r="H72" i="4"/>
  <c r="I72" i="4" s="1"/>
  <c r="F72" i="4"/>
  <c r="G72" i="4" s="1"/>
  <c r="D72" i="4"/>
  <c r="E72" i="4" s="1"/>
  <c r="B72" i="4"/>
  <c r="T71" i="4"/>
  <c r="U71" i="4" s="1"/>
  <c r="S71" i="4"/>
  <c r="Q71" i="4"/>
  <c r="O71" i="4"/>
  <c r="M71" i="4"/>
  <c r="K71" i="4"/>
  <c r="I71" i="4"/>
  <c r="G71" i="4"/>
  <c r="E71" i="4"/>
  <c r="C71" i="4"/>
  <c r="T70" i="4"/>
  <c r="S70" i="4"/>
  <c r="Q70" i="4"/>
  <c r="O70" i="4"/>
  <c r="M70" i="4"/>
  <c r="K70" i="4"/>
  <c r="I70" i="4"/>
  <c r="G70" i="4"/>
  <c r="E70" i="4"/>
  <c r="C70" i="4"/>
  <c r="T69" i="4"/>
  <c r="S69" i="4"/>
  <c r="Q69" i="4"/>
  <c r="O69" i="4"/>
  <c r="M69" i="4"/>
  <c r="K69" i="4"/>
  <c r="I69" i="4"/>
  <c r="G69" i="4"/>
  <c r="E69" i="4"/>
  <c r="C69" i="4"/>
  <c r="R67" i="4"/>
  <c r="S67" i="4" s="1"/>
  <c r="P67" i="4"/>
  <c r="Q67" i="4" s="1"/>
  <c r="N67" i="4"/>
  <c r="O67" i="4" s="1"/>
  <c r="L67" i="4"/>
  <c r="M67" i="4" s="1"/>
  <c r="K67" i="4"/>
  <c r="J67" i="4"/>
  <c r="I67" i="4"/>
  <c r="H67" i="4"/>
  <c r="F67" i="4"/>
  <c r="G67" i="4" s="1"/>
  <c r="D67" i="4"/>
  <c r="E67" i="4" s="1"/>
  <c r="B67" i="4"/>
  <c r="C67" i="4" s="1"/>
  <c r="T66" i="4"/>
  <c r="S66" i="4"/>
  <c r="Q66" i="4"/>
  <c r="O66" i="4"/>
  <c r="M66" i="4"/>
  <c r="K66" i="4"/>
  <c r="I66" i="4"/>
  <c r="G66" i="4"/>
  <c r="E66" i="4"/>
  <c r="C66" i="4"/>
  <c r="T65" i="4"/>
  <c r="S65" i="4"/>
  <c r="Q65" i="4"/>
  <c r="O65" i="4"/>
  <c r="M65" i="4"/>
  <c r="K65" i="4"/>
  <c r="I65" i="4"/>
  <c r="G65" i="4"/>
  <c r="E65" i="4"/>
  <c r="C65" i="4"/>
  <c r="R63" i="4"/>
  <c r="S63" i="4" s="1"/>
  <c r="P63" i="4"/>
  <c r="Q63" i="4" s="1"/>
  <c r="N63" i="4"/>
  <c r="O63" i="4" s="1"/>
  <c r="L63" i="4"/>
  <c r="M63" i="4" s="1"/>
  <c r="J63" i="4"/>
  <c r="K63" i="4" s="1"/>
  <c r="I63" i="4"/>
  <c r="H63" i="4"/>
  <c r="F63" i="4"/>
  <c r="G63" i="4" s="1"/>
  <c r="D63" i="4"/>
  <c r="B63" i="4"/>
  <c r="C63" i="4" s="1"/>
  <c r="T62" i="4"/>
  <c r="S62" i="4"/>
  <c r="Q62" i="4"/>
  <c r="O62" i="4"/>
  <c r="M62" i="4"/>
  <c r="K62" i="4"/>
  <c r="I62" i="4"/>
  <c r="G62" i="4"/>
  <c r="E62" i="4"/>
  <c r="C62" i="4"/>
  <c r="T61" i="4"/>
  <c r="S61" i="4"/>
  <c r="Q61" i="4"/>
  <c r="O61" i="4"/>
  <c r="M61" i="4"/>
  <c r="K61" i="4"/>
  <c r="I61" i="4"/>
  <c r="G61" i="4"/>
  <c r="E61" i="4"/>
  <c r="C61" i="4"/>
  <c r="T60" i="4"/>
  <c r="S60" i="4"/>
  <c r="Q60" i="4"/>
  <c r="O60" i="4"/>
  <c r="M60" i="4"/>
  <c r="K60" i="4"/>
  <c r="I60" i="4"/>
  <c r="G60" i="4"/>
  <c r="E60" i="4"/>
  <c r="C60" i="4"/>
  <c r="T59" i="4"/>
  <c r="U59" i="4" s="1"/>
  <c r="S59" i="4"/>
  <c r="Q59" i="4"/>
  <c r="O59" i="4"/>
  <c r="M59" i="4"/>
  <c r="K59" i="4"/>
  <c r="I59" i="4"/>
  <c r="G59" i="4"/>
  <c r="E59" i="4"/>
  <c r="C59" i="4"/>
  <c r="P58" i="4"/>
  <c r="N58" i="4"/>
  <c r="N115" i="4" s="1"/>
  <c r="N117" i="4" s="1"/>
  <c r="O117" i="4" s="1"/>
  <c r="L58" i="4"/>
  <c r="L115" i="4" s="1"/>
  <c r="J58" i="4"/>
  <c r="H58" i="4"/>
  <c r="H115" i="4" s="1"/>
  <c r="H117" i="4" s="1"/>
  <c r="I117" i="4" s="1"/>
  <c r="F58" i="4"/>
  <c r="F115" i="4" s="1"/>
  <c r="D58" i="4"/>
  <c r="D56" i="4" s="1"/>
  <c r="B58" i="4"/>
  <c r="B115" i="4" s="1"/>
  <c r="C115" i="4" s="1"/>
  <c r="S57" i="4"/>
  <c r="R57" i="4"/>
  <c r="S56" i="4"/>
  <c r="N56" i="4"/>
  <c r="N57" i="4" s="1"/>
  <c r="O57" i="4" s="1"/>
  <c r="H56" i="4"/>
  <c r="B56" i="4"/>
  <c r="B57" i="4" s="1"/>
  <c r="T55" i="4"/>
  <c r="S55" i="4"/>
  <c r="Q55" i="4"/>
  <c r="O55" i="4"/>
  <c r="M55" i="4"/>
  <c r="K55" i="4"/>
  <c r="I55" i="4"/>
  <c r="G55" i="4"/>
  <c r="E55" i="4"/>
  <c r="C55" i="4"/>
  <c r="S54" i="4"/>
  <c r="Q54" i="4"/>
  <c r="O54" i="4"/>
  <c r="M54" i="4"/>
  <c r="K54" i="4"/>
  <c r="I54" i="4"/>
  <c r="G54" i="4"/>
  <c r="D54" i="4"/>
  <c r="E54" i="4" s="1"/>
  <c r="C54" i="4"/>
  <c r="T53" i="4"/>
  <c r="S52" i="4"/>
  <c r="R52" i="4"/>
  <c r="P52" i="4"/>
  <c r="Q52" i="4" s="1"/>
  <c r="N52" i="4"/>
  <c r="O52" i="4" s="1"/>
  <c r="M52" i="4"/>
  <c r="L52" i="4"/>
  <c r="J52" i="4"/>
  <c r="K52" i="4" s="1"/>
  <c r="H52" i="4"/>
  <c r="I52" i="4" s="1"/>
  <c r="F52" i="4"/>
  <c r="G52" i="4" s="1"/>
  <c r="D52" i="4"/>
  <c r="E52" i="4" s="1"/>
  <c r="B52" i="4"/>
  <c r="T51" i="4"/>
  <c r="U51" i="4" s="1"/>
  <c r="S51" i="4"/>
  <c r="Q51" i="4"/>
  <c r="O51" i="4"/>
  <c r="M51" i="4"/>
  <c r="K51" i="4"/>
  <c r="I51" i="4"/>
  <c r="G51" i="4"/>
  <c r="E51" i="4"/>
  <c r="C51" i="4"/>
  <c r="R49" i="4"/>
  <c r="S49" i="4" s="1"/>
  <c r="P49" i="4"/>
  <c r="Q49" i="4" s="1"/>
  <c r="N49" i="4"/>
  <c r="O49" i="4" s="1"/>
  <c r="L49" i="4"/>
  <c r="M49" i="4" s="1"/>
  <c r="J49" i="4"/>
  <c r="K49" i="4" s="1"/>
  <c r="I49" i="4"/>
  <c r="H49" i="4"/>
  <c r="F49" i="4"/>
  <c r="G49" i="4" s="1"/>
  <c r="E49" i="4"/>
  <c r="D49" i="4"/>
  <c r="B49" i="4"/>
  <c r="C49" i="4" s="1"/>
  <c r="T48" i="4"/>
  <c r="U48" i="4" s="1"/>
  <c r="S48" i="4"/>
  <c r="Q48" i="4"/>
  <c r="O48" i="4"/>
  <c r="M48" i="4"/>
  <c r="K48" i="4"/>
  <c r="I48" i="4"/>
  <c r="G48" i="4"/>
  <c r="E48" i="4"/>
  <c r="C48" i="4"/>
  <c r="T47" i="4"/>
  <c r="U47" i="4" s="1"/>
  <c r="S47" i="4"/>
  <c r="Q47" i="4"/>
  <c r="O47" i="4"/>
  <c r="M47" i="4"/>
  <c r="K47" i="4"/>
  <c r="I47" i="4"/>
  <c r="G47" i="4"/>
  <c r="E47" i="4"/>
  <c r="C47" i="4"/>
  <c r="T46" i="4"/>
  <c r="U46" i="4" s="1"/>
  <c r="S46" i="4"/>
  <c r="Q46" i="4"/>
  <c r="O46" i="4"/>
  <c r="M46" i="4"/>
  <c r="K46" i="4"/>
  <c r="I46" i="4"/>
  <c r="G46" i="4"/>
  <c r="E46" i="4"/>
  <c r="C46" i="4"/>
  <c r="R44" i="4"/>
  <c r="S44" i="4" s="1"/>
  <c r="P44" i="4"/>
  <c r="Q44" i="4" s="1"/>
  <c r="O44" i="4"/>
  <c r="N44" i="4"/>
  <c r="L44" i="4"/>
  <c r="M44" i="4" s="1"/>
  <c r="J44" i="4"/>
  <c r="K44" i="4" s="1"/>
  <c r="I44" i="4"/>
  <c r="H44" i="4"/>
  <c r="F44" i="4"/>
  <c r="G44" i="4" s="1"/>
  <c r="E44" i="4"/>
  <c r="D44" i="4"/>
  <c r="B44" i="4"/>
  <c r="C44" i="4" s="1"/>
  <c r="T43" i="4"/>
  <c r="U43" i="4" s="1"/>
  <c r="S43" i="4"/>
  <c r="Q43" i="4"/>
  <c r="O43" i="4"/>
  <c r="M43" i="4"/>
  <c r="K43" i="4"/>
  <c r="I43" i="4"/>
  <c r="G43" i="4"/>
  <c r="E43" i="4"/>
  <c r="C43" i="4"/>
  <c r="U42" i="4"/>
  <c r="T42" i="4"/>
  <c r="S42" i="4"/>
  <c r="Q42" i="4"/>
  <c r="O42" i="4"/>
  <c r="M42" i="4"/>
  <c r="K42" i="4"/>
  <c r="I42" i="4"/>
  <c r="G42" i="4"/>
  <c r="E42" i="4"/>
  <c r="C42" i="4"/>
  <c r="T41" i="4"/>
  <c r="S41" i="4"/>
  <c r="Q41" i="4"/>
  <c r="O41" i="4"/>
  <c r="M41" i="4"/>
  <c r="K41" i="4"/>
  <c r="I41" i="4"/>
  <c r="G41" i="4"/>
  <c r="E41" i="4"/>
  <c r="C41" i="4"/>
  <c r="T40" i="4"/>
  <c r="S40" i="4"/>
  <c r="Q40" i="4"/>
  <c r="O40" i="4"/>
  <c r="M40" i="4"/>
  <c r="K40" i="4"/>
  <c r="I40" i="4"/>
  <c r="G40" i="4"/>
  <c r="E40" i="4"/>
  <c r="C40" i="4"/>
  <c r="U39" i="4"/>
  <c r="T39" i="4"/>
  <c r="S39" i="4"/>
  <c r="Q39" i="4"/>
  <c r="O39" i="4"/>
  <c r="M39" i="4"/>
  <c r="K39" i="4"/>
  <c r="I39" i="4"/>
  <c r="G39" i="4"/>
  <c r="E39" i="4"/>
  <c r="C39" i="4"/>
  <c r="T38" i="4"/>
  <c r="S38" i="4"/>
  <c r="Q38" i="4"/>
  <c r="O38" i="4"/>
  <c r="M38" i="4"/>
  <c r="K38" i="4"/>
  <c r="I38" i="4"/>
  <c r="G38" i="4"/>
  <c r="E38" i="4"/>
  <c r="C38" i="4"/>
  <c r="R36" i="4"/>
  <c r="S36" i="4" s="1"/>
  <c r="P36" i="4"/>
  <c r="Q36" i="4" s="1"/>
  <c r="N36" i="4"/>
  <c r="O36" i="4" s="1"/>
  <c r="L36" i="4"/>
  <c r="M36" i="4" s="1"/>
  <c r="J36" i="4"/>
  <c r="K36" i="4" s="1"/>
  <c r="H36" i="4"/>
  <c r="I36" i="4" s="1"/>
  <c r="F36" i="4"/>
  <c r="G36" i="4" s="1"/>
  <c r="D36" i="4"/>
  <c r="E36" i="4" s="1"/>
  <c r="B36" i="4"/>
  <c r="C36" i="4" s="1"/>
  <c r="T35" i="4"/>
  <c r="S35" i="4"/>
  <c r="Q35" i="4"/>
  <c r="O35" i="4"/>
  <c r="M35" i="4"/>
  <c r="K35" i="4"/>
  <c r="I35" i="4"/>
  <c r="G35" i="4"/>
  <c r="E35" i="4"/>
  <c r="C35" i="4"/>
  <c r="T34" i="4"/>
  <c r="U34" i="4" s="1"/>
  <c r="S34" i="4"/>
  <c r="Q34" i="4"/>
  <c r="O34" i="4"/>
  <c r="M34" i="4"/>
  <c r="K34" i="4"/>
  <c r="I34" i="4"/>
  <c r="G34" i="4"/>
  <c r="E34" i="4"/>
  <c r="C34" i="4"/>
  <c r="T33" i="4"/>
  <c r="U33" i="4" s="1"/>
  <c r="S33" i="4"/>
  <c r="Q33" i="4"/>
  <c r="O33" i="4"/>
  <c r="M33" i="4"/>
  <c r="K33" i="4"/>
  <c r="I33" i="4"/>
  <c r="G33" i="4"/>
  <c r="E33" i="4"/>
  <c r="C33" i="4"/>
  <c r="T32" i="4"/>
  <c r="U32" i="4" s="1"/>
  <c r="S32" i="4"/>
  <c r="Q32" i="4"/>
  <c r="O32" i="4"/>
  <c r="M32" i="4"/>
  <c r="K32" i="4"/>
  <c r="I32" i="4"/>
  <c r="G32" i="4"/>
  <c r="E32" i="4"/>
  <c r="C32" i="4"/>
  <c r="T31" i="4"/>
  <c r="S31" i="4"/>
  <c r="Q31" i="4"/>
  <c r="O31" i="4"/>
  <c r="M31" i="4"/>
  <c r="K31" i="4"/>
  <c r="I31" i="4"/>
  <c r="G31" i="4"/>
  <c r="E31" i="4"/>
  <c r="C31" i="4"/>
  <c r="T30" i="4"/>
  <c r="U30" i="4" s="1"/>
  <c r="S30" i="4"/>
  <c r="Q30" i="4"/>
  <c r="O30" i="4"/>
  <c r="M30" i="4"/>
  <c r="K30" i="4"/>
  <c r="I30" i="4"/>
  <c r="G30" i="4"/>
  <c r="E30" i="4"/>
  <c r="C30" i="4"/>
  <c r="T29" i="4"/>
  <c r="S29" i="4"/>
  <c r="Q29" i="4"/>
  <c r="O29" i="4"/>
  <c r="M29" i="4"/>
  <c r="K29" i="4"/>
  <c r="I29" i="4"/>
  <c r="G29" i="4"/>
  <c r="E29" i="4"/>
  <c r="C29" i="4"/>
  <c r="T28" i="4"/>
  <c r="U28" i="4" s="1"/>
  <c r="S28" i="4"/>
  <c r="Q28" i="4"/>
  <c r="O28" i="4"/>
  <c r="M28" i="4"/>
  <c r="K28" i="4"/>
  <c r="I28" i="4"/>
  <c r="G28" i="4"/>
  <c r="E28" i="4"/>
  <c r="C28" i="4"/>
  <c r="T27" i="4"/>
  <c r="U27" i="4" s="1"/>
  <c r="S27" i="4"/>
  <c r="Q27" i="4"/>
  <c r="O27" i="4"/>
  <c r="M27" i="4"/>
  <c r="K27" i="4"/>
  <c r="I27" i="4"/>
  <c r="G27" i="4"/>
  <c r="E27" i="4"/>
  <c r="C27" i="4"/>
  <c r="R23" i="4"/>
  <c r="S23" i="4" s="1"/>
  <c r="P23" i="4"/>
  <c r="Q23" i="4" s="1"/>
  <c r="N23" i="4"/>
  <c r="O23" i="4" s="1"/>
  <c r="L23" i="4"/>
  <c r="J23" i="4"/>
  <c r="K23" i="4" s="1"/>
  <c r="H23" i="4"/>
  <c r="I23" i="4" s="1"/>
  <c r="F23" i="4"/>
  <c r="G23" i="4" s="1"/>
  <c r="D23" i="4"/>
  <c r="E23" i="4" s="1"/>
  <c r="B23" i="4"/>
  <c r="C23" i="4" s="1"/>
  <c r="T22" i="4"/>
  <c r="S22" i="4"/>
  <c r="Q22" i="4"/>
  <c r="O22" i="4"/>
  <c r="M22" i="4"/>
  <c r="K22" i="4"/>
  <c r="I22" i="4"/>
  <c r="G22" i="4"/>
  <c r="E22" i="4"/>
  <c r="C22" i="4"/>
  <c r="T21" i="4"/>
  <c r="S21" i="4"/>
  <c r="Q21" i="4"/>
  <c r="O21" i="4"/>
  <c r="M21" i="4"/>
  <c r="K21" i="4"/>
  <c r="I21" i="4"/>
  <c r="G21" i="4"/>
  <c r="E21" i="4"/>
  <c r="C21" i="4"/>
  <c r="R19" i="4"/>
  <c r="R24" i="4" s="1"/>
  <c r="S24" i="4" s="1"/>
  <c r="P19" i="4"/>
  <c r="N19" i="4"/>
  <c r="L19" i="4"/>
  <c r="M19" i="4" s="1"/>
  <c r="J19" i="4"/>
  <c r="H19" i="4"/>
  <c r="H24" i="4" s="1"/>
  <c r="F19" i="4"/>
  <c r="F24" i="4" s="1"/>
  <c r="D19" i="4"/>
  <c r="B19" i="4"/>
  <c r="B24" i="4" s="1"/>
  <c r="T18" i="4"/>
  <c r="U18" i="4" s="1"/>
  <c r="S18" i="4"/>
  <c r="Q18" i="4"/>
  <c r="O18" i="4"/>
  <c r="M18" i="4"/>
  <c r="K18" i="4"/>
  <c r="I18" i="4"/>
  <c r="G18" i="4"/>
  <c r="E18" i="4"/>
  <c r="C18" i="4"/>
  <c r="T17" i="4"/>
  <c r="U17" i="4" s="1"/>
  <c r="S17" i="4"/>
  <c r="Q17" i="4"/>
  <c r="O17" i="4"/>
  <c r="M17" i="4"/>
  <c r="K17" i="4"/>
  <c r="I17" i="4"/>
  <c r="G17" i="4"/>
  <c r="E17" i="4"/>
  <c r="C17" i="4"/>
  <c r="T16" i="4"/>
  <c r="U16" i="4" s="1"/>
  <c r="S16" i="4"/>
  <c r="Q16" i="4"/>
  <c r="O16" i="4"/>
  <c r="M16" i="4"/>
  <c r="K16" i="4"/>
  <c r="I16" i="4"/>
  <c r="G16" i="4"/>
  <c r="E16" i="4"/>
  <c r="C16" i="4"/>
  <c r="T15" i="4"/>
  <c r="S15" i="4"/>
  <c r="Q15" i="4"/>
  <c r="O15" i="4"/>
  <c r="M15" i="4"/>
  <c r="K15" i="4"/>
  <c r="I15" i="4"/>
  <c r="G15" i="4"/>
  <c r="E15" i="4"/>
  <c r="C15" i="4"/>
  <c r="T14" i="4"/>
  <c r="S14" i="4"/>
  <c r="Q14" i="4"/>
  <c r="O14" i="4"/>
  <c r="M14" i="4"/>
  <c r="K14" i="4"/>
  <c r="I14" i="4"/>
  <c r="G14" i="4"/>
  <c r="E14" i="4"/>
  <c r="C14" i="4"/>
  <c r="T13" i="4"/>
  <c r="S13" i="4"/>
  <c r="Q13" i="4"/>
  <c r="O13" i="4"/>
  <c r="M13" i="4"/>
  <c r="K13" i="4"/>
  <c r="I13" i="4"/>
  <c r="G13" i="4"/>
  <c r="E13" i="4"/>
  <c r="C13" i="4"/>
  <c r="U12" i="4"/>
  <c r="T12" i="4"/>
  <c r="S12" i="4"/>
  <c r="Q12" i="4"/>
  <c r="O12" i="4"/>
  <c r="M12" i="4"/>
  <c r="K12" i="4"/>
  <c r="I12" i="4"/>
  <c r="G12" i="4"/>
  <c r="E12" i="4"/>
  <c r="C12" i="4"/>
  <c r="U6" i="4"/>
  <c r="S6" i="4"/>
  <c r="Q6" i="4"/>
  <c r="O6" i="4"/>
  <c r="M6" i="4"/>
  <c r="K6" i="4"/>
  <c r="I6" i="4"/>
  <c r="G6" i="4"/>
  <c r="E6" i="4"/>
  <c r="C6" i="4"/>
  <c r="B101" i="4" l="1"/>
  <c r="S19" i="4"/>
  <c r="C19" i="4"/>
  <c r="N24" i="4"/>
  <c r="O24" i="4" s="1"/>
  <c r="T89" i="4"/>
  <c r="O19" i="4"/>
  <c r="T19" i="4"/>
  <c r="G19" i="4"/>
  <c r="L24" i="4"/>
  <c r="M24" i="4" s="1"/>
  <c r="F25" i="4"/>
  <c r="G25" i="4" s="1"/>
  <c r="G24" i="4"/>
  <c r="L25" i="4"/>
  <c r="M25" i="4" s="1"/>
  <c r="I19" i="4"/>
  <c r="T23" i="4"/>
  <c r="U22" i="4"/>
  <c r="M23" i="4"/>
  <c r="U41" i="4"/>
  <c r="T52" i="4"/>
  <c r="T54" i="4"/>
  <c r="U54" i="4" s="1"/>
  <c r="O56" i="4"/>
  <c r="U60" i="4"/>
  <c r="U62" i="4"/>
  <c r="C76" i="4"/>
  <c r="U91" i="4"/>
  <c r="T49" i="4"/>
  <c r="U49" i="4" s="1"/>
  <c r="U95" i="4"/>
  <c r="I115" i="4"/>
  <c r="U116" i="4"/>
  <c r="T24" i="4"/>
  <c r="T25" i="4" s="1"/>
  <c r="L56" i="4"/>
  <c r="E100" i="4"/>
  <c r="C101" i="4"/>
  <c r="B102" i="4"/>
  <c r="U14" i="4"/>
  <c r="U61" i="4"/>
  <c r="U15" i="4"/>
  <c r="U40" i="4"/>
  <c r="D24" i="4"/>
  <c r="E19" i="4"/>
  <c r="N25" i="4"/>
  <c r="O25" i="4" s="1"/>
  <c r="N101" i="4"/>
  <c r="H57" i="4"/>
  <c r="I57" i="4" s="1"/>
  <c r="I56" i="4"/>
  <c r="U23" i="4"/>
  <c r="H25" i="4"/>
  <c r="I25" i="4" s="1"/>
  <c r="I24" i="4"/>
  <c r="U35" i="4"/>
  <c r="C52" i="4"/>
  <c r="U52" i="4"/>
  <c r="U66" i="4"/>
  <c r="K81" i="4"/>
  <c r="U104" i="4"/>
  <c r="U110" i="4"/>
  <c r="C24" i="4"/>
  <c r="B25" i="4"/>
  <c r="U19" i="4"/>
  <c r="U38" i="4"/>
  <c r="T44" i="4"/>
  <c r="P24" i="4"/>
  <c r="Q19" i="4"/>
  <c r="U69" i="4"/>
  <c r="T72" i="4"/>
  <c r="K19" i="4"/>
  <c r="J24" i="4"/>
  <c r="U29" i="4"/>
  <c r="T63" i="4"/>
  <c r="E63" i="4"/>
  <c r="C57" i="4"/>
  <c r="D57" i="4"/>
  <c r="E57" i="4" s="1"/>
  <c r="E56" i="4"/>
  <c r="G115" i="4"/>
  <c r="F117" i="4"/>
  <c r="G117" i="4" s="1"/>
  <c r="T58" i="4"/>
  <c r="U80" i="4"/>
  <c r="U89" i="4"/>
  <c r="U13" i="4"/>
  <c r="U31" i="4"/>
  <c r="U55" i="4"/>
  <c r="C56" i="4"/>
  <c r="U70" i="4"/>
  <c r="U74" i="4"/>
  <c r="T76" i="4"/>
  <c r="C85" i="4"/>
  <c r="P115" i="4"/>
  <c r="P56" i="4"/>
  <c r="D115" i="4"/>
  <c r="F56" i="4"/>
  <c r="J115" i="4"/>
  <c r="J56" i="4"/>
  <c r="T67" i="4"/>
  <c r="U65" i="4"/>
  <c r="C72" i="4"/>
  <c r="T81" i="4"/>
  <c r="U21" i="4"/>
  <c r="R101" i="4"/>
  <c r="R25" i="4"/>
  <c r="S25" i="4" s="1"/>
  <c r="U84" i="4"/>
  <c r="T85" i="4"/>
  <c r="T36" i="4"/>
  <c r="M115" i="4"/>
  <c r="L117" i="4"/>
  <c r="M117" i="4" s="1"/>
  <c r="B117" i="4"/>
  <c r="T115" i="4"/>
  <c r="T97" i="4"/>
  <c r="U96" i="4"/>
  <c r="O115" i="4"/>
  <c r="U109" i="4"/>
  <c r="N21" i="2"/>
  <c r="N56" i="2"/>
  <c r="N57" i="2"/>
  <c r="U24" i="4" l="1"/>
  <c r="M56" i="4"/>
  <c r="L57" i="4"/>
  <c r="U115" i="4"/>
  <c r="J57" i="4"/>
  <c r="K57" i="4" s="1"/>
  <c r="K56" i="4"/>
  <c r="Q115" i="4"/>
  <c r="P117" i="4"/>
  <c r="Q117" i="4" s="1"/>
  <c r="N102" i="4"/>
  <c r="N118" i="4"/>
  <c r="O118" i="4" s="1"/>
  <c r="O101" i="4"/>
  <c r="U76" i="4"/>
  <c r="U72" i="4"/>
  <c r="G56" i="4"/>
  <c r="T56" i="4"/>
  <c r="F57" i="4"/>
  <c r="B119" i="4"/>
  <c r="C102" i="4"/>
  <c r="P57" i="4"/>
  <c r="Q57" i="4" s="1"/>
  <c r="Q56" i="4"/>
  <c r="C117" i="4"/>
  <c r="U63" i="4"/>
  <c r="R118" i="4"/>
  <c r="S118" i="4" s="1"/>
  <c r="S101" i="4"/>
  <c r="R102" i="4"/>
  <c r="K115" i="4"/>
  <c r="J117" i="4"/>
  <c r="K117" i="4" s="1"/>
  <c r="U97" i="4"/>
  <c r="T117" i="4"/>
  <c r="U85" i="4"/>
  <c r="U81" i="4"/>
  <c r="U67" i="4"/>
  <c r="E115" i="4"/>
  <c r="D117" i="4"/>
  <c r="E117" i="4" s="1"/>
  <c r="Q24" i="4"/>
  <c r="P25" i="4"/>
  <c r="Q25" i="4" s="1"/>
  <c r="U44" i="4"/>
  <c r="J25" i="4"/>
  <c r="K25" i="4" s="1"/>
  <c r="K24" i="4"/>
  <c r="H101" i="4"/>
  <c r="D25" i="4"/>
  <c r="E25" i="4" s="1"/>
  <c r="E24" i="4"/>
  <c r="D101" i="4"/>
  <c r="B118" i="4"/>
  <c r="U25" i="4"/>
  <c r="U36" i="4"/>
  <c r="C25" i="4"/>
  <c r="P19" i="2"/>
  <c r="N19" i="2"/>
  <c r="L19" i="2"/>
  <c r="J19" i="2"/>
  <c r="H19" i="2"/>
  <c r="F19" i="2"/>
  <c r="D19" i="2"/>
  <c r="B19" i="2"/>
  <c r="J101" i="4" l="1"/>
  <c r="N120" i="4"/>
  <c r="O120" i="4" s="1"/>
  <c r="M57" i="4"/>
  <c r="L101" i="4"/>
  <c r="H120" i="4"/>
  <c r="I120" i="4" s="1"/>
  <c r="H102" i="4"/>
  <c r="I101" i="4"/>
  <c r="H118" i="4"/>
  <c r="I118" i="4" s="1"/>
  <c r="P101" i="4"/>
  <c r="N119" i="4"/>
  <c r="O119" i="4" s="1"/>
  <c r="O102" i="4"/>
  <c r="D102" i="4"/>
  <c r="D118" i="4"/>
  <c r="E118" i="4" s="1"/>
  <c r="E101" i="4"/>
  <c r="G57" i="4"/>
  <c r="F101" i="4"/>
  <c r="C118" i="4"/>
  <c r="B120" i="4"/>
  <c r="C120" i="4" s="1"/>
  <c r="U117" i="4"/>
  <c r="C119" i="4"/>
  <c r="J102" i="4"/>
  <c r="J118" i="4"/>
  <c r="K118" i="4" s="1"/>
  <c r="K101" i="4"/>
  <c r="S102" i="4"/>
  <c r="R119" i="4"/>
  <c r="S119" i="4" s="1"/>
  <c r="T57" i="4"/>
  <c r="U56" i="4"/>
  <c r="P128" i="2"/>
  <c r="Q128" i="2" s="1"/>
  <c r="N128" i="2"/>
  <c r="O128" i="2" s="1"/>
  <c r="L128" i="2"/>
  <c r="M128" i="2" s="1"/>
  <c r="J128" i="2"/>
  <c r="K128" i="2" s="1"/>
  <c r="H128" i="2"/>
  <c r="I128" i="2" s="1"/>
  <c r="F128" i="2"/>
  <c r="G128" i="2" s="1"/>
  <c r="D128" i="2"/>
  <c r="E128" i="2" s="1"/>
  <c r="B128" i="2"/>
  <c r="C128" i="2" s="1"/>
  <c r="R127" i="2"/>
  <c r="Q127" i="2"/>
  <c r="O127" i="2"/>
  <c r="M127" i="2"/>
  <c r="K127" i="2"/>
  <c r="I127" i="2"/>
  <c r="G127" i="2"/>
  <c r="E127" i="2"/>
  <c r="C127" i="2"/>
  <c r="R126" i="2"/>
  <c r="Q126" i="2"/>
  <c r="O126" i="2"/>
  <c r="M126" i="2"/>
  <c r="K126" i="2"/>
  <c r="I126" i="2"/>
  <c r="G126" i="2"/>
  <c r="E126" i="2"/>
  <c r="C126" i="2"/>
  <c r="R124" i="2"/>
  <c r="Q124" i="2"/>
  <c r="O124" i="2"/>
  <c r="M124" i="2"/>
  <c r="K124" i="2"/>
  <c r="I124" i="2"/>
  <c r="G124" i="2"/>
  <c r="E124" i="2"/>
  <c r="C124" i="2"/>
  <c r="Q123" i="2"/>
  <c r="O123" i="2"/>
  <c r="M123" i="2"/>
  <c r="K123" i="2"/>
  <c r="I123" i="2"/>
  <c r="G123" i="2"/>
  <c r="E123" i="2"/>
  <c r="C123" i="2"/>
  <c r="R122" i="2"/>
  <c r="Q122" i="2"/>
  <c r="O122" i="2"/>
  <c r="M122" i="2"/>
  <c r="K122" i="2"/>
  <c r="I122" i="2"/>
  <c r="G122" i="2"/>
  <c r="E122" i="2"/>
  <c r="C122" i="2"/>
  <c r="P117" i="2"/>
  <c r="Q117" i="2" s="1"/>
  <c r="N117" i="2"/>
  <c r="O117" i="2" s="1"/>
  <c r="L117" i="2"/>
  <c r="M117" i="2" s="1"/>
  <c r="J117" i="2"/>
  <c r="K117" i="2" s="1"/>
  <c r="H117" i="2"/>
  <c r="I117" i="2" s="1"/>
  <c r="D117" i="2"/>
  <c r="E117" i="2" s="1"/>
  <c r="B117" i="2"/>
  <c r="R116" i="2"/>
  <c r="Q116" i="2"/>
  <c r="O116" i="2"/>
  <c r="M116" i="2"/>
  <c r="K116" i="2"/>
  <c r="I116" i="2"/>
  <c r="G116" i="2"/>
  <c r="E116" i="2"/>
  <c r="C116" i="2"/>
  <c r="R115" i="2"/>
  <c r="Q115" i="2"/>
  <c r="O115" i="2"/>
  <c r="M115" i="2"/>
  <c r="K115" i="2"/>
  <c r="I115" i="2"/>
  <c r="G115" i="2"/>
  <c r="E115" i="2"/>
  <c r="C115" i="2"/>
  <c r="R114" i="2"/>
  <c r="Q114" i="2"/>
  <c r="O114" i="2"/>
  <c r="M114" i="2"/>
  <c r="K114" i="2"/>
  <c r="I114" i="2"/>
  <c r="G114" i="2"/>
  <c r="E114" i="2"/>
  <c r="C114" i="2"/>
  <c r="R113" i="2"/>
  <c r="Q113" i="2"/>
  <c r="O113" i="2"/>
  <c r="M113" i="2"/>
  <c r="K113" i="2"/>
  <c r="I113" i="2"/>
  <c r="G113" i="2"/>
  <c r="E113" i="2"/>
  <c r="C113" i="2"/>
  <c r="Q112" i="2"/>
  <c r="O112" i="2"/>
  <c r="M112" i="2"/>
  <c r="K112" i="2"/>
  <c r="I112" i="2"/>
  <c r="F112" i="2"/>
  <c r="F117" i="2" s="1"/>
  <c r="G117" i="2" s="1"/>
  <c r="E112" i="2"/>
  <c r="C112" i="2"/>
  <c r="R111" i="2"/>
  <c r="Q111" i="2"/>
  <c r="O111" i="2"/>
  <c r="M111" i="2"/>
  <c r="K111" i="2"/>
  <c r="I111" i="2"/>
  <c r="G111" i="2"/>
  <c r="E111" i="2"/>
  <c r="C111" i="2"/>
  <c r="R110" i="2"/>
  <c r="Q110" i="2"/>
  <c r="O110" i="2"/>
  <c r="M110" i="2"/>
  <c r="K110" i="2"/>
  <c r="I110" i="2"/>
  <c r="G110" i="2"/>
  <c r="E110" i="2"/>
  <c r="C110" i="2"/>
  <c r="R109" i="2"/>
  <c r="Q109" i="2"/>
  <c r="O109" i="2"/>
  <c r="M109" i="2"/>
  <c r="K109" i="2"/>
  <c r="I109" i="2"/>
  <c r="G109" i="2"/>
  <c r="E109" i="2"/>
  <c r="C109" i="2"/>
  <c r="R108" i="2"/>
  <c r="Q108" i="2"/>
  <c r="O108" i="2"/>
  <c r="M108" i="2"/>
  <c r="K108" i="2"/>
  <c r="I108" i="2"/>
  <c r="G108" i="2"/>
  <c r="E108" i="2"/>
  <c r="C108" i="2"/>
  <c r="R107" i="2"/>
  <c r="Q107" i="2"/>
  <c r="O107" i="2"/>
  <c r="M107" i="2"/>
  <c r="K107" i="2"/>
  <c r="I107" i="2"/>
  <c r="G107" i="2"/>
  <c r="E107" i="2"/>
  <c r="C107" i="2"/>
  <c r="R106" i="2"/>
  <c r="Q106" i="2"/>
  <c r="O106" i="2"/>
  <c r="M106" i="2"/>
  <c r="K106" i="2"/>
  <c r="I106" i="2"/>
  <c r="G106" i="2"/>
  <c r="E106" i="2"/>
  <c r="C106" i="2"/>
  <c r="R105" i="2"/>
  <c r="Q105" i="2"/>
  <c r="O105" i="2"/>
  <c r="M105" i="2"/>
  <c r="K105" i="2"/>
  <c r="I105" i="2"/>
  <c r="G105" i="2"/>
  <c r="E105" i="2"/>
  <c r="C105" i="2"/>
  <c r="R104" i="2"/>
  <c r="Q104" i="2"/>
  <c r="O104" i="2"/>
  <c r="M104" i="2"/>
  <c r="K104" i="2"/>
  <c r="I104" i="2"/>
  <c r="G104" i="2"/>
  <c r="E104" i="2"/>
  <c r="C104" i="2"/>
  <c r="P100" i="2"/>
  <c r="Q100" i="2" s="1"/>
  <c r="N100" i="2"/>
  <c r="O100" i="2" s="1"/>
  <c r="L100" i="2"/>
  <c r="M100" i="2" s="1"/>
  <c r="J100" i="2"/>
  <c r="K100" i="2" s="1"/>
  <c r="I100" i="2"/>
  <c r="H100" i="2"/>
  <c r="F100" i="2"/>
  <c r="G100" i="2" s="1"/>
  <c r="D100" i="2"/>
  <c r="E100" i="2" s="1"/>
  <c r="B100" i="2"/>
  <c r="C100" i="2" s="1"/>
  <c r="R99" i="2"/>
  <c r="Q99" i="2"/>
  <c r="O99" i="2"/>
  <c r="M99" i="2"/>
  <c r="K99" i="2"/>
  <c r="I99" i="2"/>
  <c r="G99" i="2"/>
  <c r="E99" i="2"/>
  <c r="C99" i="2"/>
  <c r="P97" i="2"/>
  <c r="Q97" i="2" s="1"/>
  <c r="N97" i="2"/>
  <c r="O97" i="2" s="1"/>
  <c r="M97" i="2"/>
  <c r="L97" i="2"/>
  <c r="J97" i="2"/>
  <c r="K97" i="2" s="1"/>
  <c r="H97" i="2"/>
  <c r="I97" i="2" s="1"/>
  <c r="F97" i="2"/>
  <c r="G97" i="2" s="1"/>
  <c r="D97" i="2"/>
  <c r="B97" i="2"/>
  <c r="C97" i="2" s="1"/>
  <c r="R96" i="2"/>
  <c r="Q96" i="2"/>
  <c r="O96" i="2"/>
  <c r="M96" i="2"/>
  <c r="K96" i="2"/>
  <c r="I96" i="2"/>
  <c r="G96" i="2"/>
  <c r="E96" i="2"/>
  <c r="C96" i="2"/>
  <c r="R95" i="2"/>
  <c r="Q95" i="2"/>
  <c r="O95" i="2"/>
  <c r="M95" i="2"/>
  <c r="K95" i="2"/>
  <c r="I95" i="2"/>
  <c r="G95" i="2"/>
  <c r="E95" i="2"/>
  <c r="C95" i="2"/>
  <c r="P93" i="2"/>
  <c r="Q93" i="2" s="1"/>
  <c r="N93" i="2"/>
  <c r="O93" i="2" s="1"/>
  <c r="L93" i="2"/>
  <c r="M93" i="2" s="1"/>
  <c r="J93" i="2"/>
  <c r="K93" i="2" s="1"/>
  <c r="H93" i="2"/>
  <c r="I93" i="2" s="1"/>
  <c r="F93" i="2"/>
  <c r="G93" i="2" s="1"/>
  <c r="D93" i="2"/>
  <c r="E93" i="2" s="1"/>
  <c r="B93" i="2"/>
  <c r="C93" i="2" s="1"/>
  <c r="R92" i="2"/>
  <c r="Q92" i="2"/>
  <c r="O92" i="2"/>
  <c r="M92" i="2"/>
  <c r="K92" i="2"/>
  <c r="I92" i="2"/>
  <c r="G92" i="2"/>
  <c r="E92" i="2"/>
  <c r="C92" i="2"/>
  <c r="R91" i="2"/>
  <c r="Q91" i="2"/>
  <c r="O91" i="2"/>
  <c r="M91" i="2"/>
  <c r="K91" i="2"/>
  <c r="I91" i="2"/>
  <c r="G91" i="2"/>
  <c r="E91" i="2"/>
  <c r="C91" i="2"/>
  <c r="P89" i="2"/>
  <c r="Q89" i="2" s="1"/>
  <c r="N89" i="2"/>
  <c r="O89" i="2" s="1"/>
  <c r="L89" i="2"/>
  <c r="M89" i="2" s="1"/>
  <c r="J89" i="2"/>
  <c r="K89" i="2" s="1"/>
  <c r="H89" i="2"/>
  <c r="I89" i="2" s="1"/>
  <c r="F89" i="2"/>
  <c r="G89" i="2" s="1"/>
  <c r="D89" i="2"/>
  <c r="B89" i="2"/>
  <c r="C89" i="2" s="1"/>
  <c r="R88" i="2"/>
  <c r="Q88" i="2"/>
  <c r="O88" i="2"/>
  <c r="M88" i="2"/>
  <c r="K88" i="2"/>
  <c r="I88" i="2"/>
  <c r="G88" i="2"/>
  <c r="E88" i="2"/>
  <c r="C88" i="2"/>
  <c r="R87" i="2"/>
  <c r="Q87" i="2"/>
  <c r="O87" i="2"/>
  <c r="M87" i="2"/>
  <c r="K87" i="2"/>
  <c r="I87" i="2"/>
  <c r="G87" i="2"/>
  <c r="E87" i="2"/>
  <c r="C87" i="2"/>
  <c r="P85" i="2"/>
  <c r="Q85" i="2" s="1"/>
  <c r="N85" i="2"/>
  <c r="O85" i="2" s="1"/>
  <c r="L85" i="2"/>
  <c r="M85" i="2" s="1"/>
  <c r="J85" i="2"/>
  <c r="K85" i="2" s="1"/>
  <c r="H85" i="2"/>
  <c r="F85" i="2"/>
  <c r="G85" i="2" s="1"/>
  <c r="D85" i="2"/>
  <c r="E85" i="2" s="1"/>
  <c r="C85" i="2"/>
  <c r="B85" i="2"/>
  <c r="R84" i="2"/>
  <c r="Q84" i="2"/>
  <c r="O84" i="2"/>
  <c r="M84" i="2"/>
  <c r="K84" i="2"/>
  <c r="I84" i="2"/>
  <c r="G84" i="2"/>
  <c r="E84" i="2"/>
  <c r="C84" i="2"/>
  <c r="R83" i="2"/>
  <c r="Q83" i="2"/>
  <c r="O83" i="2"/>
  <c r="M83" i="2"/>
  <c r="K83" i="2"/>
  <c r="I83" i="2"/>
  <c r="G83" i="2"/>
  <c r="E83" i="2"/>
  <c r="C83" i="2"/>
  <c r="P81" i="2"/>
  <c r="Q81" i="2" s="1"/>
  <c r="N81" i="2"/>
  <c r="O81" i="2" s="1"/>
  <c r="L81" i="2"/>
  <c r="M81" i="2" s="1"/>
  <c r="J81" i="2"/>
  <c r="K81" i="2" s="1"/>
  <c r="H81" i="2"/>
  <c r="I81" i="2" s="1"/>
  <c r="F81" i="2"/>
  <c r="G81" i="2" s="1"/>
  <c r="D81" i="2"/>
  <c r="B81" i="2"/>
  <c r="C81" i="2" s="1"/>
  <c r="R80" i="2"/>
  <c r="Q80" i="2"/>
  <c r="O80" i="2"/>
  <c r="M80" i="2"/>
  <c r="K80" i="2"/>
  <c r="I80" i="2"/>
  <c r="G80" i="2"/>
  <c r="E80" i="2"/>
  <c r="C80" i="2"/>
  <c r="R79" i="2"/>
  <c r="Q79" i="2"/>
  <c r="O79" i="2"/>
  <c r="M79" i="2"/>
  <c r="K79" i="2"/>
  <c r="I79" i="2"/>
  <c r="G79" i="2"/>
  <c r="E79" i="2"/>
  <c r="C79" i="2"/>
  <c r="R78" i="2"/>
  <c r="Q78" i="2"/>
  <c r="O78" i="2"/>
  <c r="M78" i="2"/>
  <c r="K78" i="2"/>
  <c r="I78" i="2"/>
  <c r="G78" i="2"/>
  <c r="E78" i="2"/>
  <c r="C78" i="2"/>
  <c r="P76" i="2"/>
  <c r="Q76" i="2" s="1"/>
  <c r="N76" i="2"/>
  <c r="O76" i="2" s="1"/>
  <c r="L76" i="2"/>
  <c r="M76" i="2" s="1"/>
  <c r="J76" i="2"/>
  <c r="K76" i="2" s="1"/>
  <c r="H76" i="2"/>
  <c r="I76" i="2" s="1"/>
  <c r="F76" i="2"/>
  <c r="G76" i="2" s="1"/>
  <c r="D76" i="2"/>
  <c r="E76" i="2" s="1"/>
  <c r="B76" i="2"/>
  <c r="R75" i="2"/>
  <c r="Q75" i="2"/>
  <c r="O75" i="2"/>
  <c r="M75" i="2"/>
  <c r="K75" i="2"/>
  <c r="I75" i="2"/>
  <c r="G75" i="2"/>
  <c r="E75" i="2"/>
  <c r="C75" i="2"/>
  <c r="R74" i="2"/>
  <c r="Q74" i="2"/>
  <c r="O74" i="2"/>
  <c r="M74" i="2"/>
  <c r="K74" i="2"/>
  <c r="I74" i="2"/>
  <c r="G74" i="2"/>
  <c r="E74" i="2"/>
  <c r="C74" i="2"/>
  <c r="P72" i="2"/>
  <c r="Q72" i="2" s="1"/>
  <c r="N72" i="2"/>
  <c r="O72" i="2" s="1"/>
  <c r="L72" i="2"/>
  <c r="M72" i="2" s="1"/>
  <c r="J72" i="2"/>
  <c r="K72" i="2" s="1"/>
  <c r="H72" i="2"/>
  <c r="I72" i="2" s="1"/>
  <c r="F72" i="2"/>
  <c r="G72" i="2" s="1"/>
  <c r="D72" i="2"/>
  <c r="E72" i="2" s="1"/>
  <c r="B72" i="2"/>
  <c r="R71" i="2"/>
  <c r="Q71" i="2"/>
  <c r="O71" i="2"/>
  <c r="M71" i="2"/>
  <c r="K71" i="2"/>
  <c r="I71" i="2"/>
  <c r="G71" i="2"/>
  <c r="E71" i="2"/>
  <c r="C71" i="2"/>
  <c r="R70" i="2"/>
  <c r="Q70" i="2"/>
  <c r="O70" i="2"/>
  <c r="M70" i="2"/>
  <c r="K70" i="2"/>
  <c r="I70" i="2"/>
  <c r="G70" i="2"/>
  <c r="E70" i="2"/>
  <c r="C70" i="2"/>
  <c r="R69" i="2"/>
  <c r="Q69" i="2"/>
  <c r="O69" i="2"/>
  <c r="M69" i="2"/>
  <c r="K69" i="2"/>
  <c r="I69" i="2"/>
  <c r="G69" i="2"/>
  <c r="E69" i="2"/>
  <c r="C69" i="2"/>
  <c r="P67" i="2"/>
  <c r="Q67" i="2" s="1"/>
  <c r="N67" i="2"/>
  <c r="O67" i="2" s="1"/>
  <c r="L67" i="2"/>
  <c r="M67" i="2" s="1"/>
  <c r="J67" i="2"/>
  <c r="K67" i="2" s="1"/>
  <c r="H67" i="2"/>
  <c r="I67" i="2" s="1"/>
  <c r="F67" i="2"/>
  <c r="G67" i="2" s="1"/>
  <c r="D67" i="2"/>
  <c r="E67" i="2" s="1"/>
  <c r="B67" i="2"/>
  <c r="C67" i="2" s="1"/>
  <c r="R66" i="2"/>
  <c r="Q66" i="2"/>
  <c r="O66" i="2"/>
  <c r="M66" i="2"/>
  <c r="K66" i="2"/>
  <c r="I66" i="2"/>
  <c r="G66" i="2"/>
  <c r="E66" i="2"/>
  <c r="C66" i="2"/>
  <c r="R65" i="2"/>
  <c r="Q65" i="2"/>
  <c r="O65" i="2"/>
  <c r="M65" i="2"/>
  <c r="K65" i="2"/>
  <c r="I65" i="2"/>
  <c r="G65" i="2"/>
  <c r="E65" i="2"/>
  <c r="C65" i="2"/>
  <c r="P63" i="2"/>
  <c r="Q63" i="2" s="1"/>
  <c r="N63" i="2"/>
  <c r="O63" i="2" s="1"/>
  <c r="L63" i="2"/>
  <c r="M63" i="2" s="1"/>
  <c r="J63" i="2"/>
  <c r="K63" i="2" s="1"/>
  <c r="H63" i="2"/>
  <c r="I63" i="2" s="1"/>
  <c r="G63" i="2"/>
  <c r="F63" i="2"/>
  <c r="D63" i="2"/>
  <c r="E63" i="2" s="1"/>
  <c r="B63" i="2"/>
  <c r="R62" i="2"/>
  <c r="Q62" i="2"/>
  <c r="O62" i="2"/>
  <c r="M62" i="2"/>
  <c r="K62" i="2"/>
  <c r="I62" i="2"/>
  <c r="G62" i="2"/>
  <c r="E62" i="2"/>
  <c r="C62" i="2"/>
  <c r="R61" i="2"/>
  <c r="Q61" i="2"/>
  <c r="O61" i="2"/>
  <c r="M61" i="2"/>
  <c r="K61" i="2"/>
  <c r="I61" i="2"/>
  <c r="G61" i="2"/>
  <c r="E61" i="2"/>
  <c r="C61" i="2"/>
  <c r="R60" i="2"/>
  <c r="Q60" i="2"/>
  <c r="O60" i="2"/>
  <c r="M60" i="2"/>
  <c r="K60" i="2"/>
  <c r="I60" i="2"/>
  <c r="G60" i="2"/>
  <c r="E60" i="2"/>
  <c r="C60" i="2"/>
  <c r="R59" i="2"/>
  <c r="Q59" i="2"/>
  <c r="O59" i="2"/>
  <c r="M59" i="2"/>
  <c r="K59" i="2"/>
  <c r="I59" i="2"/>
  <c r="G59" i="2"/>
  <c r="E59" i="2"/>
  <c r="C59" i="2"/>
  <c r="L57" i="2"/>
  <c r="M57" i="2" s="1"/>
  <c r="H57" i="2"/>
  <c r="I57" i="2" s="1"/>
  <c r="F57" i="2"/>
  <c r="G57" i="2" s="1"/>
  <c r="D57" i="2"/>
  <c r="E57" i="2" s="1"/>
  <c r="B57" i="2"/>
  <c r="C57" i="2" s="1"/>
  <c r="P56" i="2"/>
  <c r="Q56" i="2" s="1"/>
  <c r="M56" i="2"/>
  <c r="K56" i="2"/>
  <c r="I56" i="2"/>
  <c r="G56" i="2"/>
  <c r="E56" i="2"/>
  <c r="C56" i="2"/>
  <c r="R55" i="2"/>
  <c r="Q55" i="2"/>
  <c r="O55" i="2"/>
  <c r="M55" i="2"/>
  <c r="K55" i="2"/>
  <c r="I55" i="2"/>
  <c r="G55" i="2"/>
  <c r="E55" i="2"/>
  <c r="C55" i="2"/>
  <c r="Q54" i="2"/>
  <c r="O54" i="2"/>
  <c r="M54" i="2"/>
  <c r="J54" i="2"/>
  <c r="R54" i="2" s="1"/>
  <c r="I54" i="2"/>
  <c r="G54" i="2"/>
  <c r="E54" i="2"/>
  <c r="C54" i="2"/>
  <c r="D52" i="2"/>
  <c r="E52" i="2" s="1"/>
  <c r="B52" i="2"/>
  <c r="R51" i="2"/>
  <c r="Q51" i="2"/>
  <c r="Q52" i="2" s="1"/>
  <c r="O51" i="2"/>
  <c r="O52" i="2" s="1"/>
  <c r="M51" i="2"/>
  <c r="M52" i="2" s="1"/>
  <c r="K51" i="2"/>
  <c r="K52" i="2" s="1"/>
  <c r="I51" i="2"/>
  <c r="I52" i="2" s="1"/>
  <c r="G51" i="2"/>
  <c r="G52" i="2" s="1"/>
  <c r="E51" i="2"/>
  <c r="C51" i="2"/>
  <c r="P49" i="2"/>
  <c r="Q49" i="2" s="1"/>
  <c r="N49" i="2"/>
  <c r="O49" i="2" s="1"/>
  <c r="L49" i="2"/>
  <c r="M49" i="2" s="1"/>
  <c r="J49" i="2"/>
  <c r="K49" i="2" s="1"/>
  <c r="H49" i="2"/>
  <c r="I49" i="2" s="1"/>
  <c r="F49" i="2"/>
  <c r="G49" i="2" s="1"/>
  <c r="D49" i="2"/>
  <c r="E49" i="2" s="1"/>
  <c r="B49" i="2"/>
  <c r="R48" i="2"/>
  <c r="Q48" i="2"/>
  <c r="O48" i="2"/>
  <c r="M48" i="2"/>
  <c r="K48" i="2"/>
  <c r="I48" i="2"/>
  <c r="G48" i="2"/>
  <c r="E48" i="2"/>
  <c r="C48" i="2"/>
  <c r="R47" i="2"/>
  <c r="Q47" i="2"/>
  <c r="O47" i="2"/>
  <c r="M47" i="2"/>
  <c r="K47" i="2"/>
  <c r="I47" i="2"/>
  <c r="G47" i="2"/>
  <c r="E47" i="2"/>
  <c r="C47" i="2"/>
  <c r="R46" i="2"/>
  <c r="Q46" i="2"/>
  <c r="O46" i="2"/>
  <c r="M46" i="2"/>
  <c r="K46" i="2"/>
  <c r="I46" i="2"/>
  <c r="G46" i="2"/>
  <c r="E46" i="2"/>
  <c r="C46" i="2"/>
  <c r="P44" i="2"/>
  <c r="Q44" i="2" s="1"/>
  <c r="N44" i="2"/>
  <c r="O44" i="2" s="1"/>
  <c r="L44" i="2"/>
  <c r="M44" i="2" s="1"/>
  <c r="H44" i="2"/>
  <c r="I44" i="2" s="1"/>
  <c r="F44" i="2"/>
  <c r="G44" i="2" s="1"/>
  <c r="D44" i="2"/>
  <c r="E44" i="2" s="1"/>
  <c r="B44" i="2"/>
  <c r="C44" i="2" s="1"/>
  <c r="R43" i="2"/>
  <c r="Q43" i="2"/>
  <c r="O43" i="2"/>
  <c r="M43" i="2"/>
  <c r="K43" i="2"/>
  <c r="I43" i="2"/>
  <c r="G43" i="2"/>
  <c r="E43" i="2"/>
  <c r="C43" i="2"/>
  <c r="R42" i="2"/>
  <c r="Q42" i="2"/>
  <c r="O42" i="2"/>
  <c r="M42" i="2"/>
  <c r="K42" i="2"/>
  <c r="I42" i="2"/>
  <c r="G42" i="2"/>
  <c r="E42" i="2"/>
  <c r="C42" i="2"/>
  <c r="R41" i="2"/>
  <c r="Q41" i="2"/>
  <c r="O41" i="2"/>
  <c r="M41" i="2"/>
  <c r="K41" i="2"/>
  <c r="I41" i="2"/>
  <c r="G41" i="2"/>
  <c r="E41" i="2"/>
  <c r="C41" i="2"/>
  <c r="Q40" i="2"/>
  <c r="O40" i="2"/>
  <c r="M40" i="2"/>
  <c r="J40" i="2"/>
  <c r="R40" i="2" s="1"/>
  <c r="I40" i="2"/>
  <c r="G40" i="2"/>
  <c r="E40" i="2"/>
  <c r="C40" i="2"/>
  <c r="R39" i="2"/>
  <c r="Q39" i="2"/>
  <c r="O39" i="2"/>
  <c r="M39" i="2"/>
  <c r="K39" i="2"/>
  <c r="I39" i="2"/>
  <c r="G39" i="2"/>
  <c r="E39" i="2"/>
  <c r="C39" i="2"/>
  <c r="R38" i="2"/>
  <c r="Q38" i="2"/>
  <c r="O38" i="2"/>
  <c r="M38" i="2"/>
  <c r="K38" i="2"/>
  <c r="I38" i="2"/>
  <c r="G38" i="2"/>
  <c r="E38" i="2"/>
  <c r="C38" i="2"/>
  <c r="P36" i="2"/>
  <c r="Q36" i="2" s="1"/>
  <c r="N36" i="2"/>
  <c r="O36" i="2" s="1"/>
  <c r="L36" i="2"/>
  <c r="M36" i="2" s="1"/>
  <c r="J36" i="2"/>
  <c r="K36" i="2" s="1"/>
  <c r="H36" i="2"/>
  <c r="I36" i="2" s="1"/>
  <c r="F36" i="2"/>
  <c r="G36" i="2" s="1"/>
  <c r="D36" i="2"/>
  <c r="E36" i="2" s="1"/>
  <c r="B36" i="2"/>
  <c r="C36" i="2" s="1"/>
  <c r="R35" i="2"/>
  <c r="Q35" i="2"/>
  <c r="O35" i="2"/>
  <c r="M35" i="2"/>
  <c r="K35" i="2"/>
  <c r="I35" i="2"/>
  <c r="G35" i="2"/>
  <c r="E35" i="2"/>
  <c r="C35" i="2"/>
  <c r="R34" i="2"/>
  <c r="Q34" i="2"/>
  <c r="O34" i="2"/>
  <c r="M34" i="2"/>
  <c r="K34" i="2"/>
  <c r="I34" i="2"/>
  <c r="G34" i="2"/>
  <c r="E34" i="2"/>
  <c r="C34" i="2"/>
  <c r="R33" i="2"/>
  <c r="Q33" i="2"/>
  <c r="O33" i="2"/>
  <c r="M33" i="2"/>
  <c r="K33" i="2"/>
  <c r="I33" i="2"/>
  <c r="G33" i="2"/>
  <c r="E33" i="2"/>
  <c r="C33" i="2"/>
  <c r="R32" i="2"/>
  <c r="Q32" i="2"/>
  <c r="O32" i="2"/>
  <c r="M32" i="2"/>
  <c r="K32" i="2"/>
  <c r="I32" i="2"/>
  <c r="G32" i="2"/>
  <c r="E32" i="2"/>
  <c r="C32" i="2"/>
  <c r="R31" i="2"/>
  <c r="Q31" i="2"/>
  <c r="O31" i="2"/>
  <c r="M31" i="2"/>
  <c r="K31" i="2"/>
  <c r="I31" i="2"/>
  <c r="G31" i="2"/>
  <c r="E31" i="2"/>
  <c r="C31" i="2"/>
  <c r="R30" i="2"/>
  <c r="Q30" i="2"/>
  <c r="O30" i="2"/>
  <c r="M30" i="2"/>
  <c r="K30" i="2"/>
  <c r="I30" i="2"/>
  <c r="G30" i="2"/>
  <c r="E30" i="2"/>
  <c r="C30" i="2"/>
  <c r="R29" i="2"/>
  <c r="Q29" i="2"/>
  <c r="O29" i="2"/>
  <c r="M29" i="2"/>
  <c r="K29" i="2"/>
  <c r="I29" i="2"/>
  <c r="G29" i="2"/>
  <c r="E29" i="2"/>
  <c r="C29" i="2"/>
  <c r="R28" i="2"/>
  <c r="Q28" i="2"/>
  <c r="O28" i="2"/>
  <c r="M28" i="2"/>
  <c r="K28" i="2"/>
  <c r="I28" i="2"/>
  <c r="G28" i="2"/>
  <c r="E28" i="2"/>
  <c r="C28" i="2"/>
  <c r="R27" i="2"/>
  <c r="Q27" i="2"/>
  <c r="O27" i="2"/>
  <c r="M27" i="2"/>
  <c r="K27" i="2"/>
  <c r="I27" i="2"/>
  <c r="G27" i="2"/>
  <c r="E27" i="2"/>
  <c r="C27" i="2"/>
  <c r="P23" i="2"/>
  <c r="Q23" i="2" s="1"/>
  <c r="N23" i="2"/>
  <c r="O23" i="2" s="1"/>
  <c r="L23" i="2"/>
  <c r="M23" i="2" s="1"/>
  <c r="J23" i="2"/>
  <c r="K23" i="2" s="1"/>
  <c r="H23" i="2"/>
  <c r="I23" i="2" s="1"/>
  <c r="F23" i="2"/>
  <c r="G23" i="2" s="1"/>
  <c r="D23" i="2"/>
  <c r="E23" i="2" s="1"/>
  <c r="B23" i="2"/>
  <c r="R22" i="2"/>
  <c r="Q22" i="2"/>
  <c r="O22" i="2"/>
  <c r="M22" i="2"/>
  <c r="K22" i="2"/>
  <c r="I22" i="2"/>
  <c r="G22" i="2"/>
  <c r="E22" i="2"/>
  <c r="C22" i="2"/>
  <c r="R21" i="2"/>
  <c r="Q21" i="2"/>
  <c r="O21" i="2"/>
  <c r="M21" i="2"/>
  <c r="K21" i="2"/>
  <c r="I21" i="2"/>
  <c r="G21" i="2"/>
  <c r="E21" i="2"/>
  <c r="C21" i="2"/>
  <c r="P24" i="2"/>
  <c r="R18" i="2"/>
  <c r="Q18" i="2"/>
  <c r="O18" i="2"/>
  <c r="M18" i="2"/>
  <c r="K18" i="2"/>
  <c r="I18" i="2"/>
  <c r="G18" i="2"/>
  <c r="E18" i="2"/>
  <c r="C18" i="2"/>
  <c r="R17" i="2"/>
  <c r="Q17" i="2"/>
  <c r="O17" i="2"/>
  <c r="M17" i="2"/>
  <c r="K17" i="2"/>
  <c r="I17" i="2"/>
  <c r="G17" i="2"/>
  <c r="E17" i="2"/>
  <c r="C17" i="2"/>
  <c r="R16" i="2"/>
  <c r="Q16" i="2"/>
  <c r="O16" i="2"/>
  <c r="M16" i="2"/>
  <c r="K16" i="2"/>
  <c r="I16" i="2"/>
  <c r="G16" i="2"/>
  <c r="E16" i="2"/>
  <c r="C16" i="2"/>
  <c r="R15" i="2"/>
  <c r="Q15" i="2"/>
  <c r="O15" i="2"/>
  <c r="M15" i="2"/>
  <c r="K15" i="2"/>
  <c r="I15" i="2"/>
  <c r="G15" i="2"/>
  <c r="E15" i="2"/>
  <c r="C15" i="2"/>
  <c r="R14" i="2"/>
  <c r="Q14" i="2"/>
  <c r="O14" i="2"/>
  <c r="M14" i="2"/>
  <c r="K14" i="2"/>
  <c r="I14" i="2"/>
  <c r="G14" i="2"/>
  <c r="E14" i="2"/>
  <c r="C14" i="2"/>
  <c r="R13" i="2"/>
  <c r="Q13" i="2"/>
  <c r="O13" i="2"/>
  <c r="M13" i="2"/>
  <c r="K13" i="2"/>
  <c r="I13" i="2"/>
  <c r="G13" i="2"/>
  <c r="E13" i="2"/>
  <c r="C13" i="2"/>
  <c r="R12" i="2"/>
  <c r="Q12" i="2"/>
  <c r="Q19" i="2" s="1"/>
  <c r="O12" i="2"/>
  <c r="O19" i="2" s="1"/>
  <c r="M12" i="2"/>
  <c r="K12" i="2"/>
  <c r="I12" i="2"/>
  <c r="G12" i="2"/>
  <c r="E12" i="2"/>
  <c r="E19" i="2" s="1"/>
  <c r="C12" i="2"/>
  <c r="C19" i="2" s="1"/>
  <c r="R7" i="2"/>
  <c r="R6" i="2"/>
  <c r="Q6" i="2"/>
  <c r="O6" i="2"/>
  <c r="M6" i="2"/>
  <c r="K6" i="2"/>
  <c r="I6" i="2"/>
  <c r="G6" i="2"/>
  <c r="E6" i="2"/>
  <c r="C6" i="2"/>
  <c r="R3" i="2"/>
  <c r="L118" i="4" l="1"/>
  <c r="M118" i="4" s="1"/>
  <c r="M101" i="4"/>
  <c r="L120" i="4"/>
  <c r="M120" i="4" s="1"/>
  <c r="L102" i="4"/>
  <c r="G19" i="2"/>
  <c r="R19" i="2"/>
  <c r="I19" i="2"/>
  <c r="K19" i="2"/>
  <c r="M19" i="2"/>
  <c r="S15" i="2"/>
  <c r="U57" i="4"/>
  <c r="T101" i="4"/>
  <c r="F118" i="4"/>
  <c r="G101" i="4"/>
  <c r="F120" i="4"/>
  <c r="G120" i="4" s="1"/>
  <c r="F102" i="4"/>
  <c r="J119" i="4"/>
  <c r="K119" i="4" s="1"/>
  <c r="K102" i="4"/>
  <c r="P102" i="4"/>
  <c r="P118" i="4"/>
  <c r="Q118" i="4" s="1"/>
  <c r="Q101" i="4"/>
  <c r="D119" i="4"/>
  <c r="E102" i="4"/>
  <c r="J120" i="4"/>
  <c r="K120" i="4" s="1"/>
  <c r="H119" i="4"/>
  <c r="I119" i="4" s="1"/>
  <c r="I102" i="4"/>
  <c r="D120" i="4"/>
  <c r="E120" i="4" s="1"/>
  <c r="S21" i="2"/>
  <c r="S6" i="2"/>
  <c r="N24" i="2"/>
  <c r="F24" i="2"/>
  <c r="G24" i="2" s="1"/>
  <c r="R81" i="2"/>
  <c r="S81" i="2" s="1"/>
  <c r="J24" i="2"/>
  <c r="K24" i="2" s="1"/>
  <c r="R49" i="2"/>
  <c r="S49" i="2" s="1"/>
  <c r="K40" i="2"/>
  <c r="R23" i="2"/>
  <c r="S23" i="2" s="1"/>
  <c r="S16" i="2"/>
  <c r="L24" i="2"/>
  <c r="M24" i="2" s="1"/>
  <c r="S31" i="2"/>
  <c r="R100" i="2"/>
  <c r="S100" i="2" s="1"/>
  <c r="J44" i="2"/>
  <c r="K44" i="2" s="1"/>
  <c r="H24" i="2"/>
  <c r="I24" i="2" s="1"/>
  <c r="S13" i="2"/>
  <c r="H25" i="2"/>
  <c r="I25" i="2" s="1"/>
  <c r="H101" i="2"/>
  <c r="S54" i="2"/>
  <c r="O24" i="2"/>
  <c r="S123" i="2"/>
  <c r="S111" i="2"/>
  <c r="S108" i="2"/>
  <c r="S104" i="2"/>
  <c r="S87" i="2"/>
  <c r="S69" i="2"/>
  <c r="S110" i="2"/>
  <c r="S105" i="2"/>
  <c r="S99" i="2"/>
  <c r="S96" i="2"/>
  <c r="S91" i="2"/>
  <c r="S95" i="2"/>
  <c r="S107" i="2"/>
  <c r="S84" i="2"/>
  <c r="S75" i="2"/>
  <c r="S71" i="2"/>
  <c r="S62" i="2"/>
  <c r="S127" i="2"/>
  <c r="S80" i="2"/>
  <c r="S17" i="2"/>
  <c r="S18" i="2"/>
  <c r="S30" i="2"/>
  <c r="R36" i="2"/>
  <c r="S55" i="2"/>
  <c r="J57" i="2"/>
  <c r="K57" i="2" s="1"/>
  <c r="R89" i="2"/>
  <c r="E89" i="2"/>
  <c r="S22" i="2"/>
  <c r="B24" i="2"/>
  <c r="S32" i="2"/>
  <c r="S46" i="2"/>
  <c r="C49" i="2"/>
  <c r="R67" i="2"/>
  <c r="S79" i="2"/>
  <c r="S27" i="2"/>
  <c r="S33" i="2"/>
  <c r="S38" i="2"/>
  <c r="S41" i="2"/>
  <c r="S42" i="2"/>
  <c r="S43" i="2"/>
  <c r="S47" i="2"/>
  <c r="C52" i="2"/>
  <c r="R52" i="2"/>
  <c r="S70" i="2"/>
  <c r="R72" i="2"/>
  <c r="C72" i="2"/>
  <c r="S88" i="2"/>
  <c r="P25" i="2"/>
  <c r="Q25" i="2" s="1"/>
  <c r="S34" i="2"/>
  <c r="S35" i="2"/>
  <c r="S39" i="2"/>
  <c r="S40" i="2"/>
  <c r="S48" i="2"/>
  <c r="K54" i="2"/>
  <c r="O56" i="2"/>
  <c r="O57" i="2"/>
  <c r="S61" i="2"/>
  <c r="R63" i="2"/>
  <c r="C63" i="2"/>
  <c r="J25" i="2"/>
  <c r="K25" i="2" s="1"/>
  <c r="S28" i="2"/>
  <c r="S12" i="2"/>
  <c r="S14" i="2"/>
  <c r="D24" i="2"/>
  <c r="C23" i="2"/>
  <c r="Q24" i="2"/>
  <c r="S29" i="2"/>
  <c r="R56" i="2"/>
  <c r="S65" i="2"/>
  <c r="S74" i="2"/>
  <c r="R76" i="2"/>
  <c r="C76" i="2"/>
  <c r="S83" i="2"/>
  <c r="R85" i="2"/>
  <c r="I85" i="2"/>
  <c r="R93" i="2"/>
  <c r="S115" i="2"/>
  <c r="S116" i="2"/>
  <c r="S66" i="2"/>
  <c r="E81" i="2"/>
  <c r="R117" i="2"/>
  <c r="C117" i="2"/>
  <c r="S124" i="2"/>
  <c r="S51" i="2"/>
  <c r="S52" i="2" s="1"/>
  <c r="S59" i="2"/>
  <c r="S92" i="2"/>
  <c r="R97" i="2"/>
  <c r="E97" i="2"/>
  <c r="S113" i="2"/>
  <c r="P57" i="2"/>
  <c r="Q57" i="2" s="1"/>
  <c r="S60" i="2"/>
  <c r="S78" i="2"/>
  <c r="S114" i="2"/>
  <c r="R128" i="2"/>
  <c r="S128" i="2" s="1"/>
  <c r="S106" i="2"/>
  <c r="S109" i="2"/>
  <c r="G112" i="2"/>
  <c r="R112" i="2"/>
  <c r="S122" i="2"/>
  <c r="S126" i="2"/>
  <c r="M102" i="4" l="1"/>
  <c r="L119" i="4"/>
  <c r="M119" i="4" s="1"/>
  <c r="S19" i="2"/>
  <c r="E119" i="4"/>
  <c r="T120" i="4"/>
  <c r="U120" i="4" s="1"/>
  <c r="T102" i="4"/>
  <c r="T118" i="4"/>
  <c r="U101" i="4"/>
  <c r="G118" i="4"/>
  <c r="P120" i="4"/>
  <c r="Q120" i="4" s="1"/>
  <c r="G102" i="4"/>
  <c r="F119" i="4"/>
  <c r="G119" i="4" s="1"/>
  <c r="P119" i="4"/>
  <c r="Q119" i="4" s="1"/>
  <c r="Q102" i="4"/>
  <c r="N25" i="2"/>
  <c r="O25" i="2" s="1"/>
  <c r="N101" i="2"/>
  <c r="F25" i="2"/>
  <c r="G25" i="2" s="1"/>
  <c r="R44" i="2"/>
  <c r="S44" i="2" s="1"/>
  <c r="F101" i="2"/>
  <c r="G101" i="2" s="1"/>
  <c r="J101" i="2"/>
  <c r="J102" i="2" s="1"/>
  <c r="L25" i="2"/>
  <c r="M25" i="2" s="1"/>
  <c r="L101" i="2"/>
  <c r="M101" i="2" s="1"/>
  <c r="S97" i="2"/>
  <c r="S117" i="2"/>
  <c r="S93" i="2"/>
  <c r="S85" i="2"/>
  <c r="D25" i="2"/>
  <c r="E25" i="2" s="1"/>
  <c r="D101" i="2"/>
  <c r="E24" i="2"/>
  <c r="P101" i="2"/>
  <c r="S76" i="2"/>
  <c r="B101" i="2"/>
  <c r="R24" i="2"/>
  <c r="B25" i="2"/>
  <c r="C24" i="2"/>
  <c r="H118" i="2"/>
  <c r="I118" i="2" s="1"/>
  <c r="H102" i="2"/>
  <c r="I101" i="2"/>
  <c r="S63" i="2"/>
  <c r="S36" i="2"/>
  <c r="S112" i="2"/>
  <c r="R57" i="2"/>
  <c r="S56" i="2"/>
  <c r="S72" i="2"/>
  <c r="S67" i="2"/>
  <c r="S89" i="2"/>
  <c r="T119" i="4" l="1"/>
  <c r="U102" i="4"/>
  <c r="U118" i="4"/>
  <c r="J118" i="2"/>
  <c r="K118" i="2" s="1"/>
  <c r="F102" i="2"/>
  <c r="G102" i="2" s="1"/>
  <c r="F118" i="2"/>
  <c r="G118" i="2" s="1"/>
  <c r="L102" i="2"/>
  <c r="M102" i="2" s="1"/>
  <c r="L118" i="2"/>
  <c r="M118" i="2" s="1"/>
  <c r="K101" i="2"/>
  <c r="I102" i="2"/>
  <c r="H119" i="2"/>
  <c r="I119" i="2" s="1"/>
  <c r="B118" i="2"/>
  <c r="B120" i="2" s="1"/>
  <c r="B102" i="2"/>
  <c r="R101" i="2"/>
  <c r="C101" i="2"/>
  <c r="J119" i="2"/>
  <c r="K119" i="2" s="1"/>
  <c r="K102" i="2"/>
  <c r="N118" i="2"/>
  <c r="O118" i="2" s="1"/>
  <c r="N102" i="2"/>
  <c r="O101" i="2"/>
  <c r="S57" i="2"/>
  <c r="H120" i="2"/>
  <c r="R25" i="2"/>
  <c r="C25" i="2"/>
  <c r="Q101" i="2"/>
  <c r="P102" i="2"/>
  <c r="P118" i="2"/>
  <c r="Q118" i="2" s="1"/>
  <c r="D118" i="2"/>
  <c r="E118" i="2" s="1"/>
  <c r="E101" i="2"/>
  <c r="D102" i="2"/>
  <c r="S24" i="2"/>
  <c r="F119" i="2" l="1"/>
  <c r="G119" i="2" s="1"/>
  <c r="U119" i="4"/>
  <c r="J120" i="2"/>
  <c r="K120" i="2" s="1"/>
  <c r="L119" i="2"/>
  <c r="M119" i="2" s="1"/>
  <c r="N120" i="2"/>
  <c r="O120" i="2" s="1"/>
  <c r="F120" i="2"/>
  <c r="G120" i="2" s="1"/>
  <c r="D120" i="2"/>
  <c r="E120" i="2" s="1"/>
  <c r="L120" i="2"/>
  <c r="M120" i="2" s="1"/>
  <c r="S25" i="2"/>
  <c r="C120" i="2"/>
  <c r="P119" i="2"/>
  <c r="Q119" i="2" s="1"/>
  <c r="Q102" i="2"/>
  <c r="I120" i="2"/>
  <c r="D119" i="2"/>
  <c r="E119" i="2" s="1"/>
  <c r="E102" i="2"/>
  <c r="S101" i="2"/>
  <c r="P120" i="2"/>
  <c r="O102" i="2"/>
  <c r="N119" i="2"/>
  <c r="O119" i="2" s="1"/>
  <c r="C102" i="2"/>
  <c r="B119" i="2"/>
  <c r="R102" i="2"/>
  <c r="C118" i="2"/>
  <c r="R118" i="2"/>
  <c r="S118" i="2" l="1"/>
  <c r="S102" i="2"/>
  <c r="C119" i="2"/>
  <c r="R119" i="2"/>
  <c r="Q120" i="2"/>
  <c r="R120" i="2"/>
  <c r="S120" i="2" l="1"/>
  <c r="S119" i="2"/>
</calcChain>
</file>

<file path=xl/sharedStrings.xml><?xml version="1.0" encoding="utf-8"?>
<sst xmlns="http://schemas.openxmlformats.org/spreadsheetml/2006/main" count="5003" uniqueCount="235">
  <si>
    <t>Urola Erdia</t>
  </si>
  <si>
    <t>Urola Kosta</t>
  </si>
  <si>
    <t>Txingudi</t>
  </si>
  <si>
    <t>Tolosaldea</t>
  </si>
  <si>
    <t>San Markos</t>
  </si>
  <si>
    <t>Sasieta</t>
  </si>
  <si>
    <t>Debagoiena</t>
  </si>
  <si>
    <t>Debabarrena</t>
  </si>
  <si>
    <t>Gipuzkoa</t>
  </si>
  <si>
    <t>GIPUZKOA 2020</t>
  </si>
  <si>
    <t>kg</t>
  </si>
  <si>
    <t>kg/hab/año</t>
  </si>
  <si>
    <t>Populazioa / Población 2020</t>
  </si>
  <si>
    <t/>
  </si>
  <si>
    <t>KUDEAKETA PUBLIKOA /GESTIÓN PÚBLICA</t>
  </si>
  <si>
    <t>ETXEKO KONPOSTATZEA ETA KONPOSTATZE KOMUNITARIOA / COMPOSTAJE DOMÉSTICO Y COMUNITARIO</t>
  </si>
  <si>
    <t>Etxeko konpostatzea eta konpostatze komunitarioa guztira / Compostaje doméstico y comunitario total</t>
  </si>
  <si>
    <t>Famili kopurua / nº de familias</t>
  </si>
  <si>
    <t>Kg/biztanleko-urtea / Kg/hab-año</t>
  </si>
  <si>
    <t>Pertsonak familiko / Nº personas por familia</t>
  </si>
  <si>
    <t>BIOHONDAKINA / BIORRESIDUO</t>
  </si>
  <si>
    <t>BILDUTAKO ORGANIKO HARTZIGARRIA / ORGÁNICO FERMENTABLE</t>
  </si>
  <si>
    <t>Organiko hartzigarria Atez ate (AAB) / Orgánico fermentable PaP</t>
  </si>
  <si>
    <t>Organiko hartzigarria 5 edukiontzia / Orgánico fermentable 5º contenedor</t>
  </si>
  <si>
    <t>Organiko hartzigarria sistema mixtoa, aportazio guneak / Orgánico fermentable sistema mixto, zonas de aportación</t>
  </si>
  <si>
    <t>Organiko hartzigarria sortzaile handiak  eta berezia (jatetxeak, tabernak, kafetegiak, eskolak_x001A_) / Orgánico fermentable grandes generadores  y singulares  (restaurantes, bares, cafeterías, colegios,...)</t>
  </si>
  <si>
    <t>Organiko hartzigarria poligonoetan / Orgánico fermentable polígonos</t>
  </si>
  <si>
    <t>Ezohiko oganiko hartzigarria (jaiak, bazkariak_x001A_) / Orgánico fermentable no habitual ( fiestas, comidas_x001A_)</t>
  </si>
  <si>
    <t>Organiko hartzigarria sortzaile bereziak beste kudeatzailekin kudeatua (Arraindegiak_x001A_) / Orgánico fermentable generadores singulares gestinado mediante otros gestores( pescaderias...)</t>
  </si>
  <si>
    <t>BILDUTAKO ORGANIKO HARTZIGARRIA GUZTIRA / TOTAL ORGÁNICO FERMENTABLE</t>
  </si>
  <si>
    <t>INAUSKETAK ETA LOREZAINTZA / PODA Y JARDINERÍA</t>
  </si>
  <si>
    <t>Inausketa bilketa puntuak / Puntos recogida de Poda</t>
  </si>
  <si>
    <t>Garbigunean iñausketa / Poda en garbigune</t>
  </si>
  <si>
    <t>INAUSKETAK ETA LOREZAINTZA GUZTIRA / TOTAL PODA Y JARDINERÍA</t>
  </si>
  <si>
    <t>BIOHONDAKINA GUZTIRA / TOTAL BIORRESIDUO</t>
  </si>
  <si>
    <t>ORGANIKOA GUZTIRA / TOTAL BIORRESIDUO</t>
  </si>
  <si>
    <t>PAPERA-KARTOIA / PAPEL-CARTÓN</t>
  </si>
  <si>
    <t>Atez ateko bilketa (AAB-PaP)-Herritarrak+komertzioak / Recogida PaP - ciudadanoS+comercios</t>
  </si>
  <si>
    <t>Kaleko Edukiontzietan / Contenedores de calle</t>
  </si>
  <si>
    <t>Sistema mixtoa, aportazio guneak / Sistema mixto, zonas de aportación</t>
  </si>
  <si>
    <t>Aportazio gunetan (kartoi komertziala edukiontziaren aldamenean) / Zonas de aportación (cartón comercial junto al contenedor)</t>
  </si>
  <si>
    <t>Komertzioetan / Comercios</t>
  </si>
  <si>
    <t>Administrazioan eta ikastetxetan / Administración y centros escolares</t>
  </si>
  <si>
    <t>Sortzaile handietan (industriak...) / Grandes generadores (industrias_x001A_)</t>
  </si>
  <si>
    <t>Garbigunean-Papera-kartoia / Garbigune-Papel-Cartón</t>
  </si>
  <si>
    <t>Gune industrialetako bilketa / Recogida polígonos industriales</t>
  </si>
  <si>
    <t>PAPERA-KARTOIA GUZTIRA / TOTAL PAPEL-CARTÓN</t>
  </si>
  <si>
    <t>ONTZI ARINAK / ENVASES LIGEROS</t>
  </si>
  <si>
    <t>Atez ate bildutakoa (Etxe eta komertzioetan) / Recogida PaP (recogida domiciliaria y comercial)</t>
  </si>
  <si>
    <t>Sortzaile handietan bildutakoak AAB / Grandes generadores</t>
  </si>
  <si>
    <t>Kaleko Edukiontzietan bildutakoak / Recogido en contenedores de calle</t>
  </si>
  <si>
    <t>Garbiguneetan bildutakoak / Recogido en garbigune</t>
  </si>
  <si>
    <t>ONTZI ARINAK GUZTIRA / TOTAL ENVASES LIGEROS</t>
  </si>
  <si>
    <t>BEIRA / VIDRIO</t>
  </si>
  <si>
    <t>Atez ate komertzioetan / PaP en comercios</t>
  </si>
  <si>
    <t>Garbigunean beira / Recogido en garbigune</t>
  </si>
  <si>
    <t>BEIRA GUZTIRA / TOTAL VIDRIO</t>
  </si>
  <si>
    <t>GARBIGUNEETAN BEIRA ZAPALA / VIDRIO PLANO EN GARBIGUNE</t>
  </si>
  <si>
    <t>GARBIGUNEETAN BEIRA ZAPALA GUZTIRA / TOTAL VIDRIO PLANO EN GARBIGUNE</t>
  </si>
  <si>
    <t>TAMAINA HANDIKOAK / VOLUMINOSOS</t>
  </si>
  <si>
    <t>Bildutako tamaina handikoak kalean eta etxean / Recogida voluminosos viaría y domiciliaria</t>
  </si>
  <si>
    <t>Bildutako tamaina handikoak  komertzio eta industrian / Recogida voluminosos comercial e industrial</t>
  </si>
  <si>
    <t>Garbigunean-tamaina handikoak / Garbigune-voluminosos</t>
  </si>
  <si>
    <t>TAMAINA HANDIKOAK GUZTIRA / TOTAL VOLUMINOSOS</t>
  </si>
  <si>
    <t>EGURRA / MADERA</t>
  </si>
  <si>
    <t>Poligonoetako egur bilketa (industriala, komertziala) / Recogida de madera en polígonos (industrial, comercial)</t>
  </si>
  <si>
    <t>Ezohiko egurra (kaleetan_x001A_) / Madera no habitual ( recogida viaría_x001A_)</t>
  </si>
  <si>
    <t>Merkatu edo azoketako egurra / Madera de mercados y ferias</t>
  </si>
  <si>
    <t>Garbigunean- egurra / Madera en garbigune</t>
  </si>
  <si>
    <t>EGURRA GUZTIRA / TOTAL MADERA</t>
  </si>
  <si>
    <t>ARROPA / TEXTIL</t>
  </si>
  <si>
    <t>Arropa-Oihalak edukiontzietan / Ropa-Telas en contenedor</t>
  </si>
  <si>
    <t>Garbigunean arropa / Ropa en garbigune</t>
  </si>
  <si>
    <t>ARROPA GUZTIRA / TOTAL TEXTIL</t>
  </si>
  <si>
    <t>OLIOA / ACEITE</t>
  </si>
  <si>
    <t>Sukaldeko Olio bilketa edukiontzietan / Recogida de aceite de cocina en contenedor</t>
  </si>
  <si>
    <t>Sukaldeko Olio bilketa puntu mogikorrean / Recogida de aceite de cocina en puntos móviles</t>
  </si>
  <si>
    <t>Garbigunean eta puntu mugikorretan sukaldeko olioa / Aceite de cocina en garbigune y punto movil</t>
  </si>
  <si>
    <t>OLIOA GUZTIRA / TOTAL ACEITE</t>
  </si>
  <si>
    <t>PILAK / PILAS</t>
  </si>
  <si>
    <t>Pilak kaleko edukiontzietan eta dendetako AAB / Pilas mediante contenedor y  comercios</t>
  </si>
  <si>
    <t>Garbigunean eta puntu mugikorretan-Pilak eta bateriak / Pilas y baterías en garbigune y puntos moviles</t>
  </si>
  <si>
    <t>PILAK GUZTIRA / TOTAL PILAS</t>
  </si>
  <si>
    <t>APARATU ELEKTRIKO ETA ELEKTRONIKOAK (RAEE-AK) / APARATO ELÉCTRICO Y ELECTRÓNICO (RAEE)</t>
  </si>
  <si>
    <t>Kaleko eta etxeko bilketa / Recogida viaria  y domiciliaria</t>
  </si>
  <si>
    <t>Garbigunean eta puntu mugikorretan / Garbigune y puntos moviles</t>
  </si>
  <si>
    <t>Komertzioetako eta industrietako bilketa / Recogida comercial e industrial</t>
  </si>
  <si>
    <t>APARATU ELEKTRIKO ETA ELEKTRONIKOAK (RAEE-AK) GUZTIRA / TOTAL APARATO ELÉCTRICO Y ELECTRÓNICO (RAEE)</t>
  </si>
  <si>
    <t>ETXEKO HONDAKIN ARRISKUTSUAK (RPH) / RESIDUOS DE LOS HOGARES PELIGROSOS</t>
  </si>
  <si>
    <t>Garbigunean hondakin arriskutsuak (barnizak, pinturak, disolbenteak, ibilgailuetako olioa)) / Residuos peligrosos (barnices, pinturas, disolventes, aceite motor)</t>
  </si>
  <si>
    <t>Hondakin arriskutxuak (RPH) puntu mobiletan / Residuos peligrosos (RPH) en puntos móviles</t>
  </si>
  <si>
    <t>ETXEKO HONDAKIN ARRISKUTSUAK (RPH) GUZTIRA / TOTAL RESIDUOS DE LOS HOGARES PELIGROSOS</t>
  </si>
  <si>
    <t>PLASTIKOA / PLÁSTICO</t>
  </si>
  <si>
    <t>Plastiko birziklagarriak/balioztagarriak poligonoetan (porespan eta bestelakoak barne) / Plástico reciclable/valorizable en polígonos (incluido porespan etc)</t>
  </si>
  <si>
    <t>Garbigune eta puntu mugikorretan bildutako plastiko birziklagarriak/balioztagarriak (porexpan eta bestelakoak barne)) / Plástico reciclable/valorizable recogido en garbigune y puntos móviles (incluido porespan y otros)</t>
  </si>
  <si>
    <t>PLASTIKOA GUZTIRA / TOTAL PLÁSTICO</t>
  </si>
  <si>
    <t>TXATARRA / CHATARRA</t>
  </si>
  <si>
    <t>Kalean burnikiak / Recogida viaría de metales</t>
  </si>
  <si>
    <t>Garbigunean burnikiak / Metales en garbigune</t>
  </si>
  <si>
    <t>TXATARRA GUZTIRA / TOTAL CHATARRA</t>
  </si>
  <si>
    <t>GURPILAK / NEUMÁTICOS</t>
  </si>
  <si>
    <t>Garbigunean jasotakoak / Recogidos en garbigune</t>
  </si>
  <si>
    <t>Ezohiko bilketa / Recogidas no habituales</t>
  </si>
  <si>
    <t>GURPILAK GUZTIRA / TOTAL NEUMÁTICOS</t>
  </si>
  <si>
    <t>JOLASAK / JUGUETES</t>
  </si>
  <si>
    <t>Garbiguneaneta bestelako sistemen bidez jasotakoak / Recogidos en garbigune y otros sistemas</t>
  </si>
  <si>
    <t>JOLASAK GUZTIRA / TOTAL JUGUETES</t>
  </si>
  <si>
    <t>GAIKAKO BILKETA GUZTIRA / TOTAL RECOGIDA SELECTIVA</t>
  </si>
  <si>
    <t>GAIKAKO BILKETA + AUTOKONPOSTAJEA GUZTIRA / TOTAL RECOGIDA SELECTIVA + AUTOCOMPOSTAJE</t>
  </si>
  <si>
    <t>ERREFUSA / RESTO</t>
  </si>
  <si>
    <t>Atez ateko errefus bilketa herritarrei (AAB) / Recogida domicialiaria mediante PaP</t>
  </si>
  <si>
    <t>Kaleko edukiontzietan eta inguruan bildutakoa (nahastutako bilketa) / Recogida en contenedor y alrededores (recogida mezclada)</t>
  </si>
  <si>
    <t>Errefus bilketa sistema mistoa, aportazio guneak / Sistema mixto, zonas de aportación / Sistema mixto, zonas de aportación</t>
  </si>
  <si>
    <t>Landa eremuetako edukiontzietan bildutakoa / Recogida en zonas rurales mediante contenedor</t>
  </si>
  <si>
    <t>Komertzioetan eta merkatuetan bildutako errefusa / Recogida en comercios y mercados</t>
  </si>
  <si>
    <t>Poligonoetan bildutako errefusa / Recogida polígonos</t>
  </si>
  <si>
    <t>Kale garbiketan bildutakoa / Recogida mediante limpieza viaría</t>
  </si>
  <si>
    <t>Hondartzetan, erreketan edo atsegin lekuetan bildutako errefusa, estolderia / Playas, limpieza de ríos y zonas de ocio, alcantarillado</t>
  </si>
  <si>
    <t>Garbigunean errefus inertea edo ez arriskutsua zabortegirako / Rechazo inerte o no peligroso recogido en garbigune con destino vertedero</t>
  </si>
  <si>
    <t>Kontrol gabe isuritako errefusa (landa eremutan, poligonoetan) / Vertido incontrolado (zona rural, polígonos)</t>
  </si>
  <si>
    <t>Ezohiko errefusa (istripuak, haizeteak_x001A_) / Rechazo no habitual (accidentes, vendavales_x001A_)</t>
  </si>
  <si>
    <t>Errekuperatu gabeko tamaina handikoak / Voluminosos no recuperados</t>
  </si>
  <si>
    <t>Ekoizle handien errefusa azken tratamendura zuzenean / Rechazo de grandes generadores directamente a tratamiento final</t>
  </si>
  <si>
    <t>ERREFUSA GUZTIRA / TOTAL RESTO</t>
  </si>
  <si>
    <t>BILDUTAKO HIRI HONDAKIN OSOA GUZTIRA / TOTAL RECOGIDA TOTAL RESIDUO URBANO</t>
  </si>
  <si>
    <t>BILDUTAKO HIRI HONDAKIN OSOA + AUTOKONPOSTAJEA GUZTIRA / TOTAL RECOGIDA TOTAL RESIDUO URBANO + AUTOCOMPOSTAJE</t>
  </si>
  <si>
    <t>GAIKAKO BILKETA HIRI HONDAKIN OSOAREKIKO (autokonpostaje gabe) GUZTIRA / TOTAL RECOGIDA SELECTIVA FRENTE A RESIDUO URBANOS TOTAL (sin autocompostaje)</t>
  </si>
  <si>
    <t>ESKONBROA / ESCOMBRO</t>
  </si>
  <si>
    <t>Garbigunean eskonbroa / Escombro en garbigune</t>
  </si>
  <si>
    <t>Eskonbroa beste puntuetan jasoa (zabortegietakoa ez da kontuan hartuko) / Escombro recogido en otros puntos (no se considera el de vertedero)</t>
  </si>
  <si>
    <t>ESKONBROA GUZTIRA / TOTAL ESCOMBRO</t>
  </si>
  <si>
    <t>BESTE ESKOMBROAK / OTROS ESCOMBROS</t>
  </si>
  <si>
    <t>Eskonbroa birziklatzera / Escombro a reciclar</t>
  </si>
  <si>
    <t>Eskonbroa zabortegira / Escombro a vertedero</t>
  </si>
  <si>
    <t>ESKONBROA BIRZIKLATZERA GUZTIRA / TOTAL % ESCOMBRO A RECICLAJE</t>
  </si>
  <si>
    <t>Antzuola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</si>
  <si>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</si>
  <si>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</si>
  <si>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</si>
  <si>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</si>
  <si>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</si>
  <si>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</si>
  <si>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</si>
  <si>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Mankomunitatea</t>
  </si>
  <si>
    <t>Debagoiena 2020</t>
  </si>
  <si>
    <t>Deba</t>
  </si>
  <si>
    <t>Eibar</t>
  </si>
  <si>
    <t>Elgoibar</t>
  </si>
  <si>
    <t>Mendaro</t>
  </si>
  <si>
    <t>Mutriku</t>
  </si>
  <si>
    <t>Soraluze/Placencia de las Armas</t>
  </si>
  <si>
    <t>Mallabia</t>
  </si>
  <si>
    <t>Ermua</t>
  </si>
  <si>
    <t>Debabarrena 2020</t>
  </si>
  <si>
    <t>Arama</t>
  </si>
  <si>
    <t>Altzaga</t>
  </si>
  <si>
    <t>Ataun</t>
  </si>
  <si>
    <t>Beasain</t>
  </si>
  <si>
    <t>Ezkio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</si>
  <si>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</si>
  <si>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</si>
  <si>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</si>
  <si>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</si>
  <si>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</si>
  <si>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</si>
  <si>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</si>
  <si>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</si>
  <si>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</si>
  <si>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</si>
  <si>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</si>
  <si>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</si>
  <si>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</si>
  <si>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</si>
  <si>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</si>
  <si>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</si>
  <si>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</si>
  <si>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Itsaso</t>
  </si>
  <si>
    <t>Sasieta 2020</t>
  </si>
  <si>
    <t>Astigarraga</t>
  </si>
  <si>
    <t>Donostia-San Sebastián</t>
  </si>
  <si>
    <t>Errenteria</t>
  </si>
  <si>
    <t>Hernani</t>
  </si>
  <si>
    <t>Lasarte-Oria</t>
  </si>
  <si>
    <t>Lezo</t>
  </si>
  <si>
    <t>Oiartzun</t>
  </si>
  <si>
    <t>Pasaia</t>
  </si>
  <si>
    <t>Urnieta</t>
  </si>
  <si>
    <t>Usurbil</t>
  </si>
  <si>
    <t>San Markos 2020</t>
  </si>
  <si>
    <t>Abaltzisketa</t>
  </si>
  <si>
    <t>Aduna</t>
  </si>
  <si>
    <t>Albiztur</t>
  </si>
  <si>
    <t>Alegia</t>
  </si>
  <si>
    <t>Alkiza</t>
  </si>
  <si>
    <t>Altzo</t>
  </si>
  <si>
    <t>Amezketa</t>
  </si>
  <si>
    <t>Andoain</t>
  </si>
  <si>
    <t>Anoeta</t>
  </si>
  <si>
    <t>Asteasu</t>
  </si>
  <si>
    <t>Baliarrain</t>
  </si>
  <si>
    <t>Belauntza</t>
  </si>
  <si>
    <t>Berastegi</t>
  </si>
  <si>
    <t>Berrobi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</si>
  <si>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</si>
  <si>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</si>
  <si>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</si>
  <si>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</si>
  <si>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</si>
  <si>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</si>
  <si>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</si>
  <si>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</si>
  <si>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</si>
  <si>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</si>
  <si>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</si>
  <si>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Tolosa</t>
  </si>
  <si>
    <t>Villabona</t>
  </si>
  <si>
    <t>Zizurkil</t>
  </si>
  <si>
    <t>Tolosaldea 2020</t>
  </si>
  <si>
    <t>Irun</t>
  </si>
  <si>
    <t>Hondarribia</t>
  </si>
  <si>
    <t>Txingudi 2020</t>
  </si>
  <si>
    <t>Aizarnazabal</t>
  </si>
  <si>
    <t>Azkoitia</t>
  </si>
  <si>
    <t>Azpeitia</t>
  </si>
  <si>
    <t>Beizama</t>
  </si>
  <si>
    <t>Bidania-Goiatz</t>
  </si>
  <si>
    <t>Errezil</t>
  </si>
  <si>
    <t>Zestoa</t>
  </si>
  <si>
    <t>Urola Erdia 2020</t>
  </si>
  <si>
    <t>Aia</t>
  </si>
  <si>
    <t>Getaria</t>
  </si>
  <si>
    <t>Orio</t>
  </si>
  <si>
    <t>Zarautz</t>
  </si>
  <si>
    <t>Zumaia</t>
  </si>
  <si>
    <t>Urola Kosta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</si>
</sst>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(* #,##0_);_(* \(#,##0\);_(* &quot;-&quot;??_);_(@_)"/>
    <numFmt numFmtId="166" formatCode="_-* #,##0\ _€_-;\-* #,##0\ _€_-;_-* &quot;-&quot;??\ _€_-;_-@_-"/>
  </numFmts>
  <fonts count="7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theme="0"/>
      <name val="Arial"/>
      <family val="2"/>
    </font>
    <font>
      <b/>
      <i/>
      <sz val="10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6" fillId="0" borderId="0" applyFont="0" applyFill="0" applyBorder="0" applyAlignment="0" applyProtection="0"/>
    <xf numFmtId="43" fontId="66" fillId="0" borderId="0" applyFont="0" applyFill="0" applyBorder="0" applyAlignment="0" applyProtection="0"/>
  </cellStyleXfs>
  <cellXfs count="53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3" fillId="6" borderId="1" xfId="0" applyFont="1" applyFill="1" applyBorder="1"/>
    <xf numFmtId="0" fontId="5" fillId="7" borderId="1" xfId="0" applyFont="1" applyFill="1" applyBorder="1"/>
    <xf numFmtId="0" fontId="6" fillId="7" borderId="1" xfId="0" applyFont="1" applyFill="1" applyBorder="1"/>
    <xf numFmtId="0" fontId="7" fillId="8" borderId="1" xfId="0" applyFont="1" applyFill="1" applyBorder="1"/>
    <xf numFmtId="0" fontId="8" fillId="9" borderId="1" xfId="0" applyFont="1" applyFill="1" applyBorder="1"/>
    <xf numFmtId="0" fontId="10" fillId="10" borderId="1" xfId="0" applyFont="1" applyFill="1" applyBorder="1"/>
    <xf numFmtId="0" fontId="11" fillId="11" borderId="1" xfId="0" applyFont="1" applyFill="1" applyBorder="1"/>
    <xf numFmtId="0" fontId="12" fillId="12" borderId="1" xfId="0" applyFont="1" applyFill="1" applyBorder="1"/>
    <xf numFmtId="0" fontId="14" fillId="13" borderId="1" xfId="0" applyFont="1" applyFill="1" applyBorder="1"/>
    <xf numFmtId="0" fontId="15" fillId="14" borderId="1" xfId="0" applyFont="1" applyFill="1" applyBorder="1"/>
    <xf numFmtId="0" fontId="17" fillId="15" borderId="1" xfId="0" applyFont="1" applyFill="1" applyBorder="1"/>
    <xf numFmtId="0" fontId="18" fillId="16" borderId="1" xfId="0" applyFont="1" applyFill="1" applyBorder="1"/>
    <xf numFmtId="0" fontId="20" fillId="17" borderId="1" xfId="0" applyFont="1" applyFill="1" applyBorder="1"/>
    <xf numFmtId="0" fontId="21" fillId="18" borderId="1" xfId="0" applyFont="1" applyFill="1" applyBorder="1"/>
    <xf numFmtId="0" fontId="23" fillId="19" borderId="1" xfId="0" applyFont="1" applyFill="1" applyBorder="1"/>
    <xf numFmtId="0" fontId="24" fillId="20" borderId="1" xfId="0" applyFont="1" applyFill="1" applyBorder="1"/>
    <xf numFmtId="0" fontId="26" fillId="21" borderId="1" xfId="0" applyFont="1" applyFill="1" applyBorder="1"/>
    <xf numFmtId="0" fontId="27" fillId="22" borderId="1" xfId="0" applyFont="1" applyFill="1" applyBorder="1"/>
    <xf numFmtId="0" fontId="29" fillId="23" borderId="1" xfId="0" applyFont="1" applyFill="1" applyBorder="1"/>
    <xf numFmtId="0" fontId="30" fillId="24" borderId="1" xfId="0" applyFont="1" applyFill="1" applyBorder="1"/>
    <xf numFmtId="0" fontId="32" fillId="25" borderId="1" xfId="0" applyFont="1" applyFill="1" applyBorder="1"/>
    <xf numFmtId="0" fontId="33" fillId="26" borderId="1" xfId="0" applyFont="1" applyFill="1" applyBorder="1"/>
    <xf numFmtId="0" fontId="35" fillId="27" borderId="1" xfId="0" applyFont="1" applyFill="1" applyBorder="1"/>
    <xf numFmtId="0" fontId="36" fillId="28" borderId="1" xfId="0" applyFont="1" applyFill="1" applyBorder="1"/>
    <xf numFmtId="0" fontId="38" fillId="29" borderId="1" xfId="0" applyFont="1" applyFill="1" applyBorder="1"/>
    <xf numFmtId="0" fontId="39" fillId="30" borderId="1" xfId="0" applyFont="1" applyFill="1" applyBorder="1"/>
    <xf numFmtId="0" fontId="41" fillId="31" borderId="1" xfId="0" applyFont="1" applyFill="1" applyBorder="1"/>
    <xf numFmtId="0" fontId="42" fillId="32" borderId="1" xfId="0" applyFont="1" applyFill="1" applyBorder="1"/>
    <xf numFmtId="0" fontId="44" fillId="33" borderId="1" xfId="0" applyFont="1" applyFill="1" applyBorder="1"/>
    <xf numFmtId="0" fontId="45" fillId="34" borderId="1" xfId="0" applyFont="1" applyFill="1" applyBorder="1"/>
    <xf numFmtId="0" fontId="47" fillId="35" borderId="1" xfId="0" applyFont="1" applyFill="1" applyBorder="1"/>
    <xf numFmtId="0" fontId="48" fillId="36" borderId="1" xfId="0" applyFont="1" applyFill="1" applyBorder="1"/>
    <xf numFmtId="0" fontId="50" fillId="37" borderId="1" xfId="0" applyFont="1" applyFill="1" applyBorder="1"/>
    <xf numFmtId="0" fontId="51" fillId="38" borderId="1" xfId="0" applyFont="1" applyFill="1" applyBorder="1"/>
    <xf numFmtId="0" fontId="53" fillId="39" borderId="1" xfId="0" applyFont="1" applyFill="1" applyBorder="1"/>
    <xf numFmtId="0" fontId="54" fillId="40" borderId="1" xfId="0" applyFont="1" applyFill="1" applyBorder="1"/>
    <xf numFmtId="0" fontId="56" fillId="41" borderId="1" xfId="0" applyFont="1" applyFill="1" applyBorder="1"/>
    <xf numFmtId="0" fontId="57" fillId="42" borderId="1" xfId="0" applyFont="1" applyFill="1" applyBorder="1"/>
    <xf numFmtId="0" fontId="59" fillId="43" borderId="1" xfId="0" applyFont="1" applyFill="1" applyBorder="1"/>
    <xf numFmtId="2" fontId="59" fillId="43" borderId="1" xfId="0" applyNumberFormat="1" applyFont="1" applyFill="1" applyBorder="1"/>
    <xf numFmtId="0" fontId="60" fillId="44" borderId="1" xfId="0" applyFont="1" applyFill="1" applyBorder="1"/>
    <xf numFmtId="0" fontId="62" fillId="45" borderId="1" xfId="0" applyFont="1" applyFill="1" applyBorder="1"/>
    <xf numFmtId="0" fontId="63" fillId="46" borderId="1" xfId="0" applyFont="1" applyFill="1" applyBorder="1"/>
    <xf numFmtId="0" fontId="64" fillId="46" borderId="1" xfId="0" applyFont="1" applyFill="1" applyBorder="1"/>
    <xf numFmtId="2" fontId="64" fillId="46" borderId="1" xfId="0" applyNumberFormat="1" applyFont="1" applyFill="1" applyBorder="1"/>
    <xf numFmtId="165" fontId="2" fillId="4" borderId="2" xfId="1" applyNumberFormat="1" applyFont="1" applyFill="1" applyBorder="1" applyAlignment="1">
      <alignment vertical="center"/>
    </xf>
    <xf numFmtId="165" fontId="2" fillId="4" borderId="3" xfId="1" applyNumberFormat="1" applyFont="1" applyFill="1" applyBorder="1" applyAlignment="1">
      <alignment vertical="center"/>
    </xf>
    <xf numFmtId="10" fontId="64" fillId="46" borderId="1" xfId="2" applyNumberFormat="1" applyFont="1" applyFill="1" applyBorder="1"/>
    <xf numFmtId="10" fontId="59" fillId="43" borderId="1" xfId="2" applyNumberFormat="1" applyFont="1" applyFill="1" applyBorder="1"/>
    <xf numFmtId="164" fontId="3" fillId="6" borderId="1" xfId="1" applyFont="1" applyFill="1" applyBorder="1"/>
    <xf numFmtId="164" fontId="5" fillId="7" borderId="1" xfId="1" applyFont="1" applyFill="1" applyBorder="1"/>
    <xf numFmtId="164" fontId="7" fillId="8" borderId="1" xfId="1" applyFont="1" applyFill="1" applyBorder="1"/>
    <xf numFmtId="164" fontId="8" fillId="9" borderId="1" xfId="1" applyFont="1" applyFill="1" applyBorder="1"/>
    <xf numFmtId="164" fontId="10" fillId="10" borderId="1" xfId="1" applyFont="1" applyFill="1" applyBorder="1"/>
    <xf numFmtId="164" fontId="11" fillId="11" borderId="1" xfId="1" applyFont="1" applyFill="1" applyBorder="1"/>
    <xf numFmtId="164" fontId="12" fillId="12" borderId="1" xfId="1" applyFont="1" applyFill="1" applyBorder="1"/>
    <xf numFmtId="164" fontId="14" fillId="13" borderId="1" xfId="1" applyFont="1" applyFill="1" applyBorder="1"/>
    <xf numFmtId="164" fontId="15" fillId="14" borderId="1" xfId="1" applyFont="1" applyFill="1" applyBorder="1"/>
    <xf numFmtId="164" fontId="17" fillId="15" borderId="1" xfId="1" applyFont="1" applyFill="1" applyBorder="1"/>
    <xf numFmtId="164" fontId="18" fillId="16" borderId="1" xfId="1" applyFont="1" applyFill="1" applyBorder="1"/>
    <xf numFmtId="164" fontId="20" fillId="17" borderId="1" xfId="1" applyFont="1" applyFill="1" applyBorder="1"/>
    <xf numFmtId="164" fontId="21" fillId="18" borderId="1" xfId="1" applyFont="1" applyFill="1" applyBorder="1"/>
    <xf numFmtId="164" fontId="23" fillId="19" borderId="1" xfId="1" applyFont="1" applyFill="1" applyBorder="1"/>
    <xf numFmtId="164" fontId="24" fillId="20" borderId="1" xfId="1" applyFont="1" applyFill="1" applyBorder="1"/>
    <xf numFmtId="164" fontId="26" fillId="21" borderId="1" xfId="1" applyFont="1" applyFill="1" applyBorder="1"/>
    <xf numFmtId="164" fontId="27" fillId="22" borderId="1" xfId="1" applyFont="1" applyFill="1" applyBorder="1"/>
    <xf numFmtId="164" fontId="29" fillId="23" borderId="1" xfId="1" applyFont="1" applyFill="1" applyBorder="1"/>
    <xf numFmtId="164" fontId="30" fillId="24" borderId="1" xfId="1" applyFont="1" applyFill="1" applyBorder="1"/>
    <xf numFmtId="164" fontId="32" fillId="25" borderId="1" xfId="1" applyFont="1" applyFill="1" applyBorder="1"/>
    <xf numFmtId="164" fontId="33" fillId="26" borderId="1" xfId="1" applyFont="1" applyFill="1" applyBorder="1"/>
    <xf numFmtId="164" fontId="35" fillId="27" borderId="1" xfId="1" applyFont="1" applyFill="1" applyBorder="1"/>
    <xf numFmtId="164" fontId="36" fillId="28" borderId="1" xfId="1" applyFont="1" applyFill="1" applyBorder="1"/>
    <xf numFmtId="164" fontId="38" fillId="29" borderId="1" xfId="1" applyFont="1" applyFill="1" applyBorder="1"/>
    <xf numFmtId="164" fontId="39" fillId="30" borderId="1" xfId="1" applyFont="1" applyFill="1" applyBorder="1"/>
    <xf numFmtId="164" fontId="41" fillId="31" borderId="1" xfId="1" applyFont="1" applyFill="1" applyBorder="1"/>
    <xf numFmtId="164" fontId="42" fillId="32" borderId="1" xfId="1" applyFont="1" applyFill="1" applyBorder="1"/>
    <xf numFmtId="164" fontId="44" fillId="33" borderId="1" xfId="1" applyFont="1" applyFill="1" applyBorder="1"/>
    <xf numFmtId="164" fontId="45" fillId="34" borderId="1" xfId="1" applyFont="1" applyFill="1" applyBorder="1"/>
    <xf numFmtId="164" fontId="47" fillId="35" borderId="1" xfId="1" applyFont="1" applyFill="1" applyBorder="1"/>
    <xf numFmtId="164" fontId="48" fillId="36" borderId="1" xfId="1" applyFont="1" applyFill="1" applyBorder="1"/>
    <xf numFmtId="164" fontId="50" fillId="37" borderId="1" xfId="1" applyFont="1" applyFill="1" applyBorder="1"/>
    <xf numFmtId="164" fontId="51" fillId="38" borderId="1" xfId="1" applyFont="1" applyFill="1" applyBorder="1"/>
    <xf numFmtId="164" fontId="53" fillId="39" borderId="1" xfId="1" applyFont="1" applyFill="1" applyBorder="1"/>
    <xf numFmtId="164" fontId="54" fillId="40" borderId="1" xfId="1" applyFont="1" applyFill="1" applyBorder="1"/>
    <xf numFmtId="164" fontId="56" fillId="41" borderId="1" xfId="1" applyFont="1" applyFill="1" applyBorder="1"/>
    <xf numFmtId="164" fontId="57" fillId="42" borderId="1" xfId="1" applyFont="1" applyFill="1" applyBorder="1"/>
    <xf numFmtId="164" fontId="59" fillId="43" borderId="1" xfId="1" applyFont="1" applyFill="1" applyBorder="1"/>
    <xf numFmtId="164" fontId="60" fillId="44" borderId="1" xfId="1" applyFont="1" applyFill="1" applyBorder="1"/>
    <xf numFmtId="164" fontId="62" fillId="45" borderId="1" xfId="1" applyFont="1" applyFill="1" applyBorder="1"/>
    <xf numFmtId="164" fontId="63" fillId="46" borderId="1" xfId="1" applyFont="1" applyFill="1" applyBorder="1"/>
    <xf numFmtId="0" fontId="3" fillId="42" borderId="1" xfId="0" applyFont="1" applyFill="1" applyBorder="1"/>
    <xf numFmtId="164" fontId="3" fillId="42" borderId="1" xfId="1" applyFont="1" applyFill="1" applyBorder="1"/>
    <xf numFmtId="0" fontId="1" fillId="0" borderId="0" xfId="0" applyFont="1"/>
    <xf numFmtId="0" fontId="4" fillId="0" borderId="1" xfId="0" applyFont="1" applyFill="1" applyBorder="1"/>
    <xf numFmtId="164" fontId="3" fillId="0" borderId="1" xfId="1" applyFont="1" applyFill="1" applyBorder="1"/>
    <xf numFmtId="0" fontId="6" fillId="0" borderId="1" xfId="0" applyFont="1" applyFill="1" applyBorder="1"/>
    <xf numFmtId="164" fontId="5" fillId="0" borderId="1" xfId="1" applyFont="1" applyFill="1" applyBorder="1"/>
    <xf numFmtId="0" fontId="9" fillId="48" borderId="1" xfId="0" applyFont="1" applyFill="1" applyBorder="1"/>
    <xf numFmtId="164" fontId="8" fillId="48" borderId="1" xfId="1" applyFont="1" applyFill="1" applyBorder="1"/>
    <xf numFmtId="0" fontId="13" fillId="0" borderId="1" xfId="0" applyFont="1" applyFill="1" applyBorder="1"/>
    <xf numFmtId="164" fontId="12" fillId="0" borderId="1" xfId="1" applyFont="1" applyFill="1" applyBorder="1"/>
    <xf numFmtId="0" fontId="16" fillId="0" borderId="1" xfId="0" applyFont="1" applyFill="1" applyBorder="1"/>
    <xf numFmtId="164" fontId="15" fillId="0" borderId="1" xfId="1" applyFont="1" applyFill="1" applyBorder="1"/>
    <xf numFmtId="0" fontId="19" fillId="0" borderId="1" xfId="0" applyFont="1" applyFill="1" applyBorder="1"/>
    <xf numFmtId="164" fontId="18" fillId="0" borderId="1" xfId="1" applyFont="1" applyFill="1" applyBorder="1"/>
    <xf numFmtId="0" fontId="22" fillId="0" borderId="1" xfId="0" applyFont="1" applyFill="1" applyBorder="1"/>
    <xf numFmtId="164" fontId="21" fillId="0" borderId="1" xfId="1" applyFont="1" applyFill="1" applyBorder="1"/>
    <xf numFmtId="0" fontId="25" fillId="0" borderId="1" xfId="0" applyFont="1" applyFill="1" applyBorder="1"/>
    <xf numFmtId="164" fontId="24" fillId="0" borderId="1" xfId="1" applyFont="1" applyFill="1" applyBorder="1"/>
    <xf numFmtId="0" fontId="28" fillId="0" borderId="1" xfId="0" applyFont="1" applyFill="1" applyBorder="1"/>
    <xf numFmtId="164" fontId="27" fillId="0" borderId="1" xfId="1" applyFont="1" applyFill="1" applyBorder="1"/>
    <xf numFmtId="0" fontId="31" fillId="0" borderId="1" xfId="0" applyFont="1" applyFill="1" applyBorder="1"/>
    <xf numFmtId="164" fontId="30" fillId="0" borderId="1" xfId="1" applyFont="1" applyFill="1" applyBorder="1"/>
    <xf numFmtId="0" fontId="34" fillId="0" borderId="1" xfId="0" applyFont="1" applyFill="1" applyBorder="1"/>
    <xf numFmtId="164" fontId="33" fillId="0" borderId="1" xfId="1" applyFont="1" applyFill="1" applyBorder="1"/>
    <xf numFmtId="0" fontId="37" fillId="0" borderId="1" xfId="0" applyFont="1" applyFill="1" applyBorder="1"/>
    <xf numFmtId="164" fontId="36" fillId="0" borderId="1" xfId="1" applyFont="1" applyFill="1" applyBorder="1"/>
    <xf numFmtId="0" fontId="40" fillId="0" borderId="1" xfId="0" applyFont="1" applyFill="1" applyBorder="1"/>
    <xf numFmtId="164" fontId="39" fillId="0" borderId="1" xfId="1" applyFont="1" applyFill="1" applyBorder="1"/>
    <xf numFmtId="0" fontId="43" fillId="0" borderId="1" xfId="0" applyFont="1" applyFill="1" applyBorder="1"/>
    <xf numFmtId="164" fontId="42" fillId="0" borderId="1" xfId="1" applyFont="1" applyFill="1" applyBorder="1"/>
    <xf numFmtId="0" fontId="46" fillId="0" borderId="1" xfId="0" applyFont="1" applyFill="1" applyBorder="1"/>
    <xf numFmtId="164" fontId="45" fillId="0" borderId="1" xfId="1" applyFont="1" applyFill="1" applyBorder="1"/>
    <xf numFmtId="0" fontId="49" fillId="0" borderId="1" xfId="0" applyFont="1" applyFill="1" applyBorder="1"/>
    <xf numFmtId="164" fontId="48" fillId="0" borderId="1" xfId="1" applyFont="1" applyFill="1" applyBorder="1"/>
    <xf numFmtId="0" fontId="52" fillId="0" borderId="1" xfId="0" applyFont="1" applyFill="1" applyBorder="1"/>
    <xf numFmtId="164" fontId="51" fillId="0" borderId="1" xfId="1" applyFont="1" applyFill="1" applyBorder="1"/>
    <xf numFmtId="0" fontId="55" fillId="0" borderId="1" xfId="0" applyFont="1" applyFill="1" applyBorder="1"/>
    <xf numFmtId="164" fontId="54" fillId="0" borderId="1" xfId="1" applyFont="1" applyFill="1" applyBorder="1"/>
    <xf numFmtId="0" fontId="58" fillId="0" borderId="1" xfId="0" applyFont="1" applyFill="1" applyBorder="1"/>
    <xf numFmtId="164" fontId="57" fillId="0" borderId="1" xfId="1" applyFont="1" applyFill="1" applyBorder="1"/>
    <xf numFmtId="0" fontId="61" fillId="0" borderId="1" xfId="0" applyFont="1" applyFill="1" applyBorder="1"/>
    <xf numFmtId="0" fontId="60" fillId="0" borderId="1" xfId="0" applyFont="1" applyFill="1" applyBorder="1"/>
    <xf numFmtId="0" fontId="67" fillId="2" borderId="1" xfId="0" applyFont="1" applyFill="1" applyBorder="1" applyAlignment="1">
      <alignment horizontal="center" vertical="center"/>
    </xf>
    <xf numFmtId="0" fontId="67" fillId="3" borderId="1" xfId="0" applyFont="1" applyFill="1" applyBorder="1" applyAlignment="1">
      <alignment horizontal="center" vertical="center" textRotation="90"/>
    </xf>
    <xf numFmtId="0" fontId="67" fillId="4" borderId="1" xfId="0" applyFont="1" applyFill="1" applyBorder="1" applyAlignment="1">
      <alignment horizontal="center" vertical="center"/>
    </xf>
    <xf numFmtId="0" fontId="67" fillId="5" borderId="1" xfId="0" applyFont="1" applyFill="1" applyBorder="1"/>
    <xf numFmtId="0" fontId="67" fillId="0" borderId="1" xfId="0" applyFont="1" applyFill="1" applyBorder="1" applyAlignment="1">
      <alignment wrapText="1"/>
    </xf>
    <xf numFmtId="0" fontId="68" fillId="0" borderId="1" xfId="0" applyFont="1" applyFill="1" applyBorder="1"/>
    <xf numFmtId="0" fontId="68" fillId="6" borderId="1" xfId="0" applyFont="1" applyFill="1" applyBorder="1"/>
    <xf numFmtId="2" fontId="68" fillId="6" borderId="1" xfId="0" applyNumberFormat="1" applyFont="1" applyFill="1" applyBorder="1"/>
    <xf numFmtId="0" fontId="67" fillId="0" borderId="1" xfId="0" applyFont="1" applyFill="1" applyBorder="1"/>
    <xf numFmtId="0" fontId="67" fillId="7" borderId="1" xfId="0" applyFont="1" applyFill="1" applyBorder="1"/>
    <xf numFmtId="0" fontId="68" fillId="7" borderId="1" xfId="0" applyFont="1" applyFill="1" applyBorder="1"/>
    <xf numFmtId="2" fontId="68" fillId="7" borderId="1" xfId="0" applyNumberFormat="1" applyFont="1" applyFill="1" applyBorder="1"/>
    <xf numFmtId="0" fontId="67" fillId="8" borderId="1" xfId="0" applyFont="1" applyFill="1" applyBorder="1"/>
    <xf numFmtId="2" fontId="67" fillId="8" borderId="1" xfId="0" applyNumberFormat="1" applyFont="1" applyFill="1" applyBorder="1"/>
    <xf numFmtId="0" fontId="67" fillId="48" borderId="1" xfId="0" applyFont="1" applyFill="1" applyBorder="1"/>
    <xf numFmtId="0" fontId="68" fillId="48" borderId="1" xfId="0" applyFont="1" applyFill="1" applyBorder="1"/>
    <xf numFmtId="0" fontId="68" fillId="9" borderId="1" xfId="0" applyFont="1" applyFill="1" applyBorder="1"/>
    <xf numFmtId="2" fontId="68" fillId="9" borderId="1" xfId="0" applyNumberFormat="1" applyFont="1" applyFill="1" applyBorder="1"/>
    <xf numFmtId="0" fontId="67" fillId="10" borderId="1" xfId="0" applyFont="1" applyFill="1" applyBorder="1"/>
    <xf numFmtId="2" fontId="67" fillId="10" borderId="1" xfId="0" applyNumberFormat="1" applyFont="1" applyFill="1" applyBorder="1"/>
    <xf numFmtId="0" fontId="67" fillId="11" borderId="1" xfId="0" applyFont="1" applyFill="1" applyBorder="1"/>
    <xf numFmtId="2" fontId="67" fillId="11" borderId="1" xfId="0" applyNumberFormat="1" applyFont="1" applyFill="1" applyBorder="1"/>
    <xf numFmtId="0" fontId="68" fillId="12" borderId="1" xfId="0" applyFont="1" applyFill="1" applyBorder="1"/>
    <xf numFmtId="2" fontId="68" fillId="12" borderId="1" xfId="0" applyNumberFormat="1" applyFont="1" applyFill="1" applyBorder="1"/>
    <xf numFmtId="0" fontId="67" fillId="13" borderId="1" xfId="0" applyFont="1" applyFill="1" applyBorder="1"/>
    <xf numFmtId="2" fontId="67" fillId="13" borderId="1" xfId="0" applyNumberFormat="1" applyFont="1" applyFill="1" applyBorder="1"/>
    <xf numFmtId="0" fontId="68" fillId="14" borderId="1" xfId="0" applyFont="1" applyFill="1" applyBorder="1"/>
    <xf numFmtId="2" fontId="68" fillId="14" borderId="1" xfId="0" applyNumberFormat="1" applyFont="1" applyFill="1" applyBorder="1"/>
    <xf numFmtId="0" fontId="67" fillId="15" borderId="1" xfId="0" applyFont="1" applyFill="1" applyBorder="1"/>
    <xf numFmtId="2" fontId="67" fillId="15" borderId="1" xfId="0" applyNumberFormat="1" applyFont="1" applyFill="1" applyBorder="1"/>
    <xf numFmtId="0" fontId="68" fillId="16" borderId="1" xfId="0" applyFont="1" applyFill="1" applyBorder="1"/>
    <xf numFmtId="2" fontId="68" fillId="16" borderId="1" xfId="0" applyNumberFormat="1" applyFont="1" applyFill="1" applyBorder="1"/>
    <xf numFmtId="0" fontId="67" fillId="17" borderId="1" xfId="0" applyFont="1" applyFill="1" applyBorder="1"/>
    <xf numFmtId="2" fontId="67" fillId="17" borderId="1" xfId="0" applyNumberFormat="1" applyFont="1" applyFill="1" applyBorder="1"/>
    <xf numFmtId="0" fontId="68" fillId="18" borderId="1" xfId="0" applyFont="1" applyFill="1" applyBorder="1"/>
    <xf numFmtId="2" fontId="68" fillId="18" borderId="1" xfId="0" applyNumberFormat="1" applyFont="1" applyFill="1" applyBorder="1"/>
    <xf numFmtId="0" fontId="67" fillId="19" borderId="1" xfId="0" applyFont="1" applyFill="1" applyBorder="1"/>
    <xf numFmtId="2" fontId="67" fillId="19" borderId="1" xfId="0" applyNumberFormat="1" applyFont="1" applyFill="1" applyBorder="1"/>
    <xf numFmtId="10" fontId="69" fillId="0" borderId="1" xfId="2" applyNumberFormat="1" applyFont="1" applyFill="1" applyBorder="1"/>
    <xf numFmtId="0" fontId="69" fillId="0" borderId="1" xfId="0" applyFont="1" applyFill="1" applyBorder="1"/>
    <xf numFmtId="2" fontId="69" fillId="49" borderId="1" xfId="0" applyNumberFormat="1" applyFont="1" applyFill="1" applyBorder="1"/>
    <xf numFmtId="10" fontId="69" fillId="0" borderId="1" xfId="0" applyNumberFormat="1" applyFont="1" applyFill="1" applyBorder="1"/>
    <xf numFmtId="0" fontId="68" fillId="20" borderId="1" xfId="0" applyFont="1" applyFill="1" applyBorder="1"/>
    <xf numFmtId="2" fontId="68" fillId="20" borderId="1" xfId="0" applyNumberFormat="1" applyFont="1" applyFill="1" applyBorder="1"/>
    <xf numFmtId="2" fontId="67" fillId="21" borderId="1" xfId="0" applyNumberFormat="1" applyFont="1" applyFill="1" applyBorder="1"/>
    <xf numFmtId="0" fontId="67" fillId="21" borderId="1" xfId="0" applyFont="1" applyFill="1" applyBorder="1"/>
    <xf numFmtId="2" fontId="69" fillId="0" borderId="1" xfId="0" applyNumberFormat="1" applyFont="1" applyFill="1" applyBorder="1"/>
    <xf numFmtId="0" fontId="68" fillId="22" borderId="1" xfId="0" applyFont="1" applyFill="1" applyBorder="1"/>
    <xf numFmtId="2" fontId="68" fillId="22" borderId="1" xfId="0" applyNumberFormat="1" applyFont="1" applyFill="1" applyBorder="1"/>
    <xf numFmtId="0" fontId="67" fillId="23" borderId="1" xfId="0" applyFont="1" applyFill="1" applyBorder="1"/>
    <xf numFmtId="2" fontId="67" fillId="23" borderId="1" xfId="0" applyNumberFormat="1" applyFont="1" applyFill="1" applyBorder="1"/>
    <xf numFmtId="0" fontId="68" fillId="24" borderId="1" xfId="0" applyFont="1" applyFill="1" applyBorder="1"/>
    <xf numFmtId="2" fontId="68" fillId="24" borderId="1" xfId="0" applyNumberFormat="1" applyFont="1" applyFill="1" applyBorder="1"/>
    <xf numFmtId="0" fontId="67" fillId="25" borderId="1" xfId="0" applyFont="1" applyFill="1" applyBorder="1"/>
    <xf numFmtId="2" fontId="67" fillId="25" borderId="1" xfId="0" applyNumberFormat="1" applyFont="1" applyFill="1" applyBorder="1"/>
    <xf numFmtId="0" fontId="68" fillId="26" borderId="1" xfId="0" applyFont="1" applyFill="1" applyBorder="1"/>
    <xf numFmtId="2" fontId="68" fillId="26" borderId="1" xfId="0" applyNumberFormat="1" applyFont="1" applyFill="1" applyBorder="1"/>
    <xf numFmtId="0" fontId="67" fillId="27" borderId="1" xfId="0" applyFont="1" applyFill="1" applyBorder="1"/>
    <xf numFmtId="2" fontId="67" fillId="27" borderId="1" xfId="0" applyNumberFormat="1" applyFont="1" applyFill="1" applyBorder="1"/>
    <xf numFmtId="0" fontId="68" fillId="28" borderId="1" xfId="0" applyFont="1" applyFill="1" applyBorder="1"/>
    <xf numFmtId="2" fontId="68" fillId="28" borderId="1" xfId="0" applyNumberFormat="1" applyFont="1" applyFill="1" applyBorder="1"/>
    <xf numFmtId="0" fontId="67" fillId="29" borderId="1" xfId="0" applyFont="1" applyFill="1" applyBorder="1"/>
    <xf numFmtId="2" fontId="67" fillId="29" borderId="1" xfId="0" applyNumberFormat="1" applyFont="1" applyFill="1" applyBorder="1"/>
    <xf numFmtId="0" fontId="68" fillId="30" borderId="1" xfId="0" applyFont="1" applyFill="1" applyBorder="1"/>
    <xf numFmtId="2" fontId="68" fillId="30" borderId="1" xfId="0" applyNumberFormat="1" applyFont="1" applyFill="1" applyBorder="1"/>
    <xf numFmtId="0" fontId="67" fillId="31" borderId="1" xfId="0" applyFont="1" applyFill="1" applyBorder="1"/>
    <xf numFmtId="2" fontId="67" fillId="31" borderId="1" xfId="0" applyNumberFormat="1" applyFont="1" applyFill="1" applyBorder="1"/>
    <xf numFmtId="0" fontId="68" fillId="32" borderId="1" xfId="0" applyFont="1" applyFill="1" applyBorder="1"/>
    <xf numFmtId="2" fontId="68" fillId="32" borderId="1" xfId="0" applyNumberFormat="1" applyFont="1" applyFill="1" applyBorder="1"/>
    <xf numFmtId="0" fontId="67" fillId="33" borderId="1" xfId="0" applyFont="1" applyFill="1" applyBorder="1"/>
    <xf numFmtId="2" fontId="67" fillId="33" borderId="1" xfId="0" applyNumberFormat="1" applyFont="1" applyFill="1" applyBorder="1"/>
    <xf numFmtId="0" fontId="68" fillId="34" borderId="1" xfId="0" applyFont="1" applyFill="1" applyBorder="1"/>
    <xf numFmtId="2" fontId="68" fillId="34" borderId="1" xfId="0" applyNumberFormat="1" applyFont="1" applyFill="1" applyBorder="1"/>
    <xf numFmtId="0" fontId="67" fillId="35" borderId="1" xfId="0" applyFont="1" applyFill="1" applyBorder="1"/>
    <xf numFmtId="2" fontId="67" fillId="35" borderId="1" xfId="0" applyNumberFormat="1" applyFont="1" applyFill="1" applyBorder="1"/>
    <xf numFmtId="0" fontId="68" fillId="36" borderId="1" xfId="0" applyFont="1" applyFill="1" applyBorder="1"/>
    <xf numFmtId="2" fontId="68" fillId="36" borderId="1" xfId="0" applyNumberFormat="1" applyFont="1" applyFill="1" applyBorder="1"/>
    <xf numFmtId="0" fontId="67" fillId="37" borderId="1" xfId="0" applyFont="1" applyFill="1" applyBorder="1"/>
    <xf numFmtId="2" fontId="67" fillId="37" borderId="1" xfId="0" applyNumberFormat="1" applyFont="1" applyFill="1" applyBorder="1"/>
    <xf numFmtId="0" fontId="68" fillId="38" borderId="1" xfId="0" applyFont="1" applyFill="1" applyBorder="1"/>
    <xf numFmtId="2" fontId="68" fillId="38" borderId="1" xfId="0" applyNumberFormat="1" applyFont="1" applyFill="1" applyBorder="1"/>
    <xf numFmtId="0" fontId="67" fillId="39" borderId="1" xfId="0" applyFont="1" applyFill="1" applyBorder="1"/>
    <xf numFmtId="2" fontId="67" fillId="39" borderId="1" xfId="0" applyNumberFormat="1" applyFont="1" applyFill="1" applyBorder="1"/>
    <xf numFmtId="0" fontId="68" fillId="40" borderId="1" xfId="0" applyFont="1" applyFill="1" applyBorder="1"/>
    <xf numFmtId="2" fontId="68" fillId="40" borderId="1" xfId="0" applyNumberFormat="1" applyFont="1" applyFill="1" applyBorder="1"/>
    <xf numFmtId="0" fontId="67" fillId="41" borderId="1" xfId="0" applyFont="1" applyFill="1" applyBorder="1"/>
    <xf numFmtId="2" fontId="67" fillId="41" borderId="1" xfId="0" applyNumberFormat="1" applyFont="1" applyFill="1" applyBorder="1"/>
    <xf numFmtId="0" fontId="68" fillId="42" borderId="1" xfId="0" applyFont="1" applyFill="1" applyBorder="1"/>
    <xf numFmtId="2" fontId="68" fillId="42" borderId="1" xfId="0" applyNumberFormat="1" applyFont="1" applyFill="1" applyBorder="1"/>
    <xf numFmtId="0" fontId="67" fillId="43" borderId="1" xfId="0" applyFont="1" applyFill="1" applyBorder="1"/>
    <xf numFmtId="2" fontId="67" fillId="43" borderId="1" xfId="0" applyNumberFormat="1" applyFont="1" applyFill="1" applyBorder="1"/>
    <xf numFmtId="10" fontId="67" fillId="43" borderId="1" xfId="2" applyNumberFormat="1" applyFont="1" applyFill="1" applyBorder="1"/>
    <xf numFmtId="0" fontId="68" fillId="44" borderId="1" xfId="0" applyFont="1" applyFill="1" applyBorder="1"/>
    <xf numFmtId="2" fontId="68" fillId="44" borderId="1" xfId="0" applyNumberFormat="1" applyFont="1" applyFill="1" applyBorder="1"/>
    <xf numFmtId="0" fontId="67" fillId="45" borderId="1" xfId="0" applyFont="1" applyFill="1" applyBorder="1"/>
    <xf numFmtId="2" fontId="67" fillId="45" borderId="1" xfId="0" applyNumberFormat="1" applyFont="1" applyFill="1" applyBorder="1"/>
    <xf numFmtId="0" fontId="67" fillId="46" borderId="1" xfId="0" applyFont="1" applyFill="1" applyBorder="1"/>
    <xf numFmtId="0" fontId="68" fillId="46" borderId="1" xfId="0" applyFont="1" applyFill="1" applyBorder="1"/>
    <xf numFmtId="2" fontId="68" fillId="46" borderId="1" xfId="0" applyNumberFormat="1" applyFont="1" applyFill="1" applyBorder="1"/>
    <xf numFmtId="2" fontId="67" fillId="46" borderId="1" xfId="0" applyNumberFormat="1" applyFont="1" applyFill="1" applyBorder="1"/>
    <xf numFmtId="2" fontId="70" fillId="20" borderId="1" xfId="0" applyNumberFormat="1" applyFont="1" applyFill="1" applyBorder="1"/>
    <xf numFmtId="10" fontId="67" fillId="46" borderId="1" xfId="2" applyNumberFormat="1" applyFont="1" applyFill="1" applyBorder="1"/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/>
    <xf numFmtId="2" fontId="3" fillId="6" borderId="1" xfId="0" applyNumberFormat="1" applyFont="1" applyFill="1" applyBorder="1"/>
    <xf numFmtId="0" fontId="2" fillId="0" borderId="1" xfId="0" applyFont="1" applyFill="1" applyBorder="1"/>
    <xf numFmtId="0" fontId="2" fillId="7" borderId="1" xfId="0" applyFont="1" applyFill="1" applyBorder="1"/>
    <xf numFmtId="0" fontId="3" fillId="7" borderId="1" xfId="0" applyFont="1" applyFill="1" applyBorder="1"/>
    <xf numFmtId="2" fontId="3" fillId="7" borderId="1" xfId="0" applyNumberFormat="1" applyFont="1" applyFill="1" applyBorder="1"/>
    <xf numFmtId="0" fontId="2" fillId="8" borderId="1" xfId="0" applyFont="1" applyFill="1" applyBorder="1"/>
    <xf numFmtId="2" fontId="2" fillId="8" borderId="1" xfId="0" applyNumberFormat="1" applyFont="1" applyFill="1" applyBorder="1"/>
    <xf numFmtId="0" fontId="2" fillId="48" borderId="1" xfId="0" applyFont="1" applyFill="1" applyBorder="1"/>
    <xf numFmtId="0" fontId="3" fillId="48" borderId="1" xfId="0" applyFont="1" applyFill="1" applyBorder="1"/>
    <xf numFmtId="0" fontId="3" fillId="9" borderId="1" xfId="0" applyFont="1" applyFill="1" applyBorder="1"/>
    <xf numFmtId="2" fontId="3" fillId="9" borderId="1" xfId="0" applyNumberFormat="1" applyFont="1" applyFill="1" applyBorder="1"/>
    <xf numFmtId="0" fontId="2" fillId="10" borderId="1" xfId="0" applyFont="1" applyFill="1" applyBorder="1"/>
    <xf numFmtId="2" fontId="2" fillId="10" borderId="1" xfId="0" applyNumberFormat="1" applyFont="1" applyFill="1" applyBorder="1"/>
    <xf numFmtId="0" fontId="2" fillId="11" borderId="1" xfId="0" applyFont="1" applyFill="1" applyBorder="1"/>
    <xf numFmtId="2" fontId="2" fillId="11" borderId="1" xfId="0" applyNumberFormat="1" applyFont="1" applyFill="1" applyBorder="1"/>
    <xf numFmtId="0" fontId="3" fillId="12" borderId="1" xfId="0" applyFont="1" applyFill="1" applyBorder="1"/>
    <xf numFmtId="2" fontId="3" fillId="12" borderId="1" xfId="0" applyNumberFormat="1" applyFont="1" applyFill="1" applyBorder="1"/>
    <xf numFmtId="0" fontId="2" fillId="13" borderId="1" xfId="0" applyFont="1" applyFill="1" applyBorder="1"/>
    <xf numFmtId="2" fontId="2" fillId="13" borderId="1" xfId="0" applyNumberFormat="1" applyFont="1" applyFill="1" applyBorder="1"/>
    <xf numFmtId="0" fontId="3" fillId="14" borderId="1" xfId="0" applyFont="1" applyFill="1" applyBorder="1"/>
    <xf numFmtId="2" fontId="3" fillId="14" borderId="1" xfId="0" applyNumberFormat="1" applyFont="1" applyFill="1" applyBorder="1"/>
    <xf numFmtId="2" fontId="3" fillId="14" borderId="4" xfId="0" applyNumberFormat="1" applyFont="1" applyFill="1" applyBorder="1"/>
    <xf numFmtId="2" fontId="3" fillId="14" borderId="2" xfId="0" applyNumberFormat="1" applyFont="1" applyFill="1" applyBorder="1"/>
    <xf numFmtId="2" fontId="3" fillId="14" borderId="5" xfId="0" applyNumberFormat="1" applyFont="1" applyFill="1" applyBorder="1"/>
    <xf numFmtId="2" fontId="3" fillId="14" borderId="3" xfId="0" applyNumberFormat="1" applyFont="1" applyFill="1" applyBorder="1"/>
    <xf numFmtId="2" fontId="3" fillId="50" borderId="1" xfId="0" applyNumberFormat="1" applyFont="1" applyFill="1" applyBorder="1"/>
    <xf numFmtId="2" fontId="3" fillId="14" borderId="6" xfId="0" applyNumberFormat="1" applyFont="1" applyFill="1" applyBorder="1"/>
    <xf numFmtId="0" fontId="2" fillId="15" borderId="1" xfId="0" applyFont="1" applyFill="1" applyBorder="1"/>
    <xf numFmtId="2" fontId="2" fillId="15" borderId="1" xfId="0" applyNumberFormat="1" applyFont="1" applyFill="1" applyBorder="1"/>
    <xf numFmtId="0" fontId="3" fillId="16" borderId="1" xfId="0" applyFont="1" applyFill="1" applyBorder="1"/>
    <xf numFmtId="2" fontId="3" fillId="16" borderId="1" xfId="0" applyNumberFormat="1" applyFont="1" applyFill="1" applyBorder="1"/>
    <xf numFmtId="0" fontId="2" fillId="17" borderId="1" xfId="0" applyFont="1" applyFill="1" applyBorder="1"/>
    <xf numFmtId="2" fontId="2" fillId="17" borderId="1" xfId="0" applyNumberFormat="1" applyFont="1" applyFill="1" applyBorder="1"/>
    <xf numFmtId="0" fontId="3" fillId="18" borderId="1" xfId="0" applyFont="1" applyFill="1" applyBorder="1"/>
    <xf numFmtId="2" fontId="3" fillId="18" borderId="1" xfId="0" applyNumberFormat="1" applyFont="1" applyFill="1" applyBorder="1"/>
    <xf numFmtId="0" fontId="2" fillId="19" borderId="1" xfId="0" applyFont="1" applyFill="1" applyBorder="1"/>
    <xf numFmtId="2" fontId="2" fillId="19" borderId="1" xfId="0" applyNumberFormat="1" applyFont="1" applyFill="1" applyBorder="1"/>
    <xf numFmtId="10" fontId="69" fillId="49" borderId="1" xfId="2" applyNumberFormat="1" applyFont="1" applyFill="1" applyBorder="1"/>
    <xf numFmtId="0" fontId="3" fillId="20" borderId="1" xfId="0" applyFont="1" applyFill="1" applyBorder="1"/>
    <xf numFmtId="2" fontId="3" fillId="20" borderId="1" xfId="0" applyNumberFormat="1" applyFont="1" applyFill="1" applyBorder="1"/>
    <xf numFmtId="0" fontId="2" fillId="21" borderId="1" xfId="0" applyFont="1" applyFill="1" applyBorder="1"/>
    <xf numFmtId="2" fontId="2" fillId="21" borderId="1" xfId="0" applyNumberFormat="1" applyFont="1" applyFill="1" applyBorder="1"/>
    <xf numFmtId="0" fontId="3" fillId="22" borderId="1" xfId="0" applyFont="1" applyFill="1" applyBorder="1"/>
    <xf numFmtId="2" fontId="3" fillId="22" borderId="1" xfId="0" applyNumberFormat="1" applyFont="1" applyFill="1" applyBorder="1"/>
    <xf numFmtId="0" fontId="2" fillId="23" borderId="1" xfId="0" applyFont="1" applyFill="1" applyBorder="1"/>
    <xf numFmtId="2" fontId="2" fillId="23" borderId="1" xfId="0" applyNumberFormat="1" applyFont="1" applyFill="1" applyBorder="1"/>
    <xf numFmtId="0" fontId="3" fillId="24" borderId="1" xfId="0" applyFont="1" applyFill="1" applyBorder="1"/>
    <xf numFmtId="2" fontId="3" fillId="24" borderId="1" xfId="0" applyNumberFormat="1" applyFont="1" applyFill="1" applyBorder="1"/>
    <xf numFmtId="0" fontId="2" fillId="25" borderId="1" xfId="0" applyFont="1" applyFill="1" applyBorder="1"/>
    <xf numFmtId="2" fontId="2" fillId="25" borderId="1" xfId="0" applyNumberFormat="1" applyFont="1" applyFill="1" applyBorder="1"/>
    <xf numFmtId="0" fontId="3" fillId="26" borderId="1" xfId="0" applyFont="1" applyFill="1" applyBorder="1"/>
    <xf numFmtId="2" fontId="3" fillId="26" borderId="1" xfId="0" applyNumberFormat="1" applyFont="1" applyFill="1" applyBorder="1"/>
    <xf numFmtId="0" fontId="2" fillId="27" borderId="1" xfId="0" applyFont="1" applyFill="1" applyBorder="1"/>
    <xf numFmtId="2" fontId="2" fillId="27" borderId="1" xfId="0" applyNumberFormat="1" applyFont="1" applyFill="1" applyBorder="1"/>
    <xf numFmtId="0" fontId="3" fillId="28" borderId="1" xfId="0" applyFont="1" applyFill="1" applyBorder="1"/>
    <xf numFmtId="2" fontId="3" fillId="28" borderId="1" xfId="0" applyNumberFormat="1" applyFont="1" applyFill="1" applyBorder="1"/>
    <xf numFmtId="0" fontId="2" fillId="29" borderId="1" xfId="0" applyFont="1" applyFill="1" applyBorder="1"/>
    <xf numFmtId="2" fontId="2" fillId="29" borderId="1" xfId="0" applyNumberFormat="1" applyFont="1" applyFill="1" applyBorder="1"/>
    <xf numFmtId="0" fontId="3" fillId="30" borderId="1" xfId="0" applyFont="1" applyFill="1" applyBorder="1"/>
    <xf numFmtId="2" fontId="3" fillId="30" borderId="1" xfId="0" applyNumberFormat="1" applyFont="1" applyFill="1" applyBorder="1"/>
    <xf numFmtId="0" fontId="2" fillId="31" borderId="1" xfId="0" applyFont="1" applyFill="1" applyBorder="1"/>
    <xf numFmtId="2" fontId="2" fillId="31" borderId="1" xfId="0" applyNumberFormat="1" applyFont="1" applyFill="1" applyBorder="1"/>
    <xf numFmtId="0" fontId="3" fillId="32" borderId="1" xfId="0" applyFont="1" applyFill="1" applyBorder="1"/>
    <xf numFmtId="2" fontId="3" fillId="32" borderId="1" xfId="0" applyNumberFormat="1" applyFont="1" applyFill="1" applyBorder="1"/>
    <xf numFmtId="0" fontId="2" fillId="33" borderId="1" xfId="0" applyFont="1" applyFill="1" applyBorder="1"/>
    <xf numFmtId="2" fontId="2" fillId="33" borderId="1" xfId="0" applyNumberFormat="1" applyFont="1" applyFill="1" applyBorder="1"/>
    <xf numFmtId="0" fontId="3" fillId="34" borderId="1" xfId="0" applyFont="1" applyFill="1" applyBorder="1"/>
    <xf numFmtId="2" fontId="3" fillId="34" borderId="1" xfId="0" applyNumberFormat="1" applyFont="1" applyFill="1" applyBorder="1"/>
    <xf numFmtId="0" fontId="2" fillId="35" borderId="1" xfId="0" applyFont="1" applyFill="1" applyBorder="1"/>
    <xf numFmtId="2" fontId="2" fillId="35" borderId="1" xfId="0" applyNumberFormat="1" applyFont="1" applyFill="1" applyBorder="1"/>
    <xf numFmtId="0" fontId="3" fillId="36" borderId="1" xfId="0" applyFont="1" applyFill="1" applyBorder="1"/>
    <xf numFmtId="2" fontId="3" fillId="36" borderId="1" xfId="0" applyNumberFormat="1" applyFont="1" applyFill="1" applyBorder="1"/>
    <xf numFmtId="0" fontId="2" fillId="37" borderId="1" xfId="0" applyFont="1" applyFill="1" applyBorder="1"/>
    <xf numFmtId="2" fontId="2" fillId="37" borderId="1" xfId="0" applyNumberFormat="1" applyFont="1" applyFill="1" applyBorder="1"/>
    <xf numFmtId="0" fontId="3" fillId="38" borderId="1" xfId="0" applyFont="1" applyFill="1" applyBorder="1"/>
    <xf numFmtId="2" fontId="3" fillId="38" borderId="1" xfId="0" applyNumberFormat="1" applyFont="1" applyFill="1" applyBorder="1"/>
    <xf numFmtId="0" fontId="2" fillId="39" borderId="1" xfId="0" applyFont="1" applyFill="1" applyBorder="1"/>
    <xf numFmtId="2" fontId="2" fillId="39" borderId="1" xfId="0" applyNumberFormat="1" applyFont="1" applyFill="1" applyBorder="1"/>
    <xf numFmtId="0" fontId="3" fillId="40" borderId="1" xfId="0" applyFont="1" applyFill="1" applyBorder="1"/>
    <xf numFmtId="2" fontId="3" fillId="40" borderId="1" xfId="0" applyNumberFormat="1" applyFont="1" applyFill="1" applyBorder="1"/>
    <xf numFmtId="0" fontId="2" fillId="41" borderId="1" xfId="0" applyFont="1" applyFill="1" applyBorder="1"/>
    <xf numFmtId="2" fontId="2" fillId="41" borderId="1" xfId="0" applyNumberFormat="1" applyFont="1" applyFill="1" applyBorder="1"/>
    <xf numFmtId="2" fontId="3" fillId="42" borderId="1" xfId="0" applyNumberFormat="1" applyFont="1" applyFill="1" applyBorder="1"/>
    <xf numFmtId="0" fontId="2" fillId="42" borderId="1" xfId="0" applyFont="1" applyFill="1" applyBorder="1"/>
    <xf numFmtId="2" fontId="2" fillId="42" borderId="1" xfId="0" applyNumberFormat="1" applyFont="1" applyFill="1" applyBorder="1"/>
    <xf numFmtId="0" fontId="2" fillId="43" borderId="1" xfId="0" applyFont="1" applyFill="1" applyBorder="1"/>
    <xf numFmtId="2" fontId="2" fillId="43" borderId="1" xfId="0" applyNumberFormat="1" applyFont="1" applyFill="1" applyBorder="1"/>
    <xf numFmtId="10" fontId="2" fillId="43" borderId="1" xfId="2" applyNumberFormat="1" applyFont="1" applyFill="1" applyBorder="1"/>
    <xf numFmtId="0" fontId="3" fillId="44" borderId="1" xfId="0" applyFont="1" applyFill="1" applyBorder="1"/>
    <xf numFmtId="2" fontId="3" fillId="44" borderId="1" xfId="0" applyNumberFormat="1" applyFont="1" applyFill="1" applyBorder="1"/>
    <xf numFmtId="0" fontId="2" fillId="45" borderId="1" xfId="0" applyFont="1" applyFill="1" applyBorder="1"/>
    <xf numFmtId="2" fontId="2" fillId="45" borderId="1" xfId="0" applyNumberFormat="1" applyFont="1" applyFill="1" applyBorder="1"/>
    <xf numFmtId="0" fontId="2" fillId="46" borderId="1" xfId="0" applyFont="1" applyFill="1" applyBorder="1"/>
    <xf numFmtId="0" fontId="3" fillId="46" borderId="1" xfId="0" applyFont="1" applyFill="1" applyBorder="1"/>
    <xf numFmtId="2" fontId="3" fillId="46" borderId="1" xfId="0" applyNumberFormat="1" applyFont="1" applyFill="1" applyBorder="1"/>
    <xf numFmtId="2" fontId="2" fillId="46" borderId="1" xfId="0" applyNumberFormat="1" applyFont="1" applyFill="1" applyBorder="1"/>
    <xf numFmtId="0" fontId="0" fillId="0" borderId="0" xfId="0"/>
    <xf numFmtId="0" fontId="67" fillId="2" borderId="1" xfId="0" applyFont="1" applyFill="1" applyBorder="1" applyAlignment="1">
      <alignment horizontal="center" vertical="center"/>
    </xf>
    <xf numFmtId="0" fontId="67" fillId="3" borderId="1" xfId="0" applyFont="1" applyFill="1" applyBorder="1" applyAlignment="1">
      <alignment horizontal="center" vertical="center" textRotation="90"/>
    </xf>
    <xf numFmtId="0" fontId="67" fillId="4" borderId="1" xfId="0" applyFont="1" applyFill="1" applyBorder="1" applyAlignment="1">
      <alignment horizontal="center" vertical="center"/>
    </xf>
    <xf numFmtId="0" fontId="67" fillId="5" borderId="1" xfId="0" applyFont="1" applyFill="1" applyBorder="1"/>
    <xf numFmtId="0" fontId="68" fillId="6" borderId="1" xfId="0" applyFont="1" applyFill="1" applyBorder="1"/>
    <xf numFmtId="2" fontId="68" fillId="6" borderId="1" xfId="0" applyNumberFormat="1" applyFont="1" applyFill="1" applyBorder="1"/>
    <xf numFmtId="0" fontId="68" fillId="7" borderId="1" xfId="0" applyFont="1" applyFill="1" applyBorder="1"/>
    <xf numFmtId="2" fontId="68" fillId="7" borderId="1" xfId="0" applyNumberFormat="1" applyFont="1" applyFill="1" applyBorder="1"/>
    <xf numFmtId="0" fontId="67" fillId="7" borderId="1" xfId="0" applyFont="1" applyFill="1" applyBorder="1"/>
    <xf numFmtId="0" fontId="67" fillId="8" borderId="1" xfId="0" applyFont="1" applyFill="1" applyBorder="1"/>
    <xf numFmtId="2" fontId="67" fillId="8" borderId="1" xfId="0" applyNumberFormat="1" applyFont="1" applyFill="1" applyBorder="1"/>
    <xf numFmtId="0" fontId="68" fillId="9" borderId="1" xfId="0" applyFont="1" applyFill="1" applyBorder="1"/>
    <xf numFmtId="2" fontId="68" fillId="9" borderId="1" xfId="0" applyNumberFormat="1" applyFont="1" applyFill="1" applyBorder="1"/>
    <xf numFmtId="0" fontId="67" fillId="10" borderId="1" xfId="0" applyFont="1" applyFill="1" applyBorder="1"/>
    <xf numFmtId="2" fontId="67" fillId="10" borderId="1" xfId="0" applyNumberFormat="1" applyFont="1" applyFill="1" applyBorder="1"/>
    <xf numFmtId="0" fontId="67" fillId="11" borderId="1" xfId="0" applyFont="1" applyFill="1" applyBorder="1"/>
    <xf numFmtId="2" fontId="67" fillId="11" borderId="1" xfId="0" applyNumberFormat="1" applyFont="1" applyFill="1" applyBorder="1"/>
    <xf numFmtId="0" fontId="68" fillId="12" borderId="1" xfId="0" applyFont="1" applyFill="1" applyBorder="1"/>
    <xf numFmtId="2" fontId="68" fillId="12" borderId="1" xfId="0" applyNumberFormat="1" applyFont="1" applyFill="1" applyBorder="1"/>
    <xf numFmtId="0" fontId="68" fillId="14" borderId="1" xfId="0" applyFont="1" applyFill="1" applyBorder="1"/>
    <xf numFmtId="2" fontId="68" fillId="14" borderId="1" xfId="0" applyNumberFormat="1" applyFont="1" applyFill="1" applyBorder="1"/>
    <xf numFmtId="0" fontId="68" fillId="16" borderId="1" xfId="0" applyFont="1" applyFill="1" applyBorder="1"/>
    <xf numFmtId="2" fontId="68" fillId="16" borderId="1" xfId="0" applyNumberFormat="1" applyFont="1" applyFill="1" applyBorder="1"/>
    <xf numFmtId="0" fontId="68" fillId="18" borderId="1" xfId="0" applyFont="1" applyFill="1" applyBorder="1"/>
    <xf numFmtId="2" fontId="68" fillId="18" borderId="1" xfId="0" applyNumberFormat="1" applyFont="1" applyFill="1" applyBorder="1"/>
    <xf numFmtId="0" fontId="68" fillId="20" borderId="1" xfId="0" applyFont="1" applyFill="1" applyBorder="1"/>
    <xf numFmtId="2" fontId="68" fillId="20" borderId="1" xfId="0" applyNumberFormat="1" applyFont="1" applyFill="1" applyBorder="1"/>
    <xf numFmtId="0" fontId="67" fillId="21" borderId="1" xfId="0" applyFont="1" applyFill="1" applyBorder="1"/>
    <xf numFmtId="2" fontId="67" fillId="21" borderId="1" xfId="0" applyNumberFormat="1" applyFont="1" applyFill="1" applyBorder="1"/>
    <xf numFmtId="0" fontId="68" fillId="22" borderId="1" xfId="0" applyFont="1" applyFill="1" applyBorder="1"/>
    <xf numFmtId="2" fontId="68" fillId="22" borderId="1" xfId="0" applyNumberFormat="1" applyFont="1" applyFill="1" applyBorder="1"/>
    <xf numFmtId="0" fontId="67" fillId="23" borderId="1" xfId="0" applyFont="1" applyFill="1" applyBorder="1"/>
    <xf numFmtId="2" fontId="67" fillId="23" borderId="1" xfId="0" applyNumberFormat="1" applyFont="1" applyFill="1" applyBorder="1"/>
    <xf numFmtId="0" fontId="68" fillId="24" borderId="1" xfId="0" applyFont="1" applyFill="1" applyBorder="1"/>
    <xf numFmtId="2" fontId="68" fillId="24" borderId="1" xfId="0" applyNumberFormat="1" applyFont="1" applyFill="1" applyBorder="1"/>
    <xf numFmtId="0" fontId="67" fillId="25" borderId="1" xfId="0" applyFont="1" applyFill="1" applyBorder="1"/>
    <xf numFmtId="2" fontId="67" fillId="25" borderId="1" xfId="0" applyNumberFormat="1" applyFont="1" applyFill="1" applyBorder="1"/>
    <xf numFmtId="0" fontId="68" fillId="26" borderId="1" xfId="0" applyFont="1" applyFill="1" applyBorder="1"/>
    <xf numFmtId="2" fontId="68" fillId="26" borderId="1" xfId="0" applyNumberFormat="1" applyFont="1" applyFill="1" applyBorder="1"/>
    <xf numFmtId="0" fontId="67" fillId="27" borderId="1" xfId="0" applyFont="1" applyFill="1" applyBorder="1"/>
    <xf numFmtId="2" fontId="67" fillId="27" borderId="1" xfId="0" applyNumberFormat="1" applyFont="1" applyFill="1" applyBorder="1"/>
    <xf numFmtId="0" fontId="68" fillId="28" borderId="1" xfId="0" applyFont="1" applyFill="1" applyBorder="1"/>
    <xf numFmtId="2" fontId="68" fillId="28" borderId="1" xfId="0" applyNumberFormat="1" applyFont="1" applyFill="1" applyBorder="1"/>
    <xf numFmtId="0" fontId="67" fillId="29" borderId="1" xfId="0" applyFont="1" applyFill="1" applyBorder="1"/>
    <xf numFmtId="2" fontId="67" fillId="29" borderId="1" xfId="0" applyNumberFormat="1" applyFont="1" applyFill="1" applyBorder="1"/>
    <xf numFmtId="0" fontId="68" fillId="30" borderId="1" xfId="0" applyFont="1" applyFill="1" applyBorder="1"/>
    <xf numFmtId="2" fontId="68" fillId="30" borderId="1" xfId="0" applyNumberFormat="1" applyFont="1" applyFill="1" applyBorder="1"/>
    <xf numFmtId="0" fontId="67" fillId="31" borderId="1" xfId="0" applyFont="1" applyFill="1" applyBorder="1"/>
    <xf numFmtId="2" fontId="67" fillId="31" borderId="1" xfId="0" applyNumberFormat="1" applyFont="1" applyFill="1" applyBorder="1"/>
    <xf numFmtId="0" fontId="68" fillId="32" borderId="1" xfId="0" applyFont="1" applyFill="1" applyBorder="1"/>
    <xf numFmtId="2" fontId="68" fillId="32" borderId="1" xfId="0" applyNumberFormat="1" applyFont="1" applyFill="1" applyBorder="1"/>
    <xf numFmtId="0" fontId="67" fillId="33" borderId="1" xfId="0" applyFont="1" applyFill="1" applyBorder="1"/>
    <xf numFmtId="2" fontId="67" fillId="33" borderId="1" xfId="0" applyNumberFormat="1" applyFont="1" applyFill="1" applyBorder="1"/>
    <xf numFmtId="0" fontId="68" fillId="34" borderId="1" xfId="0" applyFont="1" applyFill="1" applyBorder="1"/>
    <xf numFmtId="2" fontId="68" fillId="34" borderId="1" xfId="0" applyNumberFormat="1" applyFont="1" applyFill="1" applyBorder="1"/>
    <xf numFmtId="0" fontId="67" fillId="35" borderId="1" xfId="0" applyFont="1" applyFill="1" applyBorder="1"/>
    <xf numFmtId="2" fontId="67" fillId="35" borderId="1" xfId="0" applyNumberFormat="1" applyFont="1" applyFill="1" applyBorder="1"/>
    <xf numFmtId="0" fontId="68" fillId="36" borderId="1" xfId="0" applyFont="1" applyFill="1" applyBorder="1"/>
    <xf numFmtId="2" fontId="68" fillId="36" borderId="1" xfId="0" applyNumberFormat="1" applyFont="1" applyFill="1" applyBorder="1"/>
    <xf numFmtId="0" fontId="67" fillId="37" borderId="1" xfId="0" applyFont="1" applyFill="1" applyBorder="1"/>
    <xf numFmtId="2" fontId="67" fillId="37" borderId="1" xfId="0" applyNumberFormat="1" applyFont="1" applyFill="1" applyBorder="1"/>
    <xf numFmtId="0" fontId="68" fillId="38" borderId="1" xfId="0" applyFont="1" applyFill="1" applyBorder="1"/>
    <xf numFmtId="2" fontId="68" fillId="38" borderId="1" xfId="0" applyNumberFormat="1" applyFont="1" applyFill="1" applyBorder="1"/>
    <xf numFmtId="0" fontId="67" fillId="39" borderId="1" xfId="0" applyFont="1" applyFill="1" applyBorder="1"/>
    <xf numFmtId="2" fontId="67" fillId="39" borderId="1" xfId="0" applyNumberFormat="1" applyFont="1" applyFill="1" applyBorder="1"/>
    <xf numFmtId="0" fontId="68" fillId="40" borderId="1" xfId="0" applyFont="1" applyFill="1" applyBorder="1"/>
    <xf numFmtId="2" fontId="68" fillId="40" borderId="1" xfId="0" applyNumberFormat="1" applyFont="1" applyFill="1" applyBorder="1"/>
    <xf numFmtId="0" fontId="67" fillId="41" borderId="1" xfId="0" applyFont="1" applyFill="1" applyBorder="1"/>
    <xf numFmtId="2" fontId="67" fillId="41" borderId="1" xfId="0" applyNumberFormat="1" applyFont="1" applyFill="1" applyBorder="1"/>
    <xf numFmtId="0" fontId="68" fillId="42" borderId="1" xfId="0" applyFont="1" applyFill="1" applyBorder="1"/>
    <xf numFmtId="2" fontId="68" fillId="42" borderId="1" xfId="0" applyNumberFormat="1" applyFont="1" applyFill="1" applyBorder="1"/>
    <xf numFmtId="0" fontId="67" fillId="43" borderId="1" xfId="0" applyFont="1" applyFill="1" applyBorder="1"/>
    <xf numFmtId="2" fontId="67" fillId="43" borderId="1" xfId="0" applyNumberFormat="1" applyFont="1" applyFill="1" applyBorder="1"/>
    <xf numFmtId="0" fontId="68" fillId="44" borderId="1" xfId="0" applyFont="1" applyFill="1" applyBorder="1"/>
    <xf numFmtId="2" fontId="68" fillId="44" borderId="1" xfId="0" applyNumberFormat="1" applyFont="1" applyFill="1" applyBorder="1"/>
    <xf numFmtId="0" fontId="67" fillId="45" borderId="1" xfId="0" applyFont="1" applyFill="1" applyBorder="1"/>
    <xf numFmtId="2" fontId="67" fillId="45" borderId="1" xfId="0" applyNumberFormat="1" applyFont="1" applyFill="1" applyBorder="1"/>
    <xf numFmtId="0" fontId="68" fillId="46" borderId="1" xfId="0" applyFont="1" applyFill="1" applyBorder="1"/>
    <xf numFmtId="2" fontId="68" fillId="46" borderId="1" xfId="0" applyNumberFormat="1" applyFont="1" applyFill="1" applyBorder="1"/>
    <xf numFmtId="0" fontId="67" fillId="46" borderId="1" xfId="0" applyFont="1" applyFill="1" applyBorder="1"/>
    <xf numFmtId="2" fontId="67" fillId="46" borderId="1" xfId="0" applyNumberFormat="1" applyFont="1" applyFill="1" applyBorder="1"/>
    <xf numFmtId="0" fontId="67" fillId="0" borderId="1" xfId="0" applyFont="1" applyFill="1" applyBorder="1" applyAlignment="1">
      <alignment wrapText="1"/>
    </xf>
    <xf numFmtId="0" fontId="68" fillId="0" borderId="1" xfId="0" applyFont="1" applyFill="1" applyBorder="1"/>
    <xf numFmtId="0" fontId="67" fillId="0" borderId="1" xfId="0" applyFont="1" applyFill="1" applyBorder="1"/>
    <xf numFmtId="0" fontId="67" fillId="48" borderId="1" xfId="0" applyFont="1" applyFill="1" applyBorder="1"/>
    <xf numFmtId="0" fontId="68" fillId="48" borderId="1" xfId="0" applyFont="1" applyFill="1" applyBorder="1"/>
    <xf numFmtId="0" fontId="67" fillId="50" borderId="1" xfId="0" applyFont="1" applyFill="1" applyBorder="1"/>
    <xf numFmtId="2" fontId="67" fillId="50" borderId="1" xfId="0" applyNumberFormat="1" applyFont="1" applyFill="1" applyBorder="1"/>
    <xf numFmtId="0" fontId="2" fillId="12" borderId="1" xfId="0" applyFont="1" applyFill="1" applyBorder="1"/>
    <xf numFmtId="0" fontId="2" fillId="16" borderId="1" xfId="0" applyFont="1" applyFill="1" applyBorder="1"/>
    <xf numFmtId="2" fontId="2" fillId="16" borderId="1" xfId="0" applyNumberFormat="1" applyFont="1" applyFill="1" applyBorder="1"/>
    <xf numFmtId="0" fontId="2" fillId="18" borderId="1" xfId="0" applyFont="1" applyFill="1" applyBorder="1"/>
    <xf numFmtId="10" fontId="67" fillId="46" borderId="1" xfId="4" applyNumberFormat="1" applyFont="1" applyFill="1" applyBorder="1"/>
    <xf numFmtId="2" fontId="2" fillId="12" borderId="1" xfId="0" applyNumberFormat="1" applyFont="1" applyFill="1" applyBorder="1"/>
    <xf numFmtId="2" fontId="2" fillId="18" borderId="1" xfId="0" applyNumberFormat="1" applyFont="1" applyFill="1" applyBorder="1"/>
    <xf numFmtId="10" fontId="67" fillId="43" borderId="1" xfId="4" applyNumberFormat="1" applyFont="1" applyFill="1" applyBorder="1"/>
    <xf numFmtId="0" fontId="0" fillId="0" borderId="0" xfId="0"/>
    <xf numFmtId="0" fontId="67" fillId="2" borderId="1" xfId="0" applyFont="1" applyFill="1" applyBorder="1" applyAlignment="1">
      <alignment horizontal="center" vertical="center"/>
    </xf>
    <xf numFmtId="0" fontId="67" fillId="3" borderId="1" xfId="0" applyFont="1" applyFill="1" applyBorder="1" applyAlignment="1">
      <alignment horizontal="center" vertical="center" textRotation="90"/>
    </xf>
    <xf numFmtId="0" fontId="67" fillId="5" borderId="1" xfId="0" applyFont="1" applyFill="1" applyBorder="1"/>
    <xf numFmtId="0" fontId="68" fillId="6" borderId="1" xfId="0" applyFont="1" applyFill="1" applyBorder="1"/>
    <xf numFmtId="2" fontId="68" fillId="6" borderId="1" xfId="0" applyNumberFormat="1" applyFont="1" applyFill="1" applyBorder="1"/>
    <xf numFmtId="0" fontId="68" fillId="7" borderId="1" xfId="0" applyFont="1" applyFill="1" applyBorder="1"/>
    <xf numFmtId="2" fontId="68" fillId="7" borderId="1" xfId="0" applyNumberFormat="1" applyFont="1" applyFill="1" applyBorder="1"/>
    <xf numFmtId="0" fontId="67" fillId="7" borderId="1" xfId="0" applyFont="1" applyFill="1" applyBorder="1"/>
    <xf numFmtId="0" fontId="67" fillId="8" borderId="1" xfId="0" applyFont="1" applyFill="1" applyBorder="1"/>
    <xf numFmtId="2" fontId="67" fillId="8" borderId="1" xfId="0" applyNumberFormat="1" applyFont="1" applyFill="1" applyBorder="1"/>
    <xf numFmtId="0" fontId="68" fillId="9" borderId="1" xfId="0" applyFont="1" applyFill="1" applyBorder="1"/>
    <xf numFmtId="2" fontId="68" fillId="9" borderId="1" xfId="0" applyNumberFormat="1" applyFont="1" applyFill="1" applyBorder="1"/>
    <xf numFmtId="0" fontId="67" fillId="10" borderId="1" xfId="0" applyFont="1" applyFill="1" applyBorder="1"/>
    <xf numFmtId="2" fontId="67" fillId="10" borderId="1" xfId="0" applyNumberFormat="1" applyFont="1" applyFill="1" applyBorder="1"/>
    <xf numFmtId="0" fontId="67" fillId="11" borderId="1" xfId="0" applyFont="1" applyFill="1" applyBorder="1"/>
    <xf numFmtId="2" fontId="67" fillId="11" borderId="1" xfId="0" applyNumberFormat="1" applyFont="1" applyFill="1" applyBorder="1"/>
    <xf numFmtId="0" fontId="68" fillId="12" borderId="1" xfId="0" applyFont="1" applyFill="1" applyBorder="1"/>
    <xf numFmtId="2" fontId="68" fillId="12" borderId="1" xfId="0" applyNumberFormat="1" applyFont="1" applyFill="1" applyBorder="1"/>
    <xf numFmtId="0" fontId="67" fillId="13" borderId="1" xfId="0" applyFont="1" applyFill="1" applyBorder="1"/>
    <xf numFmtId="2" fontId="67" fillId="13" borderId="1" xfId="0" applyNumberFormat="1" applyFont="1" applyFill="1" applyBorder="1"/>
    <xf numFmtId="0" fontId="68" fillId="14" borderId="1" xfId="0" applyFont="1" applyFill="1" applyBorder="1"/>
    <xf numFmtId="2" fontId="68" fillId="14" borderId="1" xfId="0" applyNumberFormat="1" applyFont="1" applyFill="1" applyBorder="1"/>
    <xf numFmtId="0" fontId="67" fillId="15" borderId="1" xfId="0" applyFont="1" applyFill="1" applyBorder="1"/>
    <xf numFmtId="2" fontId="67" fillId="15" borderId="1" xfId="0" applyNumberFormat="1" applyFont="1" applyFill="1" applyBorder="1"/>
    <xf numFmtId="0" fontId="68" fillId="16" borderId="1" xfId="0" applyFont="1" applyFill="1" applyBorder="1"/>
    <xf numFmtId="2" fontId="68" fillId="16" borderId="1" xfId="0" applyNumberFormat="1" applyFont="1" applyFill="1" applyBorder="1"/>
    <xf numFmtId="0" fontId="67" fillId="17" borderId="1" xfId="0" applyFont="1" applyFill="1" applyBorder="1"/>
    <xf numFmtId="2" fontId="67" fillId="17" borderId="1" xfId="0" applyNumberFormat="1" applyFont="1" applyFill="1" applyBorder="1"/>
    <xf numFmtId="0" fontId="68" fillId="18" borderId="1" xfId="0" applyFont="1" applyFill="1" applyBorder="1"/>
    <xf numFmtId="2" fontId="68" fillId="18" borderId="1" xfId="0" applyNumberFormat="1" applyFont="1" applyFill="1" applyBorder="1"/>
    <xf numFmtId="0" fontId="67" fillId="19" borderId="1" xfId="0" applyFont="1" applyFill="1" applyBorder="1"/>
    <xf numFmtId="2" fontId="67" fillId="19" borderId="1" xfId="0" applyNumberFormat="1" applyFont="1" applyFill="1" applyBorder="1"/>
    <xf numFmtId="0" fontId="68" fillId="20" borderId="1" xfId="0" applyFont="1" applyFill="1" applyBorder="1"/>
    <xf numFmtId="2" fontId="68" fillId="20" borderId="1" xfId="0" applyNumberFormat="1" applyFont="1" applyFill="1" applyBorder="1"/>
    <xf numFmtId="0" fontId="67" fillId="21" borderId="1" xfId="0" applyFont="1" applyFill="1" applyBorder="1"/>
    <xf numFmtId="2" fontId="67" fillId="21" borderId="1" xfId="0" applyNumberFormat="1" applyFont="1" applyFill="1" applyBorder="1"/>
    <xf numFmtId="0" fontId="68" fillId="22" borderId="1" xfId="0" applyFont="1" applyFill="1" applyBorder="1"/>
    <xf numFmtId="2" fontId="68" fillId="22" borderId="1" xfId="0" applyNumberFormat="1" applyFont="1" applyFill="1" applyBorder="1"/>
    <xf numFmtId="0" fontId="67" fillId="23" borderId="1" xfId="0" applyFont="1" applyFill="1" applyBorder="1"/>
    <xf numFmtId="2" fontId="67" fillId="23" borderId="1" xfId="0" applyNumberFormat="1" applyFont="1" applyFill="1" applyBorder="1"/>
    <xf numFmtId="0" fontId="68" fillId="24" borderId="1" xfId="0" applyFont="1" applyFill="1" applyBorder="1"/>
    <xf numFmtId="2" fontId="68" fillId="24" borderId="1" xfId="0" applyNumberFormat="1" applyFont="1" applyFill="1" applyBorder="1"/>
    <xf numFmtId="0" fontId="67" fillId="25" borderId="1" xfId="0" applyFont="1" applyFill="1" applyBorder="1"/>
    <xf numFmtId="2" fontId="67" fillId="25" borderId="1" xfId="0" applyNumberFormat="1" applyFont="1" applyFill="1" applyBorder="1"/>
    <xf numFmtId="0" fontId="68" fillId="26" borderId="1" xfId="0" applyFont="1" applyFill="1" applyBorder="1"/>
    <xf numFmtId="2" fontId="68" fillId="26" borderId="1" xfId="0" applyNumberFormat="1" applyFont="1" applyFill="1" applyBorder="1"/>
    <xf numFmtId="0" fontId="67" fillId="27" borderId="1" xfId="0" applyFont="1" applyFill="1" applyBorder="1"/>
    <xf numFmtId="2" fontId="67" fillId="27" borderId="1" xfId="0" applyNumberFormat="1" applyFont="1" applyFill="1" applyBorder="1"/>
    <xf numFmtId="0" fontId="68" fillId="28" borderId="1" xfId="0" applyFont="1" applyFill="1" applyBorder="1"/>
    <xf numFmtId="2" fontId="68" fillId="28" borderId="1" xfId="0" applyNumberFormat="1" applyFont="1" applyFill="1" applyBorder="1"/>
    <xf numFmtId="0" fontId="67" fillId="29" borderId="1" xfId="0" applyFont="1" applyFill="1" applyBorder="1"/>
    <xf numFmtId="2" fontId="67" fillId="29" borderId="1" xfId="0" applyNumberFormat="1" applyFont="1" applyFill="1" applyBorder="1"/>
    <xf numFmtId="0" fontId="68" fillId="30" borderId="1" xfId="0" applyFont="1" applyFill="1" applyBorder="1"/>
    <xf numFmtId="2" fontId="68" fillId="30" borderId="1" xfId="0" applyNumberFormat="1" applyFont="1" applyFill="1" applyBorder="1"/>
    <xf numFmtId="0" fontId="67" fillId="31" borderId="1" xfId="0" applyFont="1" applyFill="1" applyBorder="1"/>
    <xf numFmtId="2" fontId="67" fillId="31" borderId="1" xfId="0" applyNumberFormat="1" applyFont="1" applyFill="1" applyBorder="1"/>
    <xf numFmtId="0" fontId="68" fillId="32" borderId="1" xfId="0" applyFont="1" applyFill="1" applyBorder="1"/>
    <xf numFmtId="2" fontId="68" fillId="32" borderId="1" xfId="0" applyNumberFormat="1" applyFont="1" applyFill="1" applyBorder="1"/>
    <xf numFmtId="0" fontId="68" fillId="34" borderId="1" xfId="0" applyFont="1" applyFill="1" applyBorder="1"/>
    <xf numFmtId="2" fontId="68" fillId="34" borderId="1" xfId="0" applyNumberFormat="1" applyFont="1" applyFill="1" applyBorder="1"/>
    <xf numFmtId="0" fontId="67" fillId="34" borderId="1" xfId="0" applyFont="1" applyFill="1" applyBorder="1"/>
    <xf numFmtId="0" fontId="68" fillId="36" borderId="1" xfId="0" applyFont="1" applyFill="1" applyBorder="1"/>
    <xf numFmtId="2" fontId="68" fillId="36" borderId="1" xfId="0" applyNumberFormat="1" applyFont="1" applyFill="1" applyBorder="1"/>
    <xf numFmtId="0" fontId="67" fillId="36" borderId="1" xfId="0" applyFont="1" applyFill="1" applyBorder="1"/>
    <xf numFmtId="0" fontId="68" fillId="38" borderId="1" xfId="0" applyFont="1" applyFill="1" applyBorder="1"/>
    <xf numFmtId="2" fontId="68" fillId="38" borderId="1" xfId="0" applyNumberFormat="1" applyFont="1" applyFill="1" applyBorder="1"/>
    <xf numFmtId="0" fontId="67" fillId="38" borderId="1" xfId="0" applyFont="1" applyFill="1" applyBorder="1"/>
    <xf numFmtId="0" fontId="67" fillId="39" borderId="1" xfId="0" applyFont="1" applyFill="1" applyBorder="1"/>
    <xf numFmtId="2" fontId="67" fillId="39" borderId="1" xfId="0" applyNumberFormat="1" applyFont="1" applyFill="1" applyBorder="1"/>
    <xf numFmtId="0" fontId="68" fillId="40" borderId="1" xfId="0" applyFont="1" applyFill="1" applyBorder="1"/>
    <xf numFmtId="2" fontId="68" fillId="40" borderId="1" xfId="0" applyNumberFormat="1" applyFont="1" applyFill="1" applyBorder="1"/>
    <xf numFmtId="0" fontId="67" fillId="41" borderId="1" xfId="0" applyFont="1" applyFill="1" applyBorder="1"/>
    <xf numFmtId="2" fontId="67" fillId="41" borderId="1" xfId="0" applyNumberFormat="1" applyFont="1" applyFill="1" applyBorder="1"/>
    <xf numFmtId="0" fontId="68" fillId="42" borderId="1" xfId="0" applyFont="1" applyFill="1" applyBorder="1"/>
    <xf numFmtId="2" fontId="68" fillId="42" borderId="1" xfId="0" applyNumberFormat="1" applyFont="1" applyFill="1" applyBorder="1"/>
    <xf numFmtId="0" fontId="67" fillId="43" borderId="1" xfId="0" applyFont="1" applyFill="1" applyBorder="1"/>
    <xf numFmtId="2" fontId="67" fillId="43" borderId="1" xfId="0" applyNumberFormat="1" applyFont="1" applyFill="1" applyBorder="1"/>
    <xf numFmtId="0" fontId="68" fillId="44" borderId="1" xfId="0" applyFont="1" applyFill="1" applyBorder="1"/>
    <xf numFmtId="2" fontId="68" fillId="44" borderId="1" xfId="0" applyNumberFormat="1" applyFont="1" applyFill="1" applyBorder="1"/>
    <xf numFmtId="0" fontId="67" fillId="45" borderId="1" xfId="0" applyFont="1" applyFill="1" applyBorder="1"/>
    <xf numFmtId="2" fontId="67" fillId="45" borderId="1" xfId="0" applyNumberFormat="1" applyFont="1" applyFill="1" applyBorder="1"/>
    <xf numFmtId="0" fontId="68" fillId="46" borderId="1" xfId="0" applyFont="1" applyFill="1" applyBorder="1"/>
    <xf numFmtId="2" fontId="68" fillId="46" borderId="1" xfId="0" applyNumberFormat="1" applyFont="1" applyFill="1" applyBorder="1"/>
    <xf numFmtId="0" fontId="67" fillId="46" borderId="1" xfId="0" applyFont="1" applyFill="1" applyBorder="1"/>
    <xf numFmtId="2" fontId="67" fillId="46" borderId="1" xfId="0" applyNumberFormat="1" applyFont="1" applyFill="1" applyBorder="1"/>
    <xf numFmtId="0" fontId="67" fillId="4" borderId="1" xfId="0" applyFont="1" applyFill="1" applyBorder="1" applyAlignment="1">
      <alignment vertical="center"/>
    </xf>
    <xf numFmtId="10" fontId="67" fillId="46" borderId="1" xfId="4" applyNumberFormat="1" applyFont="1" applyFill="1" applyBorder="1"/>
    <xf numFmtId="0" fontId="67" fillId="0" borderId="1" xfId="0" applyFont="1" applyFill="1" applyBorder="1" applyAlignment="1">
      <alignment wrapText="1"/>
    </xf>
    <xf numFmtId="0" fontId="68" fillId="0" borderId="1" xfId="0" applyFont="1" applyFill="1" applyBorder="1"/>
    <xf numFmtId="0" fontId="67" fillId="0" borderId="1" xfId="0" applyFont="1" applyFill="1" applyBorder="1"/>
    <xf numFmtId="0" fontId="67" fillId="48" borderId="1" xfId="0" applyFont="1" applyFill="1" applyBorder="1"/>
    <xf numFmtId="0" fontId="68" fillId="48" borderId="1" xfId="0" applyFont="1" applyFill="1" applyBorder="1"/>
    <xf numFmtId="2" fontId="67" fillId="0" borderId="1" xfId="0" applyNumberFormat="1" applyFont="1" applyFill="1" applyBorder="1"/>
    <xf numFmtId="0" fontId="67" fillId="4" borderId="1" xfId="0" applyFont="1" applyFill="1" applyBorder="1" applyAlignment="1">
      <alignment horizontal="center" vertical="center"/>
    </xf>
    <xf numFmtId="0" fontId="67" fillId="47" borderId="1" xfId="0" applyFont="1" applyFill="1" applyBorder="1" applyAlignment="1">
      <alignment horizontal="center" vertical="center"/>
    </xf>
    <xf numFmtId="0" fontId="2" fillId="47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6" fontId="67" fillId="4" borderId="1" xfId="1" applyNumberFormat="1" applyFont="1" applyFill="1" applyBorder="1" applyAlignment="1">
      <alignment vertical="center"/>
    </xf>
    <xf numFmtId="166" fontId="67" fillId="4" borderId="2" xfId="1" applyNumberFormat="1" applyFont="1" applyFill="1" applyBorder="1" applyAlignment="1">
      <alignment horizontal="center" vertical="center"/>
    </xf>
    <xf numFmtId="166" fontId="67" fillId="4" borderId="3" xfId="1" applyNumberFormat="1" applyFont="1" applyFill="1" applyBorder="1" applyAlignment="1">
      <alignment horizontal="center" vertical="center"/>
    </xf>
  </cellXfs>
  <cellStyles count="6">
    <cellStyle name="Millares" xfId="1" builtinId="3"/>
    <cellStyle name="Millares 2" xfId="5"/>
    <cellStyle name="Normal" xfId="0" builtinId="0"/>
    <cellStyle name="Porcentaje" xfId="2" builtinId="5"/>
    <cellStyle name="Porcentaje 2" xfId="3"/>
    <cellStyle name="Porcentaje 3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00"/>
      <rgbColor rgb="00FFFF00"/>
      <rgbColor rgb="00FFFF00"/>
      <rgbColor rgb="0000FF00"/>
      <rgbColor rgb="00FF0000"/>
      <rgbColor rgb="00DDB64B"/>
      <rgbColor rgb="00C36950"/>
      <rgbColor rgb="00C36950"/>
      <rgbColor rgb="00C36950"/>
      <rgbColor rgb="00C36950"/>
      <rgbColor rgb="00C36950"/>
      <rgbColor rgb="006161FF"/>
      <rgbColor rgb="006161FF"/>
      <rgbColor rgb="00FFFF00"/>
      <rgbColor rgb="00FFFF00"/>
      <rgbColor rgb="00A4CB6C"/>
      <rgbColor rgb="00A4CB6C"/>
      <rgbColor rgb="00A3E878"/>
      <rgbColor rgb="00A3E878"/>
      <rgbColor rgb="00FF6600"/>
      <rgbColor rgb="00FF6600"/>
      <rgbColor rgb="00FCB722"/>
      <rgbColor rgb="00FCB722"/>
      <rgbColor rgb="005252FF"/>
      <rgbColor rgb="005252FF"/>
      <rgbColor rgb="0084C577"/>
      <rgbColor rgb="0084C577"/>
      <rgbColor rgb="00E689C1"/>
      <rgbColor rgb="00E689C1"/>
      <rgbColor rgb="00FF6600"/>
      <rgbColor rgb="00FF6600"/>
      <rgbColor rgb="00F8D5CE"/>
      <rgbColor rgb="00F8D5CE"/>
      <rgbColor rgb="00CD86F3"/>
      <rgbColor rgb="00CD86F3"/>
      <rgbColor rgb="00EF8AB9"/>
      <rgbColor rgb="00EF8AB9"/>
      <rgbColor rgb="00FFFF00"/>
      <rgbColor rgb="00FFFF00"/>
      <rgbColor rgb="007595D7"/>
      <rgbColor rgb="007595D7"/>
      <rgbColor rgb="00E3E3E3"/>
      <rgbColor rgb="00E3E3E3"/>
      <rgbColor rgb="008AC219"/>
      <rgbColor rgb="008AC219"/>
      <rgbColor rgb="008AC21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8"/>
  <sheetViews>
    <sheetView topLeftCell="C1" workbookViewId="0">
      <selection activeCell="T8" sqref="T8"/>
    </sheetView>
  </sheetViews>
  <sheetFormatPr baseColWidth="10" defaultRowHeight="13.2" x14ac:dyDescent="0.25"/>
  <cols>
    <col min="1" max="1" width="58" customWidth="1"/>
    <col min="2" max="2" width="13.6640625" customWidth="1"/>
    <col min="3" max="3" width="7.77734375" customWidth="1"/>
    <col min="4" max="4" width="13.6640625" customWidth="1"/>
    <col min="5" max="5" width="7.77734375" customWidth="1"/>
    <col min="6" max="6" width="13.6640625" customWidth="1"/>
    <col min="7" max="7" width="7.77734375" customWidth="1"/>
    <col min="8" max="8" width="13.6640625" customWidth="1"/>
    <col min="9" max="9" width="7.77734375" customWidth="1"/>
    <col min="10" max="10" width="13.6640625" customWidth="1"/>
    <col min="11" max="11" width="7.77734375" customWidth="1"/>
    <col min="12" max="12" width="13.6640625" customWidth="1"/>
    <col min="13" max="13" width="8.5546875" bestFit="1" customWidth="1"/>
    <col min="14" max="14" width="13.6640625" customWidth="1"/>
    <col min="15" max="15" width="7.77734375" customWidth="1"/>
    <col min="16" max="16" width="13.6640625" customWidth="1"/>
    <col min="17" max="17" width="7.77734375" customWidth="1"/>
    <col min="18" max="18" width="13.6640625" customWidth="1"/>
    <col min="19" max="19" width="7.77734375" customWidth="1"/>
    <col min="20" max="20" width="13.6640625" customWidth="1"/>
    <col min="21" max="21" width="7.77734375" customWidth="1"/>
    <col min="22" max="242" width="8.88671875" customWidth="1"/>
  </cols>
  <sheetData>
    <row r="1" spans="1:21" x14ac:dyDescent="0.25">
      <c r="B1" s="530" t="s">
        <v>145</v>
      </c>
      <c r="C1" s="530"/>
      <c r="D1" s="530" t="s">
        <v>146</v>
      </c>
      <c r="E1" s="530"/>
      <c r="F1" s="530" t="s">
        <v>147</v>
      </c>
      <c r="G1" s="530"/>
      <c r="H1" s="530" t="s">
        <v>148</v>
      </c>
      <c r="I1" s="530"/>
      <c r="J1" s="530" t="s">
        <v>149</v>
      </c>
      <c r="K1" s="530"/>
      <c r="L1" s="530" t="s">
        <v>150</v>
      </c>
      <c r="M1" s="530"/>
      <c r="N1" s="530" t="s">
        <v>151</v>
      </c>
      <c r="O1" s="530"/>
      <c r="P1" s="530" t="s">
        <v>152</v>
      </c>
      <c r="Q1" s="530"/>
      <c r="R1" s="530" t="s">
        <v>143</v>
      </c>
      <c r="S1" s="530"/>
      <c r="T1" s="530" t="s">
        <v>7</v>
      </c>
      <c r="U1" s="530"/>
    </row>
    <row r="2" spans="1:21" ht="57" x14ac:dyDescent="0.25">
      <c r="A2" s="138" t="s">
        <v>153</v>
      </c>
      <c r="B2" s="138" t="s">
        <v>10</v>
      </c>
      <c r="C2" s="139" t="s">
        <v>11</v>
      </c>
      <c r="D2" s="138" t="s">
        <v>10</v>
      </c>
      <c r="E2" s="139" t="s">
        <v>11</v>
      </c>
      <c r="F2" s="138" t="s">
        <v>10</v>
      </c>
      <c r="G2" s="139" t="s">
        <v>11</v>
      </c>
      <c r="H2" s="138" t="s">
        <v>10</v>
      </c>
      <c r="I2" s="139" t="s">
        <v>11</v>
      </c>
      <c r="J2" s="138" t="s">
        <v>10</v>
      </c>
      <c r="K2" s="139" t="s">
        <v>11</v>
      </c>
      <c r="L2" s="138" t="s">
        <v>10</v>
      </c>
      <c r="M2" s="139" t="s">
        <v>11</v>
      </c>
      <c r="N2" s="138" t="s">
        <v>10</v>
      </c>
      <c r="O2" s="139" t="s">
        <v>11</v>
      </c>
      <c r="P2" s="138" t="s">
        <v>10</v>
      </c>
      <c r="Q2" s="139" t="s">
        <v>11</v>
      </c>
      <c r="R2" s="138" t="s">
        <v>10</v>
      </c>
      <c r="S2" s="139" t="s">
        <v>11</v>
      </c>
      <c r="T2" s="138" t="s">
        <v>10</v>
      </c>
      <c r="U2" s="139" t="s">
        <v>11</v>
      </c>
    </row>
    <row r="3" spans="1:21" x14ac:dyDescent="0.25">
      <c r="A3" s="140" t="s">
        <v>12</v>
      </c>
      <c r="B3" s="529">
        <v>5460</v>
      </c>
      <c r="C3" s="529" t="s">
        <v>13</v>
      </c>
      <c r="D3" s="529">
        <v>27769</v>
      </c>
      <c r="E3" s="529" t="s">
        <v>13</v>
      </c>
      <c r="F3" s="529">
        <v>11570</v>
      </c>
      <c r="G3" s="529" t="s">
        <v>13</v>
      </c>
      <c r="H3" s="529">
        <v>1976</v>
      </c>
      <c r="I3" s="529" t="s">
        <v>13</v>
      </c>
      <c r="J3" s="529">
        <v>5309</v>
      </c>
      <c r="K3" s="529" t="s">
        <v>13</v>
      </c>
      <c r="L3" s="529">
        <v>3923</v>
      </c>
      <c r="M3" s="529" t="s">
        <v>13</v>
      </c>
      <c r="N3" s="529">
        <v>1173</v>
      </c>
      <c r="O3" s="529" t="s">
        <v>13</v>
      </c>
      <c r="P3" s="529">
        <v>15847</v>
      </c>
      <c r="Q3" s="529" t="s">
        <v>13</v>
      </c>
      <c r="R3" s="529">
        <v>73027</v>
      </c>
      <c r="S3" s="529" t="s">
        <v>13</v>
      </c>
      <c r="T3" s="529">
        <v>73027</v>
      </c>
      <c r="U3" s="529" t="s">
        <v>13</v>
      </c>
    </row>
    <row r="4" spans="1:21" x14ac:dyDescent="0.25">
      <c r="A4" s="141" t="s">
        <v>14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</row>
    <row r="5" spans="1:21" ht="30.6" customHeight="1" x14ac:dyDescent="0.25">
      <c r="A5" s="142" t="s">
        <v>15</v>
      </c>
      <c r="B5" s="143" t="s">
        <v>13</v>
      </c>
      <c r="C5" s="143" t="s">
        <v>13</v>
      </c>
      <c r="D5" s="143" t="s">
        <v>13</v>
      </c>
      <c r="E5" s="143" t="s">
        <v>13</v>
      </c>
      <c r="F5" s="143" t="s">
        <v>13</v>
      </c>
      <c r="G5" s="143" t="s">
        <v>13</v>
      </c>
      <c r="H5" s="143" t="s">
        <v>13</v>
      </c>
      <c r="I5" s="143" t="s">
        <v>13</v>
      </c>
      <c r="J5" s="143" t="s">
        <v>13</v>
      </c>
      <c r="K5" s="143" t="s">
        <v>13</v>
      </c>
      <c r="L5" s="143" t="s">
        <v>13</v>
      </c>
      <c r="M5" s="143" t="s">
        <v>13</v>
      </c>
      <c r="N5" s="143" t="s">
        <v>13</v>
      </c>
      <c r="O5" s="143" t="s">
        <v>13</v>
      </c>
      <c r="P5" s="143" t="s">
        <v>13</v>
      </c>
      <c r="Q5" s="143" t="s">
        <v>13</v>
      </c>
      <c r="R5" s="143" t="s">
        <v>13</v>
      </c>
      <c r="S5" s="143" t="s">
        <v>13</v>
      </c>
      <c r="T5" s="143" t="s">
        <v>13</v>
      </c>
      <c r="U5" s="143" t="s">
        <v>13</v>
      </c>
    </row>
    <row r="6" spans="1:21" x14ac:dyDescent="0.25">
      <c r="A6" s="144" t="s">
        <v>16</v>
      </c>
      <c r="B6" s="145">
        <v>34944</v>
      </c>
      <c r="C6" s="145">
        <f>+B6/B$3</f>
        <v>6.4</v>
      </c>
      <c r="D6" s="145">
        <v>31136.039999999994</v>
      </c>
      <c r="E6" s="145">
        <f>+D6/D$3</f>
        <v>1.121251755554755</v>
      </c>
      <c r="F6" s="145">
        <v>46312.020000000004</v>
      </c>
      <c r="G6" s="145">
        <f>+F6/F$3</f>
        <v>4.0027675021607614</v>
      </c>
      <c r="H6" s="145">
        <v>8512.08</v>
      </c>
      <c r="I6" s="145">
        <f>+H6/H$3</f>
        <v>4.3077327935222671</v>
      </c>
      <c r="J6" s="145">
        <v>36512.039999999994</v>
      </c>
      <c r="K6" s="145">
        <f>+J6/J$3</f>
        <v>6.8773855716707466</v>
      </c>
      <c r="L6" s="145">
        <v>18816</v>
      </c>
      <c r="M6" s="145">
        <f>+L6/L$3</f>
        <v>4.7963293397909759</v>
      </c>
      <c r="N6" s="145">
        <v>34066.710000000006</v>
      </c>
      <c r="O6" s="145">
        <f>+N6/N$3</f>
        <v>29.042378516624048</v>
      </c>
      <c r="P6" s="145">
        <v>4704</v>
      </c>
      <c r="Q6" s="145">
        <f>+P6/P$3</f>
        <v>0.2968385183315454</v>
      </c>
      <c r="R6" s="145">
        <v>0</v>
      </c>
      <c r="S6" s="145">
        <f>+R6/R$3</f>
        <v>0</v>
      </c>
      <c r="T6" s="145">
        <v>215002.89</v>
      </c>
      <c r="U6" s="145">
        <f>+T6/T$3</f>
        <v>2.9441561340326183</v>
      </c>
    </row>
    <row r="7" spans="1:21" x14ac:dyDescent="0.25">
      <c r="A7" s="144" t="s">
        <v>17</v>
      </c>
      <c r="B7" s="145">
        <v>156</v>
      </c>
      <c r="C7" s="145"/>
      <c r="D7" s="145">
        <v>139</v>
      </c>
      <c r="E7" s="145"/>
      <c r="F7" s="145">
        <v>206.75</v>
      </c>
      <c r="G7" s="145"/>
      <c r="H7" s="145">
        <v>38</v>
      </c>
      <c r="I7" s="145"/>
      <c r="J7" s="145">
        <v>163</v>
      </c>
      <c r="K7" s="145"/>
      <c r="L7" s="145">
        <v>84</v>
      </c>
      <c r="M7" s="145"/>
      <c r="N7" s="145">
        <v>152.08333333333334</v>
      </c>
      <c r="O7" s="145"/>
      <c r="P7" s="145">
        <v>21</v>
      </c>
      <c r="Q7" s="145"/>
      <c r="R7" s="145">
        <v>0</v>
      </c>
      <c r="S7" s="145"/>
      <c r="T7" s="145">
        <v>959.83333333333337</v>
      </c>
      <c r="U7" s="145"/>
    </row>
    <row r="8" spans="1:21" x14ac:dyDescent="0.25">
      <c r="A8" s="144" t="s">
        <v>18</v>
      </c>
      <c r="B8" s="145">
        <v>80</v>
      </c>
      <c r="C8" s="145"/>
      <c r="D8" s="145">
        <v>80</v>
      </c>
      <c r="E8" s="145"/>
      <c r="F8" s="145">
        <v>80</v>
      </c>
      <c r="G8" s="145"/>
      <c r="H8" s="145">
        <v>80</v>
      </c>
      <c r="I8" s="145"/>
      <c r="J8" s="145">
        <v>80</v>
      </c>
      <c r="K8" s="145"/>
      <c r="L8" s="145">
        <v>80</v>
      </c>
      <c r="M8" s="145"/>
      <c r="N8" s="145">
        <v>80</v>
      </c>
      <c r="O8" s="145"/>
      <c r="P8" s="145">
        <v>80</v>
      </c>
      <c r="Q8" s="145"/>
      <c r="R8" s="145">
        <v>80</v>
      </c>
      <c r="S8" s="145"/>
      <c r="T8" s="145">
        <v>80</v>
      </c>
      <c r="U8" s="145"/>
    </row>
    <row r="9" spans="1:21" x14ac:dyDescent="0.25">
      <c r="A9" s="144" t="s">
        <v>19</v>
      </c>
      <c r="B9" s="145">
        <v>2.8</v>
      </c>
      <c r="C9" s="145"/>
      <c r="D9" s="145">
        <v>2.8</v>
      </c>
      <c r="E9" s="145"/>
      <c r="F9" s="145">
        <v>2.8</v>
      </c>
      <c r="G9" s="145"/>
      <c r="H9" s="145">
        <v>2.8</v>
      </c>
      <c r="I9" s="145"/>
      <c r="J9" s="145">
        <v>2.8</v>
      </c>
      <c r="K9" s="145"/>
      <c r="L9" s="145">
        <v>2.8</v>
      </c>
      <c r="M9" s="145"/>
      <c r="N9" s="145">
        <v>2.8</v>
      </c>
      <c r="O9" s="145"/>
      <c r="P9" s="145">
        <v>2.8</v>
      </c>
      <c r="Q9" s="145"/>
      <c r="R9" s="145">
        <v>2.8</v>
      </c>
      <c r="S9" s="145"/>
      <c r="T9" s="145">
        <v>2.8</v>
      </c>
      <c r="U9" s="145"/>
    </row>
    <row r="10" spans="1:21" x14ac:dyDescent="0.25">
      <c r="A10" s="146" t="s">
        <v>20</v>
      </c>
      <c r="B10" s="143" t="s">
        <v>13</v>
      </c>
      <c r="C10" s="143"/>
      <c r="D10" s="143" t="s">
        <v>13</v>
      </c>
      <c r="E10" s="143"/>
      <c r="F10" s="143" t="s">
        <v>13</v>
      </c>
      <c r="G10" s="143"/>
      <c r="H10" s="143" t="s">
        <v>13</v>
      </c>
      <c r="I10" s="143"/>
      <c r="J10" s="143" t="s">
        <v>13</v>
      </c>
      <c r="K10" s="143"/>
      <c r="L10" s="143" t="s">
        <v>13</v>
      </c>
      <c r="M10" s="143"/>
      <c r="N10" s="143" t="s">
        <v>13</v>
      </c>
      <c r="O10" s="143"/>
      <c r="P10" s="143" t="s">
        <v>13</v>
      </c>
      <c r="Q10" s="143"/>
      <c r="R10" s="143" t="s">
        <v>13</v>
      </c>
      <c r="S10" s="143"/>
      <c r="T10" s="143" t="s">
        <v>13</v>
      </c>
      <c r="U10" s="143"/>
    </row>
    <row r="11" spans="1:21" x14ac:dyDescent="0.25">
      <c r="A11" s="147" t="s">
        <v>21</v>
      </c>
      <c r="B11" s="148" t="s">
        <v>13</v>
      </c>
      <c r="C11" s="148"/>
      <c r="D11" s="148" t="s">
        <v>13</v>
      </c>
      <c r="E11" s="148"/>
      <c r="F11" s="148" t="s">
        <v>13</v>
      </c>
      <c r="G11" s="148"/>
      <c r="H11" s="148" t="s">
        <v>13</v>
      </c>
      <c r="I11" s="148"/>
      <c r="J11" s="148" t="s">
        <v>13</v>
      </c>
      <c r="K11" s="148"/>
      <c r="L11" s="148" t="s">
        <v>13</v>
      </c>
      <c r="M11" s="148"/>
      <c r="N11" s="148" t="s">
        <v>13</v>
      </c>
      <c r="O11" s="148"/>
      <c r="P11" s="148" t="s">
        <v>13</v>
      </c>
      <c r="Q11" s="148"/>
      <c r="R11" s="148" t="s">
        <v>13</v>
      </c>
      <c r="S11" s="148"/>
      <c r="T11" s="148" t="s">
        <v>13</v>
      </c>
      <c r="U11" s="148"/>
    </row>
    <row r="12" spans="1:21" x14ac:dyDescent="0.25">
      <c r="A12" s="148" t="s">
        <v>22</v>
      </c>
      <c r="B12" s="149">
        <v>0</v>
      </c>
      <c r="C12" s="149">
        <f t="shared" ref="C12:C75" si="0">+B12/B$3</f>
        <v>0</v>
      </c>
      <c r="D12" s="149">
        <v>0</v>
      </c>
      <c r="E12" s="149">
        <f t="shared" ref="E12:E18" si="1">+D12/D$3</f>
        <v>0</v>
      </c>
      <c r="F12" s="149">
        <v>0</v>
      </c>
      <c r="G12" s="149">
        <f t="shared" ref="G12:G18" si="2">+F12/F$3</f>
        <v>0</v>
      </c>
      <c r="H12" s="149">
        <v>0</v>
      </c>
      <c r="I12" s="149">
        <f t="shared" ref="I12:I18" si="3">+H12/H$3</f>
        <v>0</v>
      </c>
      <c r="J12" s="149">
        <v>0</v>
      </c>
      <c r="K12" s="149">
        <f t="shared" ref="K12:K18" si="4">+J12/J$3</f>
        <v>0</v>
      </c>
      <c r="L12" s="149">
        <v>0</v>
      </c>
      <c r="M12" s="149">
        <f t="shared" ref="M12:M18" si="5">+L12/L$3</f>
        <v>0</v>
      </c>
      <c r="N12" s="149">
        <v>0</v>
      </c>
      <c r="O12" s="149">
        <f t="shared" ref="O12:O18" si="6">+N12/N$3</f>
        <v>0</v>
      </c>
      <c r="P12" s="149">
        <v>0</v>
      </c>
      <c r="Q12" s="149">
        <f t="shared" ref="Q12:Q18" si="7">+P12/P$3</f>
        <v>0</v>
      </c>
      <c r="R12" s="149">
        <v>0</v>
      </c>
      <c r="S12" s="149">
        <f t="shared" ref="S12:S18" si="8">+R12/R$3</f>
        <v>0</v>
      </c>
      <c r="T12" s="149">
        <f t="shared" ref="T12:T18" si="9">+SUM(B12+D12+F12+H12+J12+L12+N12+P12+R12)</f>
        <v>0</v>
      </c>
      <c r="U12" s="149">
        <f t="shared" ref="U12:U18" si="10">+T12/T$3</f>
        <v>0</v>
      </c>
    </row>
    <row r="13" spans="1:21" x14ac:dyDescent="0.25">
      <c r="A13" s="148" t="s">
        <v>23</v>
      </c>
      <c r="B13" s="149">
        <v>538637</v>
      </c>
      <c r="C13" s="149">
        <f t="shared" si="0"/>
        <v>98.6514652014652</v>
      </c>
      <c r="D13" s="149">
        <v>1802944</v>
      </c>
      <c r="E13" s="149">
        <f t="shared" si="1"/>
        <v>64.926500774244658</v>
      </c>
      <c r="F13" s="149">
        <v>593882</v>
      </c>
      <c r="G13" s="149">
        <f t="shared" si="2"/>
        <v>51.329472774416594</v>
      </c>
      <c r="H13" s="149">
        <v>99305</v>
      </c>
      <c r="I13" s="149">
        <f t="shared" si="3"/>
        <v>50.25556680161943</v>
      </c>
      <c r="J13" s="149">
        <v>455374</v>
      </c>
      <c r="K13" s="149">
        <f t="shared" si="4"/>
        <v>85.773968732341302</v>
      </c>
      <c r="L13" s="149">
        <v>248361</v>
      </c>
      <c r="M13" s="149">
        <f t="shared" si="5"/>
        <v>63.308947234259499</v>
      </c>
      <c r="N13" s="149">
        <v>58031</v>
      </c>
      <c r="O13" s="149">
        <f t="shared" si="6"/>
        <v>49.472293265132137</v>
      </c>
      <c r="P13" s="149">
        <v>779449</v>
      </c>
      <c r="Q13" s="149">
        <f t="shared" si="7"/>
        <v>49.185902694516315</v>
      </c>
      <c r="R13" s="149">
        <v>0</v>
      </c>
      <c r="S13" s="149">
        <f t="shared" si="8"/>
        <v>0</v>
      </c>
      <c r="T13" s="149">
        <f t="shared" si="9"/>
        <v>4575983</v>
      </c>
      <c r="U13" s="149">
        <f t="shared" si="10"/>
        <v>62.661522450600465</v>
      </c>
    </row>
    <row r="14" spans="1:21" x14ac:dyDescent="0.25">
      <c r="A14" s="148" t="s">
        <v>24</v>
      </c>
      <c r="B14" s="149">
        <v>0</v>
      </c>
      <c r="C14" s="149">
        <f t="shared" si="0"/>
        <v>0</v>
      </c>
      <c r="D14" s="149">
        <v>0</v>
      </c>
      <c r="E14" s="149">
        <f t="shared" si="1"/>
        <v>0</v>
      </c>
      <c r="F14" s="149">
        <v>0</v>
      </c>
      <c r="G14" s="149">
        <f t="shared" si="2"/>
        <v>0</v>
      </c>
      <c r="H14" s="149">
        <v>0</v>
      </c>
      <c r="I14" s="149">
        <f t="shared" si="3"/>
        <v>0</v>
      </c>
      <c r="J14" s="149">
        <v>0</v>
      </c>
      <c r="K14" s="149">
        <f t="shared" si="4"/>
        <v>0</v>
      </c>
      <c r="L14" s="149">
        <v>0</v>
      </c>
      <c r="M14" s="149">
        <f t="shared" si="5"/>
        <v>0</v>
      </c>
      <c r="N14" s="149">
        <v>0</v>
      </c>
      <c r="O14" s="149">
        <f t="shared" si="6"/>
        <v>0</v>
      </c>
      <c r="P14" s="149">
        <v>0</v>
      </c>
      <c r="Q14" s="149">
        <f t="shared" si="7"/>
        <v>0</v>
      </c>
      <c r="R14" s="149">
        <v>0</v>
      </c>
      <c r="S14" s="149">
        <f t="shared" si="8"/>
        <v>0</v>
      </c>
      <c r="T14" s="149">
        <f t="shared" si="9"/>
        <v>0</v>
      </c>
      <c r="U14" s="149">
        <f t="shared" si="10"/>
        <v>0</v>
      </c>
    </row>
    <row r="15" spans="1:21" x14ac:dyDescent="0.25">
      <c r="A15" s="148" t="s">
        <v>25</v>
      </c>
      <c r="B15" s="149">
        <v>0</v>
      </c>
      <c r="C15" s="149">
        <f t="shared" si="0"/>
        <v>0</v>
      </c>
      <c r="D15" s="149">
        <v>0</v>
      </c>
      <c r="E15" s="149">
        <f t="shared" si="1"/>
        <v>0</v>
      </c>
      <c r="F15" s="149">
        <v>0</v>
      </c>
      <c r="G15" s="149">
        <f t="shared" si="2"/>
        <v>0</v>
      </c>
      <c r="H15" s="149">
        <v>0</v>
      </c>
      <c r="I15" s="149">
        <f t="shared" si="3"/>
        <v>0</v>
      </c>
      <c r="J15" s="149">
        <v>0</v>
      </c>
      <c r="K15" s="149">
        <f t="shared" si="4"/>
        <v>0</v>
      </c>
      <c r="L15" s="149">
        <v>0</v>
      </c>
      <c r="M15" s="149">
        <f t="shared" si="5"/>
        <v>0</v>
      </c>
      <c r="N15" s="149">
        <v>0</v>
      </c>
      <c r="O15" s="149">
        <f t="shared" si="6"/>
        <v>0</v>
      </c>
      <c r="P15" s="149">
        <v>0</v>
      </c>
      <c r="Q15" s="149">
        <f t="shared" si="7"/>
        <v>0</v>
      </c>
      <c r="R15" s="149">
        <v>0</v>
      </c>
      <c r="S15" s="149">
        <f t="shared" si="8"/>
        <v>0</v>
      </c>
      <c r="T15" s="149">
        <f t="shared" si="9"/>
        <v>0</v>
      </c>
      <c r="U15" s="149">
        <f t="shared" si="10"/>
        <v>0</v>
      </c>
    </row>
    <row r="16" spans="1:21" x14ac:dyDescent="0.25">
      <c r="A16" s="148" t="s">
        <v>26</v>
      </c>
      <c r="B16" s="149">
        <v>0</v>
      </c>
      <c r="C16" s="149">
        <f t="shared" si="0"/>
        <v>0</v>
      </c>
      <c r="D16" s="149">
        <v>89158</v>
      </c>
      <c r="E16" s="149">
        <f t="shared" si="1"/>
        <v>3.2107025820159172</v>
      </c>
      <c r="F16" s="149">
        <v>44842</v>
      </c>
      <c r="G16" s="149">
        <f t="shared" si="2"/>
        <v>3.8757130509939497</v>
      </c>
      <c r="H16" s="149">
        <v>14277</v>
      </c>
      <c r="I16" s="149">
        <f t="shared" si="3"/>
        <v>7.2252024291497978</v>
      </c>
      <c r="J16" s="149">
        <v>0</v>
      </c>
      <c r="K16" s="149">
        <f t="shared" si="4"/>
        <v>0</v>
      </c>
      <c r="L16" s="149">
        <v>0</v>
      </c>
      <c r="M16" s="149">
        <f t="shared" si="5"/>
        <v>0</v>
      </c>
      <c r="N16" s="149">
        <v>44990</v>
      </c>
      <c r="O16" s="149">
        <f t="shared" si="6"/>
        <v>38.354646206308608</v>
      </c>
      <c r="P16" s="149">
        <v>0</v>
      </c>
      <c r="Q16" s="149">
        <f t="shared" si="7"/>
        <v>0</v>
      </c>
      <c r="R16" s="149">
        <v>0</v>
      </c>
      <c r="S16" s="149">
        <f t="shared" si="8"/>
        <v>0</v>
      </c>
      <c r="T16" s="149">
        <f t="shared" si="9"/>
        <v>193267</v>
      </c>
      <c r="U16" s="149">
        <f t="shared" si="10"/>
        <v>2.6465143029290537</v>
      </c>
    </row>
    <row r="17" spans="1:21" x14ac:dyDescent="0.25">
      <c r="A17" s="148" t="s">
        <v>27</v>
      </c>
      <c r="B17" s="149">
        <v>0</v>
      </c>
      <c r="C17" s="149">
        <f t="shared" si="0"/>
        <v>0</v>
      </c>
      <c r="D17" s="149">
        <v>0</v>
      </c>
      <c r="E17" s="149">
        <f t="shared" si="1"/>
        <v>0</v>
      </c>
      <c r="F17" s="149">
        <v>0</v>
      </c>
      <c r="G17" s="149">
        <f t="shared" si="2"/>
        <v>0</v>
      </c>
      <c r="H17" s="149">
        <v>0</v>
      </c>
      <c r="I17" s="149">
        <f t="shared" si="3"/>
        <v>0</v>
      </c>
      <c r="J17" s="149">
        <v>0</v>
      </c>
      <c r="K17" s="149">
        <f t="shared" si="4"/>
        <v>0</v>
      </c>
      <c r="L17" s="149">
        <v>0</v>
      </c>
      <c r="M17" s="149">
        <f t="shared" si="5"/>
        <v>0</v>
      </c>
      <c r="N17" s="149">
        <v>0</v>
      </c>
      <c r="O17" s="149">
        <f t="shared" si="6"/>
        <v>0</v>
      </c>
      <c r="P17" s="149">
        <v>0</v>
      </c>
      <c r="Q17" s="149">
        <f t="shared" si="7"/>
        <v>0</v>
      </c>
      <c r="R17" s="149">
        <v>0</v>
      </c>
      <c r="S17" s="149">
        <f t="shared" si="8"/>
        <v>0</v>
      </c>
      <c r="T17" s="149">
        <f t="shared" si="9"/>
        <v>0</v>
      </c>
      <c r="U17" s="149">
        <f t="shared" si="10"/>
        <v>0</v>
      </c>
    </row>
    <row r="18" spans="1:21" x14ac:dyDescent="0.25">
      <c r="A18" s="148" t="s">
        <v>28</v>
      </c>
      <c r="B18" s="149">
        <v>0</v>
      </c>
      <c r="C18" s="149">
        <f t="shared" si="0"/>
        <v>0</v>
      </c>
      <c r="D18" s="149">
        <v>0</v>
      </c>
      <c r="E18" s="149">
        <f t="shared" si="1"/>
        <v>0</v>
      </c>
      <c r="F18" s="149">
        <v>0</v>
      </c>
      <c r="G18" s="149">
        <f t="shared" si="2"/>
        <v>0</v>
      </c>
      <c r="H18" s="149">
        <v>0</v>
      </c>
      <c r="I18" s="149">
        <f t="shared" si="3"/>
        <v>0</v>
      </c>
      <c r="J18" s="149">
        <v>0</v>
      </c>
      <c r="K18" s="149">
        <f t="shared" si="4"/>
        <v>0</v>
      </c>
      <c r="L18" s="149">
        <v>0</v>
      </c>
      <c r="M18" s="149">
        <f t="shared" si="5"/>
        <v>0</v>
      </c>
      <c r="N18" s="149">
        <v>0</v>
      </c>
      <c r="O18" s="149">
        <f t="shared" si="6"/>
        <v>0</v>
      </c>
      <c r="P18" s="149">
        <v>0</v>
      </c>
      <c r="Q18" s="149">
        <f t="shared" si="7"/>
        <v>0</v>
      </c>
      <c r="R18" s="149">
        <v>0</v>
      </c>
      <c r="S18" s="149">
        <f t="shared" si="8"/>
        <v>0</v>
      </c>
      <c r="T18" s="149">
        <f t="shared" si="9"/>
        <v>0</v>
      </c>
      <c r="U18" s="149">
        <f t="shared" si="10"/>
        <v>0</v>
      </c>
    </row>
    <row r="19" spans="1:21" x14ac:dyDescent="0.25">
      <c r="A19" s="150" t="s">
        <v>29</v>
      </c>
      <c r="B19" s="151">
        <f>+SUM(B12:B18)</f>
        <v>538637</v>
      </c>
      <c r="C19" s="151">
        <f t="shared" ref="C19:U19" si="11">+SUM(C12:C18)</f>
        <v>98.6514652014652</v>
      </c>
      <c r="D19" s="151">
        <f t="shared" si="11"/>
        <v>1892102</v>
      </c>
      <c r="E19" s="151">
        <f t="shared" si="11"/>
        <v>68.137203356260571</v>
      </c>
      <c r="F19" s="151">
        <f t="shared" si="11"/>
        <v>638724</v>
      </c>
      <c r="G19" s="151">
        <f t="shared" si="11"/>
        <v>55.205185825410545</v>
      </c>
      <c r="H19" s="151">
        <f t="shared" si="11"/>
        <v>113582</v>
      </c>
      <c r="I19" s="151">
        <f t="shared" si="11"/>
        <v>57.480769230769226</v>
      </c>
      <c r="J19" s="151">
        <f t="shared" si="11"/>
        <v>455374</v>
      </c>
      <c r="K19" s="151">
        <f t="shared" si="11"/>
        <v>85.773968732341302</v>
      </c>
      <c r="L19" s="151">
        <f t="shared" si="11"/>
        <v>248361</v>
      </c>
      <c r="M19" s="151">
        <f t="shared" si="11"/>
        <v>63.308947234259499</v>
      </c>
      <c r="N19" s="151">
        <f t="shared" si="11"/>
        <v>103021</v>
      </c>
      <c r="O19" s="151">
        <f t="shared" si="11"/>
        <v>87.826939471440738</v>
      </c>
      <c r="P19" s="151">
        <f t="shared" si="11"/>
        <v>779449</v>
      </c>
      <c r="Q19" s="151">
        <f t="shared" si="11"/>
        <v>49.185902694516315</v>
      </c>
      <c r="R19" s="151">
        <f t="shared" si="11"/>
        <v>0</v>
      </c>
      <c r="S19" s="151">
        <f t="shared" si="11"/>
        <v>0</v>
      </c>
      <c r="T19" s="151">
        <f t="shared" si="11"/>
        <v>4769250</v>
      </c>
      <c r="U19" s="151">
        <f t="shared" si="11"/>
        <v>65.308036753529521</v>
      </c>
    </row>
    <row r="20" spans="1:21" x14ac:dyDescent="0.25">
      <c r="A20" s="152" t="s">
        <v>30</v>
      </c>
      <c r="B20" s="153" t="s">
        <v>13</v>
      </c>
      <c r="C20" s="153"/>
      <c r="D20" s="153" t="s">
        <v>13</v>
      </c>
      <c r="E20" s="153"/>
      <c r="F20" s="153" t="s">
        <v>13</v>
      </c>
      <c r="G20" s="153"/>
      <c r="H20" s="153" t="s">
        <v>13</v>
      </c>
      <c r="I20" s="153"/>
      <c r="J20" s="153" t="s">
        <v>13</v>
      </c>
      <c r="K20" s="153"/>
      <c r="L20" s="153" t="s">
        <v>13</v>
      </c>
      <c r="M20" s="153"/>
      <c r="N20" s="153" t="s">
        <v>13</v>
      </c>
      <c r="O20" s="153"/>
      <c r="P20" s="153" t="s">
        <v>13</v>
      </c>
      <c r="Q20" s="153"/>
      <c r="R20" s="153" t="s">
        <v>13</v>
      </c>
      <c r="S20" s="153"/>
      <c r="T20" s="153" t="s">
        <v>13</v>
      </c>
      <c r="U20" s="153"/>
    </row>
    <row r="21" spans="1:21" x14ac:dyDescent="0.25">
      <c r="A21" s="154" t="s">
        <v>31</v>
      </c>
      <c r="B21" s="155">
        <v>21387</v>
      </c>
      <c r="C21" s="155">
        <f t="shared" si="0"/>
        <v>3.9170329670329669</v>
      </c>
      <c r="D21" s="155">
        <v>108209</v>
      </c>
      <c r="E21" s="155">
        <f t="shared" ref="E21:E22" si="12">+D21/D$3</f>
        <v>3.8967553746984045</v>
      </c>
      <c r="F21" s="155">
        <v>45414</v>
      </c>
      <c r="G21" s="155">
        <f t="shared" ref="G21:G22" si="13">+F21/F$3</f>
        <v>3.925151253241141</v>
      </c>
      <c r="H21" s="155">
        <v>7812</v>
      </c>
      <c r="I21" s="155">
        <f t="shared" ref="I21:I22" si="14">+H21/H$3</f>
        <v>3.9534412955465585</v>
      </c>
      <c r="J21" s="155">
        <v>20607</v>
      </c>
      <c r="K21" s="155">
        <f t="shared" ref="K21:K22" si="15">+J21/J$3</f>
        <v>3.8815219438689019</v>
      </c>
      <c r="L21" s="155">
        <v>15847</v>
      </c>
      <c r="M21" s="155">
        <f t="shared" ref="M21:M22" si="16">+L21/L$3</f>
        <v>4.0395105786387973</v>
      </c>
      <c r="N21" s="155">
        <v>4775</v>
      </c>
      <c r="O21" s="155">
        <f t="shared" ref="O21:O22" si="17">+N21/N$3</f>
        <v>4.0707587382779202</v>
      </c>
      <c r="P21" s="155">
        <v>64167</v>
      </c>
      <c r="Q21" s="155">
        <f t="shared" ref="Q21:Q22" si="18">+P21/P$3</f>
        <v>4.0491575692560104</v>
      </c>
      <c r="R21" s="155">
        <v>0</v>
      </c>
      <c r="S21" s="155">
        <f t="shared" ref="S21:S22" si="19">+R21/R$3</f>
        <v>0</v>
      </c>
      <c r="T21" s="155">
        <f t="shared" ref="T21:T22" si="20">+SUM(B21+D21+F21+H21+J21+L21+N21+P21+R21)</f>
        <v>288218</v>
      </c>
      <c r="U21" s="155">
        <f t="shared" ref="U21:U22" si="21">+T21/T$3</f>
        <v>3.9467320306188123</v>
      </c>
    </row>
    <row r="22" spans="1:21" x14ac:dyDescent="0.25">
      <c r="A22" s="154" t="s">
        <v>32</v>
      </c>
      <c r="B22" s="155">
        <v>0</v>
      </c>
      <c r="C22" s="155">
        <f t="shared" si="0"/>
        <v>0</v>
      </c>
      <c r="D22" s="155">
        <v>0</v>
      </c>
      <c r="E22" s="155">
        <f t="shared" si="12"/>
        <v>0</v>
      </c>
      <c r="F22" s="155">
        <v>6780</v>
      </c>
      <c r="G22" s="155">
        <f t="shared" si="13"/>
        <v>0.58599827139152982</v>
      </c>
      <c r="H22" s="155">
        <v>0</v>
      </c>
      <c r="I22" s="155">
        <f t="shared" si="14"/>
        <v>0</v>
      </c>
      <c r="J22" s="155">
        <v>0</v>
      </c>
      <c r="K22" s="155">
        <f t="shared" si="15"/>
        <v>0</v>
      </c>
      <c r="L22" s="155">
        <v>0</v>
      </c>
      <c r="M22" s="155">
        <f t="shared" si="16"/>
        <v>0</v>
      </c>
      <c r="N22" s="155">
        <v>0</v>
      </c>
      <c r="O22" s="155">
        <f t="shared" si="17"/>
        <v>0</v>
      </c>
      <c r="P22" s="155">
        <v>0</v>
      </c>
      <c r="Q22" s="155">
        <f t="shared" si="18"/>
        <v>0</v>
      </c>
      <c r="R22" s="155">
        <v>0</v>
      </c>
      <c r="S22" s="155">
        <f t="shared" si="19"/>
        <v>0</v>
      </c>
      <c r="T22" s="155">
        <f t="shared" si="20"/>
        <v>6780</v>
      </c>
      <c r="U22" s="155">
        <f t="shared" si="21"/>
        <v>9.2842373368754019E-2</v>
      </c>
    </row>
    <row r="23" spans="1:21" x14ac:dyDescent="0.25">
      <c r="A23" s="156" t="s">
        <v>33</v>
      </c>
      <c r="B23" s="157">
        <f>+B21+B22</f>
        <v>21387</v>
      </c>
      <c r="C23" s="157">
        <f t="shared" ref="C23:U23" si="22">+C21+C22</f>
        <v>3.9170329670329669</v>
      </c>
      <c r="D23" s="157">
        <f t="shared" si="22"/>
        <v>108209</v>
      </c>
      <c r="E23" s="157">
        <f t="shared" si="22"/>
        <v>3.8967553746984045</v>
      </c>
      <c r="F23" s="157">
        <f t="shared" si="22"/>
        <v>52194</v>
      </c>
      <c r="G23" s="157">
        <f t="shared" si="22"/>
        <v>4.5111495246326712</v>
      </c>
      <c r="H23" s="157">
        <f t="shared" si="22"/>
        <v>7812</v>
      </c>
      <c r="I23" s="157">
        <f t="shared" si="22"/>
        <v>3.9534412955465585</v>
      </c>
      <c r="J23" s="157">
        <f t="shared" si="22"/>
        <v>20607</v>
      </c>
      <c r="K23" s="157">
        <f t="shared" si="22"/>
        <v>3.8815219438689019</v>
      </c>
      <c r="L23" s="157">
        <f t="shared" si="22"/>
        <v>15847</v>
      </c>
      <c r="M23" s="157">
        <f t="shared" si="22"/>
        <v>4.0395105786387973</v>
      </c>
      <c r="N23" s="157">
        <f t="shared" si="22"/>
        <v>4775</v>
      </c>
      <c r="O23" s="157">
        <f t="shared" si="22"/>
        <v>4.0707587382779202</v>
      </c>
      <c r="P23" s="157">
        <f t="shared" si="22"/>
        <v>64167</v>
      </c>
      <c r="Q23" s="157">
        <f t="shared" si="22"/>
        <v>4.0491575692560104</v>
      </c>
      <c r="R23" s="157">
        <f t="shared" si="22"/>
        <v>0</v>
      </c>
      <c r="S23" s="157">
        <f t="shared" si="22"/>
        <v>0</v>
      </c>
      <c r="T23" s="157">
        <f t="shared" si="22"/>
        <v>294998</v>
      </c>
      <c r="U23" s="157">
        <f t="shared" si="22"/>
        <v>4.0395744039875661</v>
      </c>
    </row>
    <row r="24" spans="1:21" x14ac:dyDescent="0.25">
      <c r="A24" s="158" t="s">
        <v>34</v>
      </c>
      <c r="B24" s="159">
        <f>+B19+B23</f>
        <v>560024</v>
      </c>
      <c r="C24" s="159">
        <f t="shared" si="0"/>
        <v>102.56849816849817</v>
      </c>
      <c r="D24" s="159">
        <v>2000311</v>
      </c>
      <c r="E24" s="159">
        <f t="shared" ref="E24:E25" si="23">+D24/D$3</f>
        <v>72.033958730958986</v>
      </c>
      <c r="F24" s="159">
        <v>690918</v>
      </c>
      <c r="G24" s="159">
        <f t="shared" ref="G24:G25" si="24">+F24/F$3</f>
        <v>59.716335350043217</v>
      </c>
      <c r="H24" s="159">
        <v>121394</v>
      </c>
      <c r="I24" s="159">
        <f t="shared" ref="I24:I25" si="25">+H24/H$3</f>
        <v>61.434210526315788</v>
      </c>
      <c r="J24" s="159">
        <v>475981</v>
      </c>
      <c r="K24" s="159">
        <f t="shared" ref="K24:K25" si="26">+J24/J$3</f>
        <v>89.655490676210206</v>
      </c>
      <c r="L24" s="159">
        <v>264208</v>
      </c>
      <c r="M24" s="159">
        <f t="shared" ref="M24:M25" si="27">+L24/L$3</f>
        <v>67.348457812898289</v>
      </c>
      <c r="N24" s="159">
        <v>107796</v>
      </c>
      <c r="O24" s="159">
        <f t="shared" ref="O24:O25" si="28">+N24/N$3</f>
        <v>91.897698209718669</v>
      </c>
      <c r="P24" s="159">
        <v>843616</v>
      </c>
      <c r="Q24" s="159">
        <f t="shared" ref="Q24:Q25" si="29">+P24/P$3</f>
        <v>53.235060263772326</v>
      </c>
      <c r="R24" s="159">
        <v>0</v>
      </c>
      <c r="S24" s="159">
        <f t="shared" ref="S24:S25" si="30">+R24/R$3</f>
        <v>0</v>
      </c>
      <c r="T24" s="159">
        <v>5064248</v>
      </c>
      <c r="U24" s="159">
        <f t="shared" ref="U24:U25" si="31">+T24/T$3</f>
        <v>69.347611157517079</v>
      </c>
    </row>
    <row r="25" spans="1:21" x14ac:dyDescent="0.25">
      <c r="A25" s="158" t="s">
        <v>35</v>
      </c>
      <c r="B25" s="159">
        <f>+B6+B24</f>
        <v>594968</v>
      </c>
      <c r="C25" s="159">
        <f t="shared" si="0"/>
        <v>108.96849816849817</v>
      </c>
      <c r="D25" s="159">
        <v>2031447.04</v>
      </c>
      <c r="E25" s="159">
        <f t="shared" si="23"/>
        <v>73.155210486513738</v>
      </c>
      <c r="F25" s="159">
        <v>737230.02</v>
      </c>
      <c r="G25" s="159">
        <f t="shared" si="24"/>
        <v>63.719102852203974</v>
      </c>
      <c r="H25" s="159">
        <v>129906.08</v>
      </c>
      <c r="I25" s="159">
        <f t="shared" si="25"/>
        <v>65.741943319838057</v>
      </c>
      <c r="J25" s="159">
        <v>512493.04</v>
      </c>
      <c r="K25" s="159">
        <f t="shared" si="26"/>
        <v>96.532876247880949</v>
      </c>
      <c r="L25" s="159">
        <v>283024</v>
      </c>
      <c r="M25" s="159">
        <f t="shared" si="27"/>
        <v>72.144787152689275</v>
      </c>
      <c r="N25" s="159">
        <v>141862.71000000002</v>
      </c>
      <c r="O25" s="159">
        <f t="shared" si="28"/>
        <v>120.94007672634272</v>
      </c>
      <c r="P25" s="159">
        <v>848320</v>
      </c>
      <c r="Q25" s="159">
        <f t="shared" si="29"/>
        <v>53.531898782103866</v>
      </c>
      <c r="R25" s="159">
        <v>0</v>
      </c>
      <c r="S25" s="159">
        <f t="shared" si="30"/>
        <v>0</v>
      </c>
      <c r="T25" s="159">
        <v>5279250.8899999997</v>
      </c>
      <c r="U25" s="159">
        <f t="shared" si="31"/>
        <v>72.291767291549689</v>
      </c>
    </row>
    <row r="26" spans="1:21" x14ac:dyDescent="0.25">
      <c r="A26" s="146" t="s">
        <v>36</v>
      </c>
      <c r="B26" s="143" t="s">
        <v>13</v>
      </c>
      <c r="C26" s="143"/>
      <c r="D26" s="143" t="s">
        <v>13</v>
      </c>
      <c r="E26" s="143"/>
      <c r="F26" s="143" t="s">
        <v>13</v>
      </c>
      <c r="G26" s="143"/>
      <c r="H26" s="143" t="s">
        <v>13</v>
      </c>
      <c r="I26" s="143"/>
      <c r="J26" s="143" t="s">
        <v>13</v>
      </c>
      <c r="K26" s="143"/>
      <c r="L26" s="143" t="s">
        <v>13</v>
      </c>
      <c r="M26" s="143"/>
      <c r="N26" s="143" t="s">
        <v>13</v>
      </c>
      <c r="O26" s="143"/>
      <c r="P26" s="143" t="s">
        <v>13</v>
      </c>
      <c r="Q26" s="143"/>
      <c r="R26" s="143" t="s">
        <v>13</v>
      </c>
      <c r="S26" s="143"/>
      <c r="T26" s="143" t="s">
        <v>13</v>
      </c>
      <c r="U26" s="143"/>
    </row>
    <row r="27" spans="1:21" x14ac:dyDescent="0.25">
      <c r="A27" s="160" t="s">
        <v>37</v>
      </c>
      <c r="B27" s="161">
        <v>0</v>
      </c>
      <c r="C27" s="161">
        <f t="shared" si="0"/>
        <v>0</v>
      </c>
      <c r="D27" s="161">
        <v>0</v>
      </c>
      <c r="E27" s="161">
        <f t="shared" ref="E27:E35" si="32">+D27/D$3</f>
        <v>0</v>
      </c>
      <c r="F27" s="161">
        <v>0</v>
      </c>
      <c r="G27" s="161">
        <f t="shared" ref="G27:G35" si="33">+F27/F$3</f>
        <v>0</v>
      </c>
      <c r="H27" s="161">
        <v>0</v>
      </c>
      <c r="I27" s="161">
        <f t="shared" ref="I27:I35" si="34">+H27/H$3</f>
        <v>0</v>
      </c>
      <c r="J27" s="161">
        <v>0</v>
      </c>
      <c r="K27" s="161">
        <f t="shared" ref="K27:K35" si="35">+J27/J$3</f>
        <v>0</v>
      </c>
      <c r="L27" s="161">
        <v>0</v>
      </c>
      <c r="M27" s="161">
        <f t="shared" ref="M27:M35" si="36">+L27/L$3</f>
        <v>0</v>
      </c>
      <c r="N27" s="161">
        <v>0</v>
      </c>
      <c r="O27" s="161">
        <f t="shared" ref="O27:O35" si="37">+N27/N$3</f>
        <v>0</v>
      </c>
      <c r="P27" s="161">
        <v>0</v>
      </c>
      <c r="Q27" s="161">
        <f t="shared" ref="Q27:Q35" si="38">+P27/P$3</f>
        <v>0</v>
      </c>
      <c r="R27" s="161">
        <v>0</v>
      </c>
      <c r="S27" s="161">
        <f t="shared" ref="S27:S35" si="39">+R27/R$3</f>
        <v>0</v>
      </c>
      <c r="T27" s="161">
        <f t="shared" ref="T27:T35" si="40">+SUM(B27+D27+F27+H27+J27+L27+N27+P27+R27)</f>
        <v>0</v>
      </c>
      <c r="U27" s="161">
        <f t="shared" ref="U27:U35" si="41">+T27/T$3</f>
        <v>0</v>
      </c>
    </row>
    <row r="28" spans="1:21" x14ac:dyDescent="0.25">
      <c r="A28" s="160" t="s">
        <v>38</v>
      </c>
      <c r="B28" s="161">
        <v>158229</v>
      </c>
      <c r="C28" s="161">
        <f t="shared" si="0"/>
        <v>28.979670329670331</v>
      </c>
      <c r="D28" s="161">
        <v>692185</v>
      </c>
      <c r="E28" s="161">
        <f t="shared" si="32"/>
        <v>24.926536785624258</v>
      </c>
      <c r="F28" s="161">
        <v>281917</v>
      </c>
      <c r="G28" s="161">
        <f t="shared" si="33"/>
        <v>24.366205704407953</v>
      </c>
      <c r="H28" s="161">
        <v>34340</v>
      </c>
      <c r="I28" s="161">
        <f t="shared" si="34"/>
        <v>17.378542510121459</v>
      </c>
      <c r="J28" s="161">
        <v>186945</v>
      </c>
      <c r="K28" s="161">
        <f t="shared" si="35"/>
        <v>35.212846110378599</v>
      </c>
      <c r="L28" s="161">
        <v>79868</v>
      </c>
      <c r="M28" s="161">
        <f t="shared" si="36"/>
        <v>20.35890899821565</v>
      </c>
      <c r="N28" s="161">
        <v>20375</v>
      </c>
      <c r="O28" s="161">
        <f t="shared" si="37"/>
        <v>17.36999147485081</v>
      </c>
      <c r="P28" s="161">
        <v>326414</v>
      </c>
      <c r="Q28" s="161">
        <f t="shared" si="38"/>
        <v>20.597841862813151</v>
      </c>
      <c r="R28" s="161">
        <v>0</v>
      </c>
      <c r="S28" s="161">
        <f t="shared" si="39"/>
        <v>0</v>
      </c>
      <c r="T28" s="161">
        <f t="shared" si="40"/>
        <v>1780273</v>
      </c>
      <c r="U28" s="161">
        <f t="shared" si="41"/>
        <v>24.378284743998794</v>
      </c>
    </row>
    <row r="29" spans="1:21" x14ac:dyDescent="0.25">
      <c r="A29" s="160" t="s">
        <v>39</v>
      </c>
      <c r="B29" s="161">
        <v>0</v>
      </c>
      <c r="C29" s="161">
        <f t="shared" si="0"/>
        <v>0</v>
      </c>
      <c r="D29" s="161">
        <v>0</v>
      </c>
      <c r="E29" s="161">
        <f t="shared" si="32"/>
        <v>0</v>
      </c>
      <c r="F29" s="161">
        <v>0</v>
      </c>
      <c r="G29" s="161">
        <f t="shared" si="33"/>
        <v>0</v>
      </c>
      <c r="H29" s="161">
        <v>0</v>
      </c>
      <c r="I29" s="161">
        <f t="shared" si="34"/>
        <v>0</v>
      </c>
      <c r="J29" s="161">
        <v>0</v>
      </c>
      <c r="K29" s="161">
        <f t="shared" si="35"/>
        <v>0</v>
      </c>
      <c r="L29" s="161">
        <v>0</v>
      </c>
      <c r="M29" s="161">
        <f t="shared" si="36"/>
        <v>0</v>
      </c>
      <c r="N29" s="161">
        <v>15948</v>
      </c>
      <c r="O29" s="161">
        <f t="shared" si="37"/>
        <v>13.595907928388748</v>
      </c>
      <c r="P29" s="161">
        <v>0</v>
      </c>
      <c r="Q29" s="161">
        <f t="shared" si="38"/>
        <v>0</v>
      </c>
      <c r="R29" s="161">
        <v>0</v>
      </c>
      <c r="S29" s="161">
        <f t="shared" si="39"/>
        <v>0</v>
      </c>
      <c r="T29" s="161">
        <f t="shared" si="40"/>
        <v>15948</v>
      </c>
      <c r="U29" s="161">
        <f t="shared" si="41"/>
        <v>0.21838498089747627</v>
      </c>
    </row>
    <row r="30" spans="1:21" x14ac:dyDescent="0.25">
      <c r="A30" s="160" t="s">
        <v>40</v>
      </c>
      <c r="B30" s="161">
        <v>52862</v>
      </c>
      <c r="C30" s="161">
        <f t="shared" si="0"/>
        <v>9.681684981684981</v>
      </c>
      <c r="D30" s="161">
        <v>235242</v>
      </c>
      <c r="E30" s="161">
        <f t="shared" si="32"/>
        <v>8.4713889589110156</v>
      </c>
      <c r="F30" s="161">
        <v>86418</v>
      </c>
      <c r="G30" s="161">
        <f t="shared" si="33"/>
        <v>7.4691443388072605</v>
      </c>
      <c r="H30" s="161">
        <v>2403</v>
      </c>
      <c r="I30" s="161">
        <f t="shared" si="34"/>
        <v>1.2160931174089069</v>
      </c>
      <c r="J30" s="161">
        <v>27800</v>
      </c>
      <c r="K30" s="161">
        <f t="shared" si="35"/>
        <v>5.2363910340930495</v>
      </c>
      <c r="L30" s="161">
        <v>14403</v>
      </c>
      <c r="M30" s="161">
        <f t="shared" si="36"/>
        <v>3.6714249299005863</v>
      </c>
      <c r="N30" s="161">
        <v>2401</v>
      </c>
      <c r="O30" s="161">
        <f t="shared" si="37"/>
        <v>2.0468883205456097</v>
      </c>
      <c r="P30" s="161">
        <v>139226</v>
      </c>
      <c r="Q30" s="161">
        <f t="shared" si="38"/>
        <v>8.7856376601249444</v>
      </c>
      <c r="R30" s="161">
        <v>0</v>
      </c>
      <c r="S30" s="161">
        <f t="shared" si="39"/>
        <v>0</v>
      </c>
      <c r="T30" s="161">
        <f t="shared" si="40"/>
        <v>560755</v>
      </c>
      <c r="U30" s="161">
        <f t="shared" si="41"/>
        <v>7.6787352623002452</v>
      </c>
    </row>
    <row r="31" spans="1:21" x14ac:dyDescent="0.25">
      <c r="A31" s="160" t="s">
        <v>41</v>
      </c>
      <c r="B31" s="161">
        <v>0</v>
      </c>
      <c r="C31" s="161">
        <f t="shared" si="0"/>
        <v>0</v>
      </c>
      <c r="D31" s="161">
        <v>0</v>
      </c>
      <c r="E31" s="161">
        <f t="shared" si="32"/>
        <v>0</v>
      </c>
      <c r="F31" s="161">
        <v>0</v>
      </c>
      <c r="G31" s="161">
        <f t="shared" si="33"/>
        <v>0</v>
      </c>
      <c r="H31" s="161">
        <v>0</v>
      </c>
      <c r="I31" s="161">
        <f t="shared" si="34"/>
        <v>0</v>
      </c>
      <c r="J31" s="161">
        <v>0</v>
      </c>
      <c r="K31" s="161">
        <f t="shared" si="35"/>
        <v>0</v>
      </c>
      <c r="L31" s="161">
        <v>0</v>
      </c>
      <c r="M31" s="161">
        <f t="shared" si="36"/>
        <v>0</v>
      </c>
      <c r="N31" s="161">
        <v>0</v>
      </c>
      <c r="O31" s="161">
        <f t="shared" si="37"/>
        <v>0</v>
      </c>
      <c r="P31" s="161">
        <v>0</v>
      </c>
      <c r="Q31" s="161">
        <f t="shared" si="38"/>
        <v>0</v>
      </c>
      <c r="R31" s="161">
        <v>0</v>
      </c>
      <c r="S31" s="161">
        <f t="shared" si="39"/>
        <v>0</v>
      </c>
      <c r="T31" s="161">
        <f t="shared" si="40"/>
        <v>0</v>
      </c>
      <c r="U31" s="161">
        <f t="shared" si="41"/>
        <v>0</v>
      </c>
    </row>
    <row r="32" spans="1:21" x14ac:dyDescent="0.25">
      <c r="A32" s="160" t="s">
        <v>42</v>
      </c>
      <c r="B32" s="161">
        <v>0</v>
      </c>
      <c r="C32" s="161">
        <f t="shared" si="0"/>
        <v>0</v>
      </c>
      <c r="D32" s="161">
        <v>0</v>
      </c>
      <c r="E32" s="161">
        <f t="shared" si="32"/>
        <v>0</v>
      </c>
      <c r="F32" s="161">
        <v>0</v>
      </c>
      <c r="G32" s="161">
        <f t="shared" si="33"/>
        <v>0</v>
      </c>
      <c r="H32" s="161">
        <v>0</v>
      </c>
      <c r="I32" s="161">
        <f t="shared" si="34"/>
        <v>0</v>
      </c>
      <c r="J32" s="161">
        <v>0</v>
      </c>
      <c r="K32" s="161">
        <f t="shared" si="35"/>
        <v>0</v>
      </c>
      <c r="L32" s="161">
        <v>0</v>
      </c>
      <c r="M32" s="161">
        <f t="shared" si="36"/>
        <v>0</v>
      </c>
      <c r="N32" s="161">
        <v>0</v>
      </c>
      <c r="O32" s="161">
        <f t="shared" si="37"/>
        <v>0</v>
      </c>
      <c r="P32" s="161">
        <v>0</v>
      </c>
      <c r="Q32" s="161">
        <f t="shared" si="38"/>
        <v>0</v>
      </c>
      <c r="R32" s="161">
        <v>0</v>
      </c>
      <c r="S32" s="161">
        <f t="shared" si="39"/>
        <v>0</v>
      </c>
      <c r="T32" s="161">
        <f t="shared" si="40"/>
        <v>0</v>
      </c>
      <c r="U32" s="161">
        <f t="shared" si="41"/>
        <v>0</v>
      </c>
    </row>
    <row r="33" spans="1:21" x14ac:dyDescent="0.25">
      <c r="A33" s="160" t="s">
        <v>43</v>
      </c>
      <c r="B33" s="161">
        <v>174233</v>
      </c>
      <c r="C33" s="161">
        <f t="shared" si="0"/>
        <v>31.910805860805862</v>
      </c>
      <c r="D33" s="161">
        <v>257759</v>
      </c>
      <c r="E33" s="161">
        <f t="shared" si="32"/>
        <v>9.2822571932730735</v>
      </c>
      <c r="F33" s="161">
        <v>83885</v>
      </c>
      <c r="G33" s="161">
        <f t="shared" si="33"/>
        <v>7.2502160760587726</v>
      </c>
      <c r="H33" s="161">
        <v>79421</v>
      </c>
      <c r="I33" s="161">
        <f t="shared" si="34"/>
        <v>40.192813765182187</v>
      </c>
      <c r="J33" s="161">
        <v>850</v>
      </c>
      <c r="K33" s="161">
        <f t="shared" si="35"/>
        <v>0.16010548125824073</v>
      </c>
      <c r="L33" s="161">
        <v>25050</v>
      </c>
      <c r="M33" s="161">
        <f t="shared" si="36"/>
        <v>6.3854193219474888</v>
      </c>
      <c r="N33" s="161">
        <v>424219</v>
      </c>
      <c r="O33" s="161">
        <f t="shared" si="37"/>
        <v>361.65302642796252</v>
      </c>
      <c r="P33" s="161">
        <v>56435</v>
      </c>
      <c r="Q33" s="161">
        <f t="shared" si="38"/>
        <v>3.561241875433836</v>
      </c>
      <c r="R33" s="161">
        <v>0</v>
      </c>
      <c r="S33" s="161">
        <f t="shared" si="39"/>
        <v>0</v>
      </c>
      <c r="T33" s="161">
        <f t="shared" si="40"/>
        <v>1101852</v>
      </c>
      <c r="U33" s="161">
        <f t="shared" si="41"/>
        <v>15.088282416092678</v>
      </c>
    </row>
    <row r="34" spans="1:21" x14ac:dyDescent="0.25">
      <c r="A34" s="160" t="s">
        <v>44</v>
      </c>
      <c r="B34" s="161">
        <v>0</v>
      </c>
      <c r="C34" s="161">
        <f t="shared" si="0"/>
        <v>0</v>
      </c>
      <c r="D34" s="161">
        <v>29854</v>
      </c>
      <c r="E34" s="161">
        <f t="shared" si="32"/>
        <v>1.0750837264575606</v>
      </c>
      <c r="F34" s="161">
        <v>15317</v>
      </c>
      <c r="G34" s="161">
        <f t="shared" si="33"/>
        <v>1.3238547968885048</v>
      </c>
      <c r="H34" s="161">
        <v>0</v>
      </c>
      <c r="I34" s="161">
        <f t="shared" si="34"/>
        <v>0</v>
      </c>
      <c r="J34" s="161">
        <v>0</v>
      </c>
      <c r="K34" s="161">
        <f t="shared" si="35"/>
        <v>0</v>
      </c>
      <c r="L34" s="161">
        <v>0</v>
      </c>
      <c r="M34" s="161">
        <f t="shared" si="36"/>
        <v>0</v>
      </c>
      <c r="N34" s="161">
        <v>0</v>
      </c>
      <c r="O34" s="161">
        <f t="shared" si="37"/>
        <v>0</v>
      </c>
      <c r="P34" s="161">
        <v>0</v>
      </c>
      <c r="Q34" s="161">
        <f t="shared" si="38"/>
        <v>0</v>
      </c>
      <c r="R34" s="161">
        <v>0</v>
      </c>
      <c r="S34" s="161">
        <f t="shared" si="39"/>
        <v>0</v>
      </c>
      <c r="T34" s="161">
        <f t="shared" si="40"/>
        <v>45171</v>
      </c>
      <c r="U34" s="161">
        <f t="shared" si="41"/>
        <v>0.6185520423952785</v>
      </c>
    </row>
    <row r="35" spans="1:21" x14ac:dyDescent="0.25">
      <c r="A35" s="160" t="s">
        <v>45</v>
      </c>
      <c r="B35" s="161">
        <v>81722</v>
      </c>
      <c r="C35" s="161">
        <f t="shared" si="0"/>
        <v>14.967399267399268</v>
      </c>
      <c r="D35" s="161">
        <v>69866</v>
      </c>
      <c r="E35" s="161">
        <f t="shared" si="32"/>
        <v>2.515971046850805</v>
      </c>
      <c r="F35" s="161">
        <v>102157</v>
      </c>
      <c r="G35" s="161">
        <f t="shared" si="33"/>
        <v>8.8294727744165939</v>
      </c>
      <c r="H35" s="161">
        <v>26199</v>
      </c>
      <c r="I35" s="161">
        <f t="shared" si="34"/>
        <v>13.258603238866396</v>
      </c>
      <c r="J35" s="161">
        <v>20432</v>
      </c>
      <c r="K35" s="161">
        <f t="shared" si="35"/>
        <v>3.8485590506686758</v>
      </c>
      <c r="L35" s="161">
        <v>8733</v>
      </c>
      <c r="M35" s="161">
        <f t="shared" si="36"/>
        <v>2.226102472597502</v>
      </c>
      <c r="N35" s="161">
        <v>54337</v>
      </c>
      <c r="O35" s="161">
        <f t="shared" si="37"/>
        <v>46.323103154305201</v>
      </c>
      <c r="P35" s="161">
        <v>17466</v>
      </c>
      <c r="Q35" s="161">
        <f t="shared" si="38"/>
        <v>1.1021644475295009</v>
      </c>
      <c r="R35" s="161">
        <v>0</v>
      </c>
      <c r="S35" s="161">
        <f t="shared" si="39"/>
        <v>0</v>
      </c>
      <c r="T35" s="161">
        <f t="shared" si="40"/>
        <v>380912</v>
      </c>
      <c r="U35" s="161">
        <f t="shared" si="41"/>
        <v>5.216043381215167</v>
      </c>
    </row>
    <row r="36" spans="1:21" x14ac:dyDescent="0.25">
      <c r="A36" s="162" t="s">
        <v>46</v>
      </c>
      <c r="B36" s="163">
        <f>+SUM(B27:B35)</f>
        <v>467046</v>
      </c>
      <c r="C36" s="163">
        <f t="shared" ref="C36:U36" si="42">+SUM(C27:C35)</f>
        <v>85.539560439560447</v>
      </c>
      <c r="D36" s="163">
        <f t="shared" si="42"/>
        <v>1284906</v>
      </c>
      <c r="E36" s="163">
        <f t="shared" si="42"/>
        <v>46.271237711116719</v>
      </c>
      <c r="F36" s="163">
        <f t="shared" si="42"/>
        <v>569694</v>
      </c>
      <c r="G36" s="163">
        <f t="shared" si="42"/>
        <v>49.238893690579083</v>
      </c>
      <c r="H36" s="163">
        <f t="shared" si="42"/>
        <v>142363</v>
      </c>
      <c r="I36" s="163">
        <f t="shared" si="42"/>
        <v>72.046052631578945</v>
      </c>
      <c r="J36" s="163">
        <f t="shared" si="42"/>
        <v>236027</v>
      </c>
      <c r="K36" s="163">
        <f t="shared" si="42"/>
        <v>44.457901676398571</v>
      </c>
      <c r="L36" s="163">
        <f t="shared" si="42"/>
        <v>128054</v>
      </c>
      <c r="M36" s="163">
        <f t="shared" si="42"/>
        <v>32.641855722661226</v>
      </c>
      <c r="N36" s="163">
        <f t="shared" si="42"/>
        <v>517280</v>
      </c>
      <c r="O36" s="163">
        <f t="shared" si="42"/>
        <v>440.98891730605288</v>
      </c>
      <c r="P36" s="163">
        <f t="shared" si="42"/>
        <v>539541</v>
      </c>
      <c r="Q36" s="163">
        <f t="shared" si="42"/>
        <v>34.046885845901436</v>
      </c>
      <c r="R36" s="163">
        <f t="shared" si="42"/>
        <v>0</v>
      </c>
      <c r="S36" s="163">
        <f t="shared" si="42"/>
        <v>0</v>
      </c>
      <c r="T36" s="163">
        <f t="shared" si="42"/>
        <v>3884911</v>
      </c>
      <c r="U36" s="163">
        <f t="shared" si="42"/>
        <v>53.198282826899636</v>
      </c>
    </row>
    <row r="37" spans="1:21" x14ac:dyDescent="0.25">
      <c r="A37" s="146" t="s">
        <v>47</v>
      </c>
      <c r="B37" s="143" t="s">
        <v>13</v>
      </c>
      <c r="C37" s="143"/>
      <c r="D37" s="143" t="s">
        <v>13</v>
      </c>
      <c r="E37" s="143"/>
      <c r="F37" s="143" t="s">
        <v>13</v>
      </c>
      <c r="G37" s="143"/>
      <c r="H37" s="143" t="s">
        <v>13</v>
      </c>
      <c r="I37" s="143"/>
      <c r="J37" s="143" t="s">
        <v>13</v>
      </c>
      <c r="K37" s="143"/>
      <c r="L37" s="143" t="s">
        <v>13</v>
      </c>
      <c r="M37" s="143"/>
      <c r="N37" s="143" t="s">
        <v>13</v>
      </c>
      <c r="O37" s="143"/>
      <c r="P37" s="143" t="s">
        <v>13</v>
      </c>
      <c r="Q37" s="143"/>
      <c r="R37" s="143" t="s">
        <v>13</v>
      </c>
      <c r="S37" s="143"/>
      <c r="T37" s="143" t="s">
        <v>13</v>
      </c>
      <c r="U37" s="143"/>
    </row>
    <row r="38" spans="1:21" x14ac:dyDescent="0.25">
      <c r="A38" s="164" t="s">
        <v>48</v>
      </c>
      <c r="B38" s="165">
        <v>0</v>
      </c>
      <c r="C38" s="165">
        <f t="shared" si="0"/>
        <v>0</v>
      </c>
      <c r="D38" s="165">
        <v>0</v>
      </c>
      <c r="E38" s="165">
        <f t="shared" ref="E38:E43" si="43">+D38/D$3</f>
        <v>0</v>
      </c>
      <c r="F38" s="165">
        <v>0</v>
      </c>
      <c r="G38" s="165">
        <f t="shared" ref="G38:G43" si="44">+F38/F$3</f>
        <v>0</v>
      </c>
      <c r="H38" s="165">
        <v>0</v>
      </c>
      <c r="I38" s="165">
        <f t="shared" ref="I38:I43" si="45">+H38/H$3</f>
        <v>0</v>
      </c>
      <c r="J38" s="165">
        <v>0</v>
      </c>
      <c r="K38" s="165">
        <f t="shared" ref="K38:K43" si="46">+J38/J$3</f>
        <v>0</v>
      </c>
      <c r="L38" s="165">
        <v>0</v>
      </c>
      <c r="M38" s="165">
        <f t="shared" ref="M38:M43" si="47">+L38/L$3</f>
        <v>0</v>
      </c>
      <c r="N38" s="165">
        <v>0</v>
      </c>
      <c r="O38" s="165">
        <f t="shared" ref="O38:O43" si="48">+N38/N$3</f>
        <v>0</v>
      </c>
      <c r="P38" s="165">
        <v>0</v>
      </c>
      <c r="Q38" s="165">
        <f t="shared" ref="Q38:Q43" si="49">+P38/P$3</f>
        <v>0</v>
      </c>
      <c r="R38" s="165">
        <v>0</v>
      </c>
      <c r="S38" s="165">
        <f t="shared" ref="S38:S43" si="50">+R38/R$3</f>
        <v>0</v>
      </c>
      <c r="T38" s="165">
        <f t="shared" ref="T38:T43" si="51">+SUM(B38+D38+F38+H38+J38+L38+N38+P38+R38)</f>
        <v>0</v>
      </c>
      <c r="U38" s="165">
        <f t="shared" ref="U38:U43" si="52">+T38/T$3</f>
        <v>0</v>
      </c>
    </row>
    <row r="39" spans="1:21" x14ac:dyDescent="0.25">
      <c r="A39" s="164" t="s">
        <v>49</v>
      </c>
      <c r="B39" s="165">
        <v>13791</v>
      </c>
      <c r="C39" s="165">
        <f t="shared" si="0"/>
        <v>2.5258241758241757</v>
      </c>
      <c r="D39" s="165">
        <v>56575</v>
      </c>
      <c r="E39" s="165">
        <f t="shared" si="43"/>
        <v>2.0373438006410027</v>
      </c>
      <c r="F39" s="165">
        <v>22704</v>
      </c>
      <c r="G39" s="165">
        <f t="shared" si="44"/>
        <v>1.9623163353500432</v>
      </c>
      <c r="H39" s="165">
        <v>4643</v>
      </c>
      <c r="I39" s="165">
        <f t="shared" si="45"/>
        <v>2.3496963562753037</v>
      </c>
      <c r="J39" s="165">
        <v>16070</v>
      </c>
      <c r="K39" s="165">
        <f t="shared" si="46"/>
        <v>3.0269353927293277</v>
      </c>
      <c r="L39" s="165">
        <v>7125</v>
      </c>
      <c r="M39" s="165">
        <f t="shared" si="47"/>
        <v>1.8162120825898547</v>
      </c>
      <c r="N39" s="165">
        <v>2825</v>
      </c>
      <c r="O39" s="165">
        <f t="shared" si="48"/>
        <v>2.4083546462063086</v>
      </c>
      <c r="P39" s="165">
        <v>28107</v>
      </c>
      <c r="Q39" s="165">
        <f t="shared" si="49"/>
        <v>1.7736480090868934</v>
      </c>
      <c r="R39" s="165">
        <v>0</v>
      </c>
      <c r="S39" s="165">
        <f t="shared" si="50"/>
        <v>0</v>
      </c>
      <c r="T39" s="165">
        <f t="shared" si="51"/>
        <v>151840</v>
      </c>
      <c r="U39" s="165">
        <f t="shared" si="52"/>
        <v>2.0792309693674942</v>
      </c>
    </row>
    <row r="40" spans="1:21" x14ac:dyDescent="0.25">
      <c r="A40" s="164" t="s">
        <v>50</v>
      </c>
      <c r="B40" s="165">
        <v>139970</v>
      </c>
      <c r="C40" s="165">
        <f t="shared" si="0"/>
        <v>25.635531135531135</v>
      </c>
      <c r="D40" s="165">
        <v>525886</v>
      </c>
      <c r="E40" s="165">
        <f t="shared" si="43"/>
        <v>18.937880370196982</v>
      </c>
      <c r="F40" s="165">
        <v>216487</v>
      </c>
      <c r="G40" s="165">
        <f t="shared" si="44"/>
        <v>18.711063094209162</v>
      </c>
      <c r="H40" s="165">
        <v>44630</v>
      </c>
      <c r="I40" s="165">
        <f t="shared" si="45"/>
        <v>22.586032388663966</v>
      </c>
      <c r="J40" s="165">
        <v>173905</v>
      </c>
      <c r="K40" s="165">
        <f t="shared" si="46"/>
        <v>32.756639668487473</v>
      </c>
      <c r="L40" s="165">
        <v>69178</v>
      </c>
      <c r="M40" s="165">
        <f t="shared" si="47"/>
        <v>17.633953606933471</v>
      </c>
      <c r="N40" s="165">
        <v>29024</v>
      </c>
      <c r="O40" s="165">
        <f t="shared" si="48"/>
        <v>24.743393009377662</v>
      </c>
      <c r="P40" s="165">
        <v>276460</v>
      </c>
      <c r="Q40" s="165">
        <f t="shared" si="49"/>
        <v>17.445573294629899</v>
      </c>
      <c r="R40" s="165">
        <v>0</v>
      </c>
      <c r="S40" s="165">
        <f t="shared" si="50"/>
        <v>0</v>
      </c>
      <c r="T40" s="165">
        <f t="shared" si="51"/>
        <v>1475540</v>
      </c>
      <c r="U40" s="165">
        <f t="shared" si="52"/>
        <v>20.205403480904323</v>
      </c>
    </row>
    <row r="41" spans="1:21" x14ac:dyDescent="0.25">
      <c r="A41" s="164" t="s">
        <v>39</v>
      </c>
      <c r="B41" s="165">
        <v>0</v>
      </c>
      <c r="C41" s="165">
        <f t="shared" si="0"/>
        <v>0</v>
      </c>
      <c r="D41" s="165">
        <v>0</v>
      </c>
      <c r="E41" s="165">
        <f t="shared" si="43"/>
        <v>0</v>
      </c>
      <c r="F41" s="165">
        <v>0</v>
      </c>
      <c r="G41" s="165">
        <f t="shared" si="44"/>
        <v>0</v>
      </c>
      <c r="H41" s="165">
        <v>0</v>
      </c>
      <c r="I41" s="165">
        <f t="shared" si="45"/>
        <v>0</v>
      </c>
      <c r="J41" s="165">
        <v>0</v>
      </c>
      <c r="K41" s="165">
        <f t="shared" si="46"/>
        <v>0</v>
      </c>
      <c r="L41" s="165">
        <v>0</v>
      </c>
      <c r="M41" s="165">
        <f t="shared" si="47"/>
        <v>0</v>
      </c>
      <c r="N41" s="165">
        <v>0</v>
      </c>
      <c r="O41" s="165">
        <f t="shared" si="48"/>
        <v>0</v>
      </c>
      <c r="P41" s="165">
        <v>0</v>
      </c>
      <c r="Q41" s="165">
        <f t="shared" si="49"/>
        <v>0</v>
      </c>
      <c r="R41" s="165">
        <v>0</v>
      </c>
      <c r="S41" s="165">
        <f t="shared" si="50"/>
        <v>0</v>
      </c>
      <c r="T41" s="165">
        <f t="shared" si="51"/>
        <v>0</v>
      </c>
      <c r="U41" s="165">
        <f t="shared" si="52"/>
        <v>0</v>
      </c>
    </row>
    <row r="42" spans="1:21" x14ac:dyDescent="0.25">
      <c r="A42" s="164" t="s">
        <v>51</v>
      </c>
      <c r="B42" s="165">
        <v>0</v>
      </c>
      <c r="C42" s="165">
        <f t="shared" si="0"/>
        <v>0</v>
      </c>
      <c r="D42" s="165">
        <v>0</v>
      </c>
      <c r="E42" s="165">
        <f t="shared" si="43"/>
        <v>0</v>
      </c>
      <c r="F42" s="165">
        <v>0</v>
      </c>
      <c r="G42" s="165">
        <f t="shared" si="44"/>
        <v>0</v>
      </c>
      <c r="H42" s="165">
        <v>0</v>
      </c>
      <c r="I42" s="165">
        <f t="shared" si="45"/>
        <v>0</v>
      </c>
      <c r="J42" s="165">
        <v>0</v>
      </c>
      <c r="K42" s="165">
        <f t="shared" si="46"/>
        <v>0</v>
      </c>
      <c r="L42" s="165">
        <v>0</v>
      </c>
      <c r="M42" s="165">
        <f t="shared" si="47"/>
        <v>0</v>
      </c>
      <c r="N42" s="165">
        <v>0</v>
      </c>
      <c r="O42" s="165">
        <f t="shared" si="48"/>
        <v>0</v>
      </c>
      <c r="P42" s="165">
        <v>0</v>
      </c>
      <c r="Q42" s="165">
        <f t="shared" si="49"/>
        <v>0</v>
      </c>
      <c r="R42" s="165">
        <v>0</v>
      </c>
      <c r="S42" s="165">
        <f t="shared" si="50"/>
        <v>0</v>
      </c>
      <c r="T42" s="165">
        <f t="shared" si="51"/>
        <v>0</v>
      </c>
      <c r="U42" s="165">
        <f t="shared" si="52"/>
        <v>0</v>
      </c>
    </row>
    <row r="43" spans="1:21" x14ac:dyDescent="0.25">
      <c r="A43" s="164" t="s">
        <v>45</v>
      </c>
      <c r="B43" s="165">
        <v>0</v>
      </c>
      <c r="C43" s="165">
        <f t="shared" si="0"/>
        <v>0</v>
      </c>
      <c r="D43" s="165">
        <v>0</v>
      </c>
      <c r="E43" s="165">
        <f t="shared" si="43"/>
        <v>0</v>
      </c>
      <c r="F43" s="165">
        <v>0</v>
      </c>
      <c r="G43" s="165">
        <f t="shared" si="44"/>
        <v>0</v>
      </c>
      <c r="H43" s="165">
        <v>0</v>
      </c>
      <c r="I43" s="165">
        <f t="shared" si="45"/>
        <v>0</v>
      </c>
      <c r="J43" s="165">
        <v>0</v>
      </c>
      <c r="K43" s="165">
        <f t="shared" si="46"/>
        <v>0</v>
      </c>
      <c r="L43" s="165">
        <v>0</v>
      </c>
      <c r="M43" s="165">
        <f t="shared" si="47"/>
        <v>0</v>
      </c>
      <c r="N43" s="165">
        <v>0</v>
      </c>
      <c r="O43" s="165">
        <f t="shared" si="48"/>
        <v>0</v>
      </c>
      <c r="P43" s="165">
        <v>0</v>
      </c>
      <c r="Q43" s="165">
        <f t="shared" si="49"/>
        <v>0</v>
      </c>
      <c r="R43" s="165">
        <v>0</v>
      </c>
      <c r="S43" s="165">
        <f t="shared" si="50"/>
        <v>0</v>
      </c>
      <c r="T43" s="165">
        <f t="shared" si="51"/>
        <v>0</v>
      </c>
      <c r="U43" s="165">
        <f t="shared" si="52"/>
        <v>0</v>
      </c>
    </row>
    <row r="44" spans="1:21" x14ac:dyDescent="0.25">
      <c r="A44" s="166" t="s">
        <v>52</v>
      </c>
      <c r="B44" s="167">
        <f>+SUM(B38:B43)</f>
        <v>153761</v>
      </c>
      <c r="C44" s="167">
        <f t="shared" ref="C44:U44" si="53">+SUM(C38:C43)</f>
        <v>28.161355311355312</v>
      </c>
      <c r="D44" s="167">
        <f t="shared" si="53"/>
        <v>582461</v>
      </c>
      <c r="E44" s="167">
        <f t="shared" si="53"/>
        <v>20.975224170837986</v>
      </c>
      <c r="F44" s="167">
        <f t="shared" si="53"/>
        <v>239191</v>
      </c>
      <c r="G44" s="167">
        <f t="shared" si="53"/>
        <v>20.673379429559205</v>
      </c>
      <c r="H44" s="167">
        <f t="shared" si="53"/>
        <v>49273</v>
      </c>
      <c r="I44" s="167">
        <f t="shared" si="53"/>
        <v>24.935728744939269</v>
      </c>
      <c r="J44" s="167">
        <f t="shared" si="53"/>
        <v>189975</v>
      </c>
      <c r="K44" s="167">
        <f t="shared" si="53"/>
        <v>35.783575061216801</v>
      </c>
      <c r="L44" s="167">
        <f t="shared" si="53"/>
        <v>76303</v>
      </c>
      <c r="M44" s="167">
        <f t="shared" si="53"/>
        <v>19.450165689523324</v>
      </c>
      <c r="N44" s="167">
        <f t="shared" si="53"/>
        <v>31849</v>
      </c>
      <c r="O44" s="167">
        <f t="shared" si="53"/>
        <v>27.151747655583971</v>
      </c>
      <c r="P44" s="167">
        <f t="shared" si="53"/>
        <v>304567</v>
      </c>
      <c r="Q44" s="167">
        <f t="shared" si="53"/>
        <v>19.219221303716793</v>
      </c>
      <c r="R44" s="167">
        <f t="shared" si="53"/>
        <v>0</v>
      </c>
      <c r="S44" s="167">
        <f t="shared" si="53"/>
        <v>0</v>
      </c>
      <c r="T44" s="167">
        <f t="shared" si="53"/>
        <v>1627380</v>
      </c>
      <c r="U44" s="167">
        <f t="shared" si="53"/>
        <v>22.284634450271817</v>
      </c>
    </row>
    <row r="45" spans="1:21" x14ac:dyDescent="0.25">
      <c r="A45" s="146" t="s">
        <v>53</v>
      </c>
      <c r="B45" s="143" t="s">
        <v>13</v>
      </c>
      <c r="C45" s="143"/>
      <c r="D45" s="143" t="s">
        <v>13</v>
      </c>
      <c r="E45" s="143"/>
      <c r="F45" s="143" t="s">
        <v>13</v>
      </c>
      <c r="G45" s="143"/>
      <c r="H45" s="143" t="s">
        <v>13</v>
      </c>
      <c r="I45" s="143"/>
      <c r="J45" s="143" t="s">
        <v>13</v>
      </c>
      <c r="K45" s="143"/>
      <c r="L45" s="143" t="s">
        <v>13</v>
      </c>
      <c r="M45" s="143"/>
      <c r="N45" s="143" t="s">
        <v>13</v>
      </c>
      <c r="O45" s="143"/>
      <c r="P45" s="143" t="s">
        <v>13</v>
      </c>
      <c r="Q45" s="143"/>
      <c r="R45" s="143" t="s">
        <v>13</v>
      </c>
      <c r="S45" s="143"/>
      <c r="T45" s="143" t="s">
        <v>13</v>
      </c>
      <c r="U45" s="143"/>
    </row>
    <row r="46" spans="1:21" x14ac:dyDescent="0.25">
      <c r="A46" s="168" t="s">
        <v>38</v>
      </c>
      <c r="B46" s="169">
        <v>243796</v>
      </c>
      <c r="C46" s="169">
        <f t="shared" si="0"/>
        <v>44.651282051282053</v>
      </c>
      <c r="D46" s="169">
        <v>741035</v>
      </c>
      <c r="E46" s="169">
        <f t="shared" ref="E46:E48" si="54">+D46/D$3</f>
        <v>26.685692678886529</v>
      </c>
      <c r="F46" s="169">
        <v>355872</v>
      </c>
      <c r="G46" s="169">
        <f t="shared" ref="G46:G48" si="55">+F46/F$3</f>
        <v>30.758167675021607</v>
      </c>
      <c r="H46" s="169">
        <v>46096</v>
      </c>
      <c r="I46" s="169">
        <f t="shared" ref="I46:I48" si="56">+H46/H$3</f>
        <v>23.327935222672064</v>
      </c>
      <c r="J46" s="169">
        <v>212566</v>
      </c>
      <c r="K46" s="169">
        <f t="shared" ref="K46:K48" si="57">+J46/J$3</f>
        <v>40.03880203428141</v>
      </c>
      <c r="L46" s="169">
        <v>88775</v>
      </c>
      <c r="M46" s="169">
        <f t="shared" ref="M46:M48" si="58">+L46/L$3</f>
        <v>22.62936528167219</v>
      </c>
      <c r="N46" s="169">
        <v>38446</v>
      </c>
      <c r="O46" s="169">
        <f t="shared" ref="O46:O48" si="59">+N46/N$3</f>
        <v>32.775788576300087</v>
      </c>
      <c r="P46" s="169">
        <v>342796</v>
      </c>
      <c r="Q46" s="169">
        <f t="shared" ref="Q46:Q48" si="60">+P46/P$3</f>
        <v>21.631602195999243</v>
      </c>
      <c r="R46" s="169">
        <v>0</v>
      </c>
      <c r="S46" s="169">
        <f t="shared" ref="S46:S48" si="61">+R46/R$3</f>
        <v>0</v>
      </c>
      <c r="T46" s="169">
        <f t="shared" ref="T46:T48" si="62">+SUM(B46+D46+F46+H46+J46+L46+N46+P46+R46)</f>
        <v>2069382</v>
      </c>
      <c r="U46" s="169">
        <f t="shared" ref="U46:U48" si="63">+T46/T$3</f>
        <v>28.337217741383323</v>
      </c>
    </row>
    <row r="47" spans="1:21" x14ac:dyDescent="0.25">
      <c r="A47" s="168" t="s">
        <v>54</v>
      </c>
      <c r="B47" s="169">
        <v>0</v>
      </c>
      <c r="C47" s="169">
        <f t="shared" si="0"/>
        <v>0</v>
      </c>
      <c r="D47" s="169">
        <v>0</v>
      </c>
      <c r="E47" s="169">
        <f t="shared" si="54"/>
        <v>0</v>
      </c>
      <c r="F47" s="169">
        <v>0</v>
      </c>
      <c r="G47" s="169">
        <f t="shared" si="55"/>
        <v>0</v>
      </c>
      <c r="H47" s="169">
        <v>0</v>
      </c>
      <c r="I47" s="169">
        <f t="shared" si="56"/>
        <v>0</v>
      </c>
      <c r="J47" s="169">
        <v>0</v>
      </c>
      <c r="K47" s="169">
        <f t="shared" si="57"/>
        <v>0</v>
      </c>
      <c r="L47" s="169">
        <v>0</v>
      </c>
      <c r="M47" s="169">
        <f t="shared" si="58"/>
        <v>0</v>
      </c>
      <c r="N47" s="169">
        <v>0</v>
      </c>
      <c r="O47" s="169">
        <f t="shared" si="59"/>
        <v>0</v>
      </c>
      <c r="P47" s="169">
        <v>0</v>
      </c>
      <c r="Q47" s="169">
        <f t="shared" si="60"/>
        <v>0</v>
      </c>
      <c r="R47" s="169">
        <v>0</v>
      </c>
      <c r="S47" s="169">
        <f t="shared" si="61"/>
        <v>0</v>
      </c>
      <c r="T47" s="169">
        <f t="shared" si="62"/>
        <v>0</v>
      </c>
      <c r="U47" s="169">
        <f t="shared" si="63"/>
        <v>0</v>
      </c>
    </row>
    <row r="48" spans="1:21" x14ac:dyDescent="0.25">
      <c r="A48" s="168" t="s">
        <v>55</v>
      </c>
      <c r="B48" s="169">
        <v>0</v>
      </c>
      <c r="C48" s="169">
        <f t="shared" si="0"/>
        <v>0</v>
      </c>
      <c r="D48" s="169">
        <v>0</v>
      </c>
      <c r="E48" s="169">
        <f t="shared" si="54"/>
        <v>0</v>
      </c>
      <c r="F48" s="169">
        <v>0</v>
      </c>
      <c r="G48" s="169">
        <f t="shared" si="55"/>
        <v>0</v>
      </c>
      <c r="H48" s="169">
        <v>0</v>
      </c>
      <c r="I48" s="169">
        <f t="shared" si="56"/>
        <v>0</v>
      </c>
      <c r="J48" s="169">
        <v>0</v>
      </c>
      <c r="K48" s="169">
        <f t="shared" si="57"/>
        <v>0</v>
      </c>
      <c r="L48" s="169">
        <v>0</v>
      </c>
      <c r="M48" s="169">
        <f t="shared" si="58"/>
        <v>0</v>
      </c>
      <c r="N48" s="169">
        <v>0</v>
      </c>
      <c r="O48" s="169">
        <f t="shared" si="59"/>
        <v>0</v>
      </c>
      <c r="P48" s="169">
        <v>0</v>
      </c>
      <c r="Q48" s="169">
        <f t="shared" si="60"/>
        <v>0</v>
      </c>
      <c r="R48" s="169">
        <v>0</v>
      </c>
      <c r="S48" s="169">
        <f t="shared" si="61"/>
        <v>0</v>
      </c>
      <c r="T48" s="169">
        <f t="shared" si="62"/>
        <v>0</v>
      </c>
      <c r="U48" s="169">
        <f t="shared" si="63"/>
        <v>0</v>
      </c>
    </row>
    <row r="49" spans="1:21" x14ac:dyDescent="0.25">
      <c r="A49" s="170" t="s">
        <v>56</v>
      </c>
      <c r="B49" s="171">
        <f>+SUM(B46:B48)</f>
        <v>243796</v>
      </c>
      <c r="C49" s="171">
        <f t="shared" ref="C49:U49" si="64">+SUM(C46:C48)</f>
        <v>44.651282051282053</v>
      </c>
      <c r="D49" s="171">
        <f t="shared" si="64"/>
        <v>741035</v>
      </c>
      <c r="E49" s="171">
        <f t="shared" si="64"/>
        <v>26.685692678886529</v>
      </c>
      <c r="F49" s="171">
        <f t="shared" si="64"/>
        <v>355872</v>
      </c>
      <c r="G49" s="171">
        <f t="shared" si="64"/>
        <v>30.758167675021607</v>
      </c>
      <c r="H49" s="171">
        <f t="shared" si="64"/>
        <v>46096</v>
      </c>
      <c r="I49" s="171">
        <f t="shared" si="64"/>
        <v>23.327935222672064</v>
      </c>
      <c r="J49" s="171">
        <f t="shared" si="64"/>
        <v>212566</v>
      </c>
      <c r="K49" s="171">
        <f t="shared" si="64"/>
        <v>40.03880203428141</v>
      </c>
      <c r="L49" s="171">
        <f t="shared" si="64"/>
        <v>88775</v>
      </c>
      <c r="M49" s="171">
        <f t="shared" si="64"/>
        <v>22.62936528167219</v>
      </c>
      <c r="N49" s="171">
        <f t="shared" si="64"/>
        <v>38446</v>
      </c>
      <c r="O49" s="171">
        <f t="shared" si="64"/>
        <v>32.775788576300087</v>
      </c>
      <c r="P49" s="171">
        <f t="shared" si="64"/>
        <v>342796</v>
      </c>
      <c r="Q49" s="171">
        <f t="shared" si="64"/>
        <v>21.631602195999243</v>
      </c>
      <c r="R49" s="171">
        <f t="shared" si="64"/>
        <v>0</v>
      </c>
      <c r="S49" s="171">
        <f t="shared" si="64"/>
        <v>0</v>
      </c>
      <c r="T49" s="171">
        <f t="shared" si="64"/>
        <v>2069382</v>
      </c>
      <c r="U49" s="171">
        <f t="shared" si="64"/>
        <v>28.337217741383323</v>
      </c>
    </row>
    <row r="50" spans="1:21" x14ac:dyDescent="0.25">
      <c r="A50" s="146" t="s">
        <v>57</v>
      </c>
      <c r="B50" s="143" t="s">
        <v>13</v>
      </c>
      <c r="C50" s="143"/>
      <c r="D50" s="143" t="s">
        <v>13</v>
      </c>
      <c r="E50" s="143"/>
      <c r="F50" s="143" t="s">
        <v>13</v>
      </c>
      <c r="G50" s="143"/>
      <c r="H50" s="143" t="s">
        <v>13</v>
      </c>
      <c r="I50" s="143"/>
      <c r="J50" s="143" t="s">
        <v>13</v>
      </c>
      <c r="K50" s="143"/>
      <c r="L50" s="143" t="s">
        <v>13</v>
      </c>
      <c r="M50" s="143"/>
      <c r="N50" s="143" t="s">
        <v>13</v>
      </c>
      <c r="O50" s="143"/>
      <c r="P50" s="143" t="s">
        <v>13</v>
      </c>
      <c r="Q50" s="143"/>
      <c r="R50" s="143" t="s">
        <v>13</v>
      </c>
      <c r="S50" s="143"/>
      <c r="T50" s="143" t="s">
        <v>13</v>
      </c>
      <c r="U50" s="143"/>
    </row>
    <row r="51" spans="1:21" x14ac:dyDescent="0.25">
      <c r="A51" s="172" t="s">
        <v>57</v>
      </c>
      <c r="B51" s="173">
        <v>0</v>
      </c>
      <c r="C51" s="173">
        <f t="shared" si="0"/>
        <v>0</v>
      </c>
      <c r="D51" s="173">
        <v>0</v>
      </c>
      <c r="E51" s="173">
        <f t="shared" ref="E51" si="65">+D51/D$3</f>
        <v>0</v>
      </c>
      <c r="F51" s="173">
        <v>0</v>
      </c>
      <c r="G51" s="173">
        <f t="shared" ref="G51" si="66">+F51/F$3</f>
        <v>0</v>
      </c>
      <c r="H51" s="173">
        <v>0</v>
      </c>
      <c r="I51" s="173">
        <f t="shared" ref="I51" si="67">+H51/H$3</f>
        <v>0</v>
      </c>
      <c r="J51" s="173">
        <v>0</v>
      </c>
      <c r="K51" s="173">
        <f t="shared" ref="K51" si="68">+J51/J$3</f>
        <v>0</v>
      </c>
      <c r="L51" s="173">
        <v>0</v>
      </c>
      <c r="M51" s="173">
        <f t="shared" ref="M51" si="69">+L51/L$3</f>
        <v>0</v>
      </c>
      <c r="N51" s="173">
        <v>0</v>
      </c>
      <c r="O51" s="173">
        <f t="shared" ref="O51" si="70">+N51/N$3</f>
        <v>0</v>
      </c>
      <c r="P51" s="173">
        <v>0</v>
      </c>
      <c r="Q51" s="173">
        <f t="shared" ref="Q51" si="71">+P51/P$3</f>
        <v>0</v>
      </c>
      <c r="R51" s="173">
        <v>0</v>
      </c>
      <c r="S51" s="173">
        <f t="shared" ref="S51" si="72">+R51/R$3</f>
        <v>0</v>
      </c>
      <c r="T51" s="173">
        <f t="shared" ref="T51" si="73">+SUM(B51+D51+F51+H51+J51+L51+N51+P51+R51)</f>
        <v>0</v>
      </c>
      <c r="U51" s="173">
        <f t="shared" ref="U51" si="74">+T51/T$3</f>
        <v>0</v>
      </c>
    </row>
    <row r="52" spans="1:21" x14ac:dyDescent="0.25">
      <c r="A52" s="174" t="s">
        <v>58</v>
      </c>
      <c r="B52" s="175">
        <f>+B51</f>
        <v>0</v>
      </c>
      <c r="C52" s="175">
        <f t="shared" ref="C52:U52" si="75">+C51</f>
        <v>0</v>
      </c>
      <c r="D52" s="175">
        <f t="shared" si="75"/>
        <v>0</v>
      </c>
      <c r="E52" s="175">
        <f t="shared" si="75"/>
        <v>0</v>
      </c>
      <c r="F52" s="175">
        <f t="shared" si="75"/>
        <v>0</v>
      </c>
      <c r="G52" s="175">
        <f t="shared" si="75"/>
        <v>0</v>
      </c>
      <c r="H52" s="175">
        <f t="shared" si="75"/>
        <v>0</v>
      </c>
      <c r="I52" s="175">
        <f t="shared" si="75"/>
        <v>0</v>
      </c>
      <c r="J52" s="175">
        <f t="shared" si="75"/>
        <v>0</v>
      </c>
      <c r="K52" s="175">
        <f t="shared" si="75"/>
        <v>0</v>
      </c>
      <c r="L52" s="175">
        <f t="shared" si="75"/>
        <v>0</v>
      </c>
      <c r="M52" s="175">
        <f t="shared" si="75"/>
        <v>0</v>
      </c>
      <c r="N52" s="175">
        <f t="shared" si="75"/>
        <v>0</v>
      </c>
      <c r="O52" s="175">
        <f t="shared" si="75"/>
        <v>0</v>
      </c>
      <c r="P52" s="175">
        <f t="shared" si="75"/>
        <v>0</v>
      </c>
      <c r="Q52" s="175">
        <f t="shared" si="75"/>
        <v>0</v>
      </c>
      <c r="R52" s="175">
        <f t="shared" si="75"/>
        <v>0</v>
      </c>
      <c r="S52" s="175">
        <f t="shared" si="75"/>
        <v>0</v>
      </c>
      <c r="T52" s="175">
        <f t="shared" si="75"/>
        <v>0</v>
      </c>
      <c r="U52" s="175">
        <f t="shared" si="75"/>
        <v>0</v>
      </c>
    </row>
    <row r="53" spans="1:21" x14ac:dyDescent="0.25">
      <c r="A53" s="146" t="s">
        <v>59</v>
      </c>
      <c r="B53" s="176">
        <v>3.0436717809079961E-2</v>
      </c>
      <c r="C53" s="177"/>
      <c r="D53" s="176">
        <v>0.39389476532090556</v>
      </c>
      <c r="E53" s="177"/>
      <c r="F53" s="176">
        <v>0.1962721020753696</v>
      </c>
      <c r="G53" s="177"/>
      <c r="H53" s="176">
        <v>1.1118674835488994E-2</v>
      </c>
      <c r="I53" s="177"/>
      <c r="J53" s="176">
        <v>0.12479927039151001</v>
      </c>
      <c r="K53" s="177"/>
      <c r="L53" s="176">
        <v>2.254935330156569E-2</v>
      </c>
      <c r="M53" s="177"/>
      <c r="N53" s="176">
        <v>6.802988252954216E-3</v>
      </c>
      <c r="O53" s="177"/>
      <c r="P53" s="176">
        <v>0.21412612801312597</v>
      </c>
      <c r="Q53" s="177"/>
      <c r="R53" s="184">
        <v>-204570</v>
      </c>
      <c r="S53" s="177"/>
      <c r="T53" s="179">
        <f>+B53+D53+F53+H53+J53+L53+N53+P53</f>
        <v>1</v>
      </c>
      <c r="U53" s="143"/>
    </row>
    <row r="54" spans="1:21" x14ac:dyDescent="0.25">
      <c r="A54" s="180" t="s">
        <v>60</v>
      </c>
      <c r="B54" s="181">
        <f>13950+B58</f>
        <v>7723.5606377965123</v>
      </c>
      <c r="C54" s="181">
        <f t="shared" si="0"/>
        <v>1.4145715453839767</v>
      </c>
      <c r="D54" s="181">
        <v>70573</v>
      </c>
      <c r="E54" s="181">
        <f t="shared" ref="E54:E56" si="76">+D54/D$3</f>
        <v>2.5414310922251433</v>
      </c>
      <c r="F54" s="181">
        <v>29617</v>
      </c>
      <c r="G54" s="181">
        <f t="shared" ref="G54:G56" si="77">+F54/F$3</f>
        <v>2.55980985306828</v>
      </c>
      <c r="H54" s="181">
        <f>5096+H58</f>
        <v>2821.4526889040167</v>
      </c>
      <c r="I54" s="181">
        <f t="shared" ref="I54:I56" si="78">+H54/H$3</f>
        <v>1.4278606725222756</v>
      </c>
      <c r="J54" s="181">
        <v>13439</v>
      </c>
      <c r="K54" s="181">
        <f t="shared" ref="K54:K56" si="79">+J54/J$3</f>
        <v>2.5313618383876437</v>
      </c>
      <c r="L54" s="181">
        <f>10335+L58</f>
        <v>5722.0787950987069</v>
      </c>
      <c r="M54" s="181">
        <f t="shared" ref="M54:M56" si="80">+L54/L$3</f>
        <v>1.4585977045879956</v>
      </c>
      <c r="N54" s="181">
        <f>3118+N58</f>
        <v>1726.312693093156</v>
      </c>
      <c r="O54" s="181">
        <f t="shared" ref="O54:O56" si="81">+N54/N$3</f>
        <v>1.4717073257401159</v>
      </c>
      <c r="P54" s="181">
        <v>41850</v>
      </c>
      <c r="Q54" s="181">
        <f t="shared" ref="Q54:Q56" si="82">+P54/P$3</f>
        <v>2.6408783996971037</v>
      </c>
      <c r="R54" s="181">
        <v>0</v>
      </c>
      <c r="S54" s="181">
        <f t="shared" ref="S54:S56" si="83">+R54/R$3</f>
        <v>0</v>
      </c>
      <c r="T54" s="181">
        <f t="shared" ref="T54:T56" si="84">+SUM(B54+D54+F54+H54+J54+L54+N54+P54+R54)</f>
        <v>173472.40481489239</v>
      </c>
      <c r="U54" s="181">
        <f t="shared" ref="U54:U56" si="85">+T54/T$3</f>
        <v>2.3754557193215167</v>
      </c>
    </row>
    <row r="55" spans="1:21" x14ac:dyDescent="0.25">
      <c r="A55" s="180" t="s">
        <v>61</v>
      </c>
      <c r="B55" s="181">
        <v>0</v>
      </c>
      <c r="C55" s="181">
        <f t="shared" si="0"/>
        <v>0</v>
      </c>
      <c r="D55" s="181">
        <v>0</v>
      </c>
      <c r="E55" s="181">
        <f t="shared" si="76"/>
        <v>0</v>
      </c>
      <c r="F55" s="181">
        <v>0</v>
      </c>
      <c r="G55" s="181">
        <f t="shared" si="77"/>
        <v>0</v>
      </c>
      <c r="H55" s="181">
        <v>0</v>
      </c>
      <c r="I55" s="181">
        <f t="shared" si="78"/>
        <v>0</v>
      </c>
      <c r="J55" s="181">
        <v>0</v>
      </c>
      <c r="K55" s="181">
        <f t="shared" si="79"/>
        <v>0</v>
      </c>
      <c r="L55" s="181">
        <v>0</v>
      </c>
      <c r="M55" s="181">
        <f t="shared" si="80"/>
        <v>0</v>
      </c>
      <c r="N55" s="181">
        <v>0</v>
      </c>
      <c r="O55" s="181">
        <f t="shared" si="81"/>
        <v>0</v>
      </c>
      <c r="P55" s="181">
        <v>0</v>
      </c>
      <c r="Q55" s="181">
        <f t="shared" si="82"/>
        <v>0</v>
      </c>
      <c r="R55" s="181">
        <v>0</v>
      </c>
      <c r="S55" s="181">
        <f t="shared" si="83"/>
        <v>0</v>
      </c>
      <c r="T55" s="181">
        <f t="shared" si="84"/>
        <v>0</v>
      </c>
      <c r="U55" s="181">
        <f t="shared" si="85"/>
        <v>0</v>
      </c>
    </row>
    <row r="56" spans="1:21" x14ac:dyDescent="0.25">
      <c r="A56" s="180" t="s">
        <v>62</v>
      </c>
      <c r="B56" s="181">
        <v>0</v>
      </c>
      <c r="C56" s="181">
        <f t="shared" si="0"/>
        <v>0</v>
      </c>
      <c r="D56" s="181">
        <f>109960+D58</f>
        <v>29380.947858302345</v>
      </c>
      <c r="E56" s="181">
        <f t="shared" si="76"/>
        <v>1.058048466214208</v>
      </c>
      <c r="F56" s="181">
        <f>60340+F58</f>
        <v>20188.616078441642</v>
      </c>
      <c r="G56" s="181">
        <f t="shared" si="77"/>
        <v>1.744910637721836</v>
      </c>
      <c r="H56" s="181">
        <v>0</v>
      </c>
      <c r="I56" s="181">
        <f t="shared" si="78"/>
        <v>0</v>
      </c>
      <c r="J56" s="181">
        <f>43760+J58</f>
        <v>18229.813256008798</v>
      </c>
      <c r="K56" s="181">
        <f t="shared" si="79"/>
        <v>3.4337564995307588</v>
      </c>
      <c r="L56" s="181">
        <v>0</v>
      </c>
      <c r="M56" s="181">
        <f t="shared" si="80"/>
        <v>0</v>
      </c>
      <c r="N56" s="181">
        <v>0</v>
      </c>
      <c r="O56" s="181">
        <f t="shared" si="81"/>
        <v>0</v>
      </c>
      <c r="P56" s="181">
        <f>56290+P58</f>
        <v>12486.217992354817</v>
      </c>
      <c r="Q56" s="181">
        <f t="shared" si="82"/>
        <v>0.78792313954406623</v>
      </c>
      <c r="R56" s="181">
        <v>0</v>
      </c>
      <c r="S56" s="181">
        <f t="shared" si="83"/>
        <v>0</v>
      </c>
      <c r="T56" s="181">
        <f t="shared" si="84"/>
        <v>80285.59518510761</v>
      </c>
      <c r="U56" s="181">
        <f t="shared" si="85"/>
        <v>1.0993960478330975</v>
      </c>
    </row>
    <row r="57" spans="1:21" x14ac:dyDescent="0.25">
      <c r="A57" s="183" t="s">
        <v>63</v>
      </c>
      <c r="B57" s="182">
        <f>+SUM(B54:B56)</f>
        <v>7723.5606377965123</v>
      </c>
      <c r="C57" s="182">
        <f t="shared" ref="C57:U57" si="86">+SUM(C54:C56)</f>
        <v>1.4145715453839767</v>
      </c>
      <c r="D57" s="182">
        <f t="shared" si="86"/>
        <v>99953.947858302345</v>
      </c>
      <c r="E57" s="182">
        <f t="shared" si="86"/>
        <v>3.5994795584393513</v>
      </c>
      <c r="F57" s="182">
        <f t="shared" si="86"/>
        <v>49805.616078441642</v>
      </c>
      <c r="G57" s="182">
        <f t="shared" si="86"/>
        <v>4.3047204907901158</v>
      </c>
      <c r="H57" s="182">
        <f t="shared" si="86"/>
        <v>2821.4526889040167</v>
      </c>
      <c r="I57" s="182">
        <f t="shared" si="86"/>
        <v>1.4278606725222756</v>
      </c>
      <c r="J57" s="182">
        <f t="shared" si="86"/>
        <v>31668.813256008798</v>
      </c>
      <c r="K57" s="182">
        <f t="shared" si="86"/>
        <v>5.965118337918403</v>
      </c>
      <c r="L57" s="182">
        <f t="shared" si="86"/>
        <v>5722.0787950987069</v>
      </c>
      <c r="M57" s="182">
        <f t="shared" si="86"/>
        <v>1.4585977045879956</v>
      </c>
      <c r="N57" s="182">
        <f t="shared" si="86"/>
        <v>1726.312693093156</v>
      </c>
      <c r="O57" s="182">
        <f t="shared" si="86"/>
        <v>1.4717073257401159</v>
      </c>
      <c r="P57" s="182">
        <f t="shared" si="86"/>
        <v>54336.217992354817</v>
      </c>
      <c r="Q57" s="182">
        <f t="shared" si="86"/>
        <v>3.4288015392411699</v>
      </c>
      <c r="R57" s="238">
        <f t="shared" si="86"/>
        <v>0</v>
      </c>
      <c r="S57" s="182">
        <f t="shared" si="86"/>
        <v>0</v>
      </c>
      <c r="T57" s="182">
        <f t="shared" si="86"/>
        <v>253758</v>
      </c>
      <c r="U57" s="182">
        <f t="shared" si="86"/>
        <v>3.4748517671546142</v>
      </c>
    </row>
    <row r="58" spans="1:21" x14ac:dyDescent="0.25">
      <c r="A58" s="146" t="s">
        <v>64</v>
      </c>
      <c r="B58" s="177">
        <f>+B53*$R53</f>
        <v>-6226.4393622034877</v>
      </c>
      <c r="C58" s="177"/>
      <c r="D58" s="177">
        <f>+D53*$R53</f>
        <v>-80579.052141697655</v>
      </c>
      <c r="E58" s="177"/>
      <c r="F58" s="177">
        <f>+F53*$R53</f>
        <v>-40151.383921558358</v>
      </c>
      <c r="G58" s="177"/>
      <c r="H58" s="177">
        <f>+H53*$R53</f>
        <v>-2274.5473110959833</v>
      </c>
      <c r="I58" s="177"/>
      <c r="J58" s="177">
        <f>+J53*$R53</f>
        <v>-25530.186743991202</v>
      </c>
      <c r="K58" s="177"/>
      <c r="L58" s="177">
        <f>+L53*$R53</f>
        <v>-4612.9212049012931</v>
      </c>
      <c r="M58" s="177"/>
      <c r="N58" s="177">
        <f>+N53*$R53</f>
        <v>-1391.687306906844</v>
      </c>
      <c r="O58" s="177"/>
      <c r="P58" s="177">
        <f>+P53*$R53</f>
        <v>-43803.782007645183</v>
      </c>
      <c r="Q58" s="177"/>
      <c r="R58" s="177" t="s">
        <v>13</v>
      </c>
      <c r="S58" s="177"/>
      <c r="T58" s="184">
        <f>+B58+D58+F58+H58+J58+L58+N58+P58</f>
        <v>-204570</v>
      </c>
      <c r="U58" s="143"/>
    </row>
    <row r="59" spans="1:21" x14ac:dyDescent="0.25">
      <c r="A59" s="185" t="s">
        <v>65</v>
      </c>
      <c r="B59" s="186">
        <v>382666</v>
      </c>
      <c r="C59" s="186">
        <f t="shared" si="0"/>
        <v>70.08534798534798</v>
      </c>
      <c r="D59" s="186">
        <v>211200</v>
      </c>
      <c r="E59" s="186">
        <f t="shared" ref="E59:E62" si="87">+D59/D$3</f>
        <v>7.60560337066513</v>
      </c>
      <c r="F59" s="186">
        <v>253735</v>
      </c>
      <c r="G59" s="186">
        <f t="shared" ref="G59:G62" si="88">+F59/F$3</f>
        <v>21.930423509075194</v>
      </c>
      <c r="H59" s="186">
        <v>66205</v>
      </c>
      <c r="I59" s="186">
        <f t="shared" ref="I59:I62" si="89">+H59/H$3</f>
        <v>33.504554655870443</v>
      </c>
      <c r="J59" s="186">
        <v>31588</v>
      </c>
      <c r="K59" s="186">
        <f t="shared" ref="K59:K62" si="90">+J59/J$3</f>
        <v>5.9498964023356562</v>
      </c>
      <c r="L59" s="186">
        <v>20195</v>
      </c>
      <c r="M59" s="186">
        <f t="shared" ref="M59:M62" si="91">+L59/L$3</f>
        <v>5.1478460361967882</v>
      </c>
      <c r="N59" s="186">
        <v>186742</v>
      </c>
      <c r="O59" s="186">
        <f t="shared" ref="O59:O62" si="92">+N59/N$3</f>
        <v>159.2003410059676</v>
      </c>
      <c r="P59" s="186">
        <v>88126</v>
      </c>
      <c r="Q59" s="186">
        <f t="shared" ref="Q59:Q62" si="93">+P59/P$3</f>
        <v>5.5610525651542879</v>
      </c>
      <c r="R59" s="186">
        <v>0</v>
      </c>
      <c r="S59" s="186">
        <f t="shared" ref="S59:S62" si="94">+R59/R$3</f>
        <v>0</v>
      </c>
      <c r="T59" s="186">
        <f t="shared" ref="T59:T62" si="95">+SUM(B59+D59+F59+H59+J59+L59+N59+P59+R59)</f>
        <v>1240457</v>
      </c>
      <c r="U59" s="186">
        <f t="shared" ref="U59:U62" si="96">+T59/T$3</f>
        <v>16.986279047475591</v>
      </c>
    </row>
    <row r="60" spans="1:21" x14ac:dyDescent="0.25">
      <c r="A60" s="185" t="s">
        <v>66</v>
      </c>
      <c r="B60" s="186">
        <v>23065</v>
      </c>
      <c r="C60" s="186">
        <f t="shared" si="0"/>
        <v>4.2243589743589745</v>
      </c>
      <c r="D60" s="186">
        <v>116653</v>
      </c>
      <c r="E60" s="186">
        <f t="shared" si="87"/>
        <v>4.2008354640066257</v>
      </c>
      <c r="F60" s="186">
        <v>48483</v>
      </c>
      <c r="G60" s="186">
        <f t="shared" si="88"/>
        <v>4.190406222990493</v>
      </c>
      <c r="H60" s="186">
        <v>8319</v>
      </c>
      <c r="I60" s="186">
        <f t="shared" si="89"/>
        <v>4.2100202429149798</v>
      </c>
      <c r="J60" s="186">
        <v>21633</v>
      </c>
      <c r="K60" s="186">
        <f t="shared" si="90"/>
        <v>4.0747786777170845</v>
      </c>
      <c r="L60" s="186">
        <v>16881</v>
      </c>
      <c r="M60" s="186">
        <f t="shared" si="91"/>
        <v>4.3030843742034159</v>
      </c>
      <c r="N60" s="186">
        <v>5084</v>
      </c>
      <c r="O60" s="186">
        <f t="shared" si="92"/>
        <v>4.3341858482523445</v>
      </c>
      <c r="P60" s="186">
        <v>69122</v>
      </c>
      <c r="Q60" s="186">
        <f t="shared" si="93"/>
        <v>4.3618350476430869</v>
      </c>
      <c r="R60" s="186">
        <v>0</v>
      </c>
      <c r="S60" s="186">
        <f t="shared" si="94"/>
        <v>0</v>
      </c>
      <c r="T60" s="186">
        <f t="shared" si="95"/>
        <v>309240</v>
      </c>
      <c r="U60" s="186">
        <f t="shared" si="96"/>
        <v>4.2345981623235245</v>
      </c>
    </row>
    <row r="61" spans="1:21" x14ac:dyDescent="0.25">
      <c r="A61" s="185" t="s">
        <v>67</v>
      </c>
      <c r="B61" s="186">
        <v>0</v>
      </c>
      <c r="C61" s="186">
        <f t="shared" si="0"/>
        <v>0</v>
      </c>
      <c r="D61" s="186">
        <v>0</v>
      </c>
      <c r="E61" s="186">
        <f t="shared" si="87"/>
        <v>0</v>
      </c>
      <c r="F61" s="186">
        <v>0</v>
      </c>
      <c r="G61" s="186">
        <f t="shared" si="88"/>
        <v>0</v>
      </c>
      <c r="H61" s="186">
        <v>0</v>
      </c>
      <c r="I61" s="186">
        <f t="shared" si="89"/>
        <v>0</v>
      </c>
      <c r="J61" s="186">
        <v>0</v>
      </c>
      <c r="K61" s="186">
        <f t="shared" si="90"/>
        <v>0</v>
      </c>
      <c r="L61" s="186">
        <v>0</v>
      </c>
      <c r="M61" s="186">
        <f t="shared" si="91"/>
        <v>0</v>
      </c>
      <c r="N61" s="186">
        <v>0</v>
      </c>
      <c r="O61" s="186">
        <f t="shared" si="92"/>
        <v>0</v>
      </c>
      <c r="P61" s="186">
        <v>0</v>
      </c>
      <c r="Q61" s="186">
        <f t="shared" si="93"/>
        <v>0</v>
      </c>
      <c r="R61" s="186">
        <v>0</v>
      </c>
      <c r="S61" s="186">
        <f t="shared" si="94"/>
        <v>0</v>
      </c>
      <c r="T61" s="186">
        <f t="shared" si="95"/>
        <v>0</v>
      </c>
      <c r="U61" s="186">
        <f t="shared" si="96"/>
        <v>0</v>
      </c>
    </row>
    <row r="62" spans="1:21" x14ac:dyDescent="0.25">
      <c r="A62" s="185" t="s">
        <v>68</v>
      </c>
      <c r="B62" s="186">
        <v>0</v>
      </c>
      <c r="C62" s="186">
        <f t="shared" si="0"/>
        <v>0</v>
      </c>
      <c r="D62" s="186">
        <v>310240</v>
      </c>
      <c r="E62" s="186">
        <f t="shared" si="87"/>
        <v>11.172170405848249</v>
      </c>
      <c r="F62" s="186">
        <v>171080</v>
      </c>
      <c r="G62" s="186">
        <f t="shared" si="88"/>
        <v>14.786516853932584</v>
      </c>
      <c r="H62" s="186">
        <v>0</v>
      </c>
      <c r="I62" s="186">
        <f t="shared" si="89"/>
        <v>0</v>
      </c>
      <c r="J62" s="186">
        <v>94900</v>
      </c>
      <c r="K62" s="186">
        <f t="shared" si="90"/>
        <v>17.875306084008287</v>
      </c>
      <c r="L62" s="186">
        <v>0</v>
      </c>
      <c r="M62" s="186">
        <f t="shared" si="91"/>
        <v>0</v>
      </c>
      <c r="N62" s="186">
        <v>0</v>
      </c>
      <c r="O62" s="186">
        <f t="shared" si="92"/>
        <v>0</v>
      </c>
      <c r="P62" s="186">
        <v>137100</v>
      </c>
      <c r="Q62" s="186">
        <f t="shared" si="93"/>
        <v>8.6514797753518025</v>
      </c>
      <c r="R62" s="186">
        <v>0</v>
      </c>
      <c r="S62" s="186">
        <f t="shared" si="94"/>
        <v>0</v>
      </c>
      <c r="T62" s="186">
        <f t="shared" si="95"/>
        <v>713320</v>
      </c>
      <c r="U62" s="186">
        <f t="shared" si="96"/>
        <v>9.7678940665781155</v>
      </c>
    </row>
    <row r="63" spans="1:21" x14ac:dyDescent="0.25">
      <c r="A63" s="187" t="s">
        <v>69</v>
      </c>
      <c r="B63" s="188">
        <f>+SUM(B59:B62)</f>
        <v>405731</v>
      </c>
      <c r="C63" s="188">
        <f t="shared" ref="C63:U63" si="97">+SUM(C59:C62)</f>
        <v>74.309706959706958</v>
      </c>
      <c r="D63" s="188">
        <f t="shared" si="97"/>
        <v>638093</v>
      </c>
      <c r="E63" s="188">
        <f t="shared" si="97"/>
        <v>22.978609240520004</v>
      </c>
      <c r="F63" s="188">
        <f t="shared" si="97"/>
        <v>473298</v>
      </c>
      <c r="G63" s="188">
        <f t="shared" si="97"/>
        <v>40.907346585998269</v>
      </c>
      <c r="H63" s="188">
        <f t="shared" si="97"/>
        <v>74524</v>
      </c>
      <c r="I63" s="188">
        <f t="shared" si="97"/>
        <v>37.714574898785422</v>
      </c>
      <c r="J63" s="188">
        <f t="shared" si="97"/>
        <v>148121</v>
      </c>
      <c r="K63" s="188">
        <f t="shared" si="97"/>
        <v>27.899981164061028</v>
      </c>
      <c r="L63" s="188">
        <f t="shared" si="97"/>
        <v>37076</v>
      </c>
      <c r="M63" s="188">
        <f t="shared" si="97"/>
        <v>9.4509304104002041</v>
      </c>
      <c r="N63" s="188">
        <f t="shared" si="97"/>
        <v>191826</v>
      </c>
      <c r="O63" s="188">
        <f t="shared" si="97"/>
        <v>163.53452685421993</v>
      </c>
      <c r="P63" s="188">
        <f t="shared" si="97"/>
        <v>294348</v>
      </c>
      <c r="Q63" s="188">
        <f t="shared" si="97"/>
        <v>18.574367388149177</v>
      </c>
      <c r="R63" s="188">
        <f t="shared" si="97"/>
        <v>0</v>
      </c>
      <c r="S63" s="188">
        <f t="shared" si="97"/>
        <v>0</v>
      </c>
      <c r="T63" s="188">
        <f t="shared" si="97"/>
        <v>2263017</v>
      </c>
      <c r="U63" s="188">
        <f t="shared" si="97"/>
        <v>30.988771276377232</v>
      </c>
    </row>
    <row r="64" spans="1:21" x14ac:dyDescent="0.25">
      <c r="A64" s="146" t="s">
        <v>70</v>
      </c>
      <c r="B64" s="143" t="s">
        <v>13</v>
      </c>
      <c r="C64" s="143"/>
      <c r="D64" s="143" t="s">
        <v>13</v>
      </c>
      <c r="E64" s="143"/>
      <c r="F64" s="143" t="s">
        <v>13</v>
      </c>
      <c r="G64" s="143"/>
      <c r="H64" s="143" t="s">
        <v>13</v>
      </c>
      <c r="I64" s="143"/>
      <c r="J64" s="143" t="s">
        <v>13</v>
      </c>
      <c r="K64" s="143"/>
      <c r="L64" s="143" t="s">
        <v>13</v>
      </c>
      <c r="M64" s="143"/>
      <c r="N64" s="143" t="s">
        <v>13</v>
      </c>
      <c r="O64" s="143"/>
      <c r="P64" s="143" t="s">
        <v>13</v>
      </c>
      <c r="Q64" s="143"/>
      <c r="R64" s="143" t="s">
        <v>13</v>
      </c>
      <c r="S64" s="143"/>
      <c r="T64" s="143" t="s">
        <v>13</v>
      </c>
      <c r="U64" s="143"/>
    </row>
    <row r="65" spans="1:21" x14ac:dyDescent="0.25">
      <c r="A65" s="189" t="s">
        <v>71</v>
      </c>
      <c r="B65" s="190">
        <v>30486</v>
      </c>
      <c r="C65" s="190">
        <f t="shared" si="0"/>
        <v>5.5835164835164832</v>
      </c>
      <c r="D65" s="190">
        <v>80817</v>
      </c>
      <c r="E65" s="190">
        <f t="shared" ref="E65:E66" si="98">+D65/D$3</f>
        <v>2.9103316648060789</v>
      </c>
      <c r="F65" s="190">
        <v>35174</v>
      </c>
      <c r="G65" s="190">
        <f t="shared" ref="G65:G66" si="99">+F65/F$3</f>
        <v>3.0401037165082108</v>
      </c>
      <c r="H65" s="190">
        <v>7973</v>
      </c>
      <c r="I65" s="190">
        <f t="shared" ref="I65:I66" si="100">+H65/H$3</f>
        <v>4.0349190283400809</v>
      </c>
      <c r="J65" s="190">
        <v>23487</v>
      </c>
      <c r="K65" s="190">
        <f t="shared" ref="K65:K66" si="101">+J65/J$3</f>
        <v>4.4239969862497643</v>
      </c>
      <c r="L65" s="190">
        <v>12786</v>
      </c>
      <c r="M65" s="190">
        <f t="shared" ref="M65:M66" si="102">+L65/L$3</f>
        <v>3.2592403772622993</v>
      </c>
      <c r="N65" s="190">
        <v>3330</v>
      </c>
      <c r="O65" s="190">
        <f t="shared" ref="O65:O66" si="103">+N65/N$3</f>
        <v>2.8388746803069052</v>
      </c>
      <c r="P65" s="190">
        <v>56128</v>
      </c>
      <c r="Q65" s="190">
        <f t="shared" ref="Q65:Q66" si="104">+P65/P$3</f>
        <v>3.5418691234934059</v>
      </c>
      <c r="R65" s="190">
        <v>0</v>
      </c>
      <c r="S65" s="190">
        <f t="shared" ref="S65:S66" si="105">+R65/R$3</f>
        <v>0</v>
      </c>
      <c r="T65" s="190">
        <f t="shared" ref="T65:T66" si="106">+SUM(B65+D65+F65+H65+J65+L65+N65+P65+R65)</f>
        <v>250181</v>
      </c>
      <c r="U65" s="190">
        <f t="shared" ref="U65:U66" si="107">+T65/T$3</f>
        <v>3.4258698837416297</v>
      </c>
    </row>
    <row r="66" spans="1:21" x14ac:dyDescent="0.25">
      <c r="A66" s="189" t="s">
        <v>72</v>
      </c>
      <c r="B66" s="190">
        <v>0</v>
      </c>
      <c r="C66" s="190">
        <f t="shared" si="0"/>
        <v>0</v>
      </c>
      <c r="D66" s="190">
        <v>0</v>
      </c>
      <c r="E66" s="190">
        <f t="shared" si="98"/>
        <v>0</v>
      </c>
      <c r="F66" s="190">
        <v>0</v>
      </c>
      <c r="G66" s="190">
        <f t="shared" si="99"/>
        <v>0</v>
      </c>
      <c r="H66" s="190">
        <v>0</v>
      </c>
      <c r="I66" s="190">
        <f t="shared" si="100"/>
        <v>0</v>
      </c>
      <c r="J66" s="190">
        <v>0</v>
      </c>
      <c r="K66" s="190">
        <f t="shared" si="101"/>
        <v>0</v>
      </c>
      <c r="L66" s="190">
        <v>0</v>
      </c>
      <c r="M66" s="190">
        <f t="shared" si="102"/>
        <v>0</v>
      </c>
      <c r="N66" s="190">
        <v>0</v>
      </c>
      <c r="O66" s="190">
        <f t="shared" si="103"/>
        <v>0</v>
      </c>
      <c r="P66" s="190">
        <v>0</v>
      </c>
      <c r="Q66" s="190">
        <f t="shared" si="104"/>
        <v>0</v>
      </c>
      <c r="R66" s="190">
        <v>0</v>
      </c>
      <c r="S66" s="190">
        <f t="shared" si="105"/>
        <v>0</v>
      </c>
      <c r="T66" s="190">
        <f t="shared" si="106"/>
        <v>0</v>
      </c>
      <c r="U66" s="190">
        <f t="shared" si="107"/>
        <v>0</v>
      </c>
    </row>
    <row r="67" spans="1:21" x14ac:dyDescent="0.25">
      <c r="A67" s="191" t="s">
        <v>73</v>
      </c>
      <c r="B67" s="192">
        <f>+SUM(B65:B66)</f>
        <v>30486</v>
      </c>
      <c r="C67" s="192">
        <f t="shared" ref="C67:U67" si="108">+SUM(C65:C66)</f>
        <v>5.5835164835164832</v>
      </c>
      <c r="D67" s="192">
        <f t="shared" si="108"/>
        <v>80817</v>
      </c>
      <c r="E67" s="192">
        <f t="shared" si="108"/>
        <v>2.9103316648060789</v>
      </c>
      <c r="F67" s="192">
        <f t="shared" si="108"/>
        <v>35174</v>
      </c>
      <c r="G67" s="192">
        <f t="shared" si="108"/>
        <v>3.0401037165082108</v>
      </c>
      <c r="H67" s="192">
        <f t="shared" si="108"/>
        <v>7973</v>
      </c>
      <c r="I67" s="192">
        <f t="shared" si="108"/>
        <v>4.0349190283400809</v>
      </c>
      <c r="J67" s="192">
        <f t="shared" si="108"/>
        <v>23487</v>
      </c>
      <c r="K67" s="192">
        <f t="shared" si="108"/>
        <v>4.4239969862497643</v>
      </c>
      <c r="L67" s="192">
        <f t="shared" si="108"/>
        <v>12786</v>
      </c>
      <c r="M67" s="192">
        <f t="shared" si="108"/>
        <v>3.2592403772622993</v>
      </c>
      <c r="N67" s="192">
        <f t="shared" si="108"/>
        <v>3330</v>
      </c>
      <c r="O67" s="192">
        <f t="shared" si="108"/>
        <v>2.8388746803069052</v>
      </c>
      <c r="P67" s="192">
        <f t="shared" si="108"/>
        <v>56128</v>
      </c>
      <c r="Q67" s="192">
        <f t="shared" si="108"/>
        <v>3.5418691234934059</v>
      </c>
      <c r="R67" s="192">
        <f t="shared" si="108"/>
        <v>0</v>
      </c>
      <c r="S67" s="192">
        <f t="shared" si="108"/>
        <v>0</v>
      </c>
      <c r="T67" s="192">
        <f t="shared" si="108"/>
        <v>250181</v>
      </c>
      <c r="U67" s="192">
        <f t="shared" si="108"/>
        <v>3.4258698837416297</v>
      </c>
    </row>
    <row r="68" spans="1:21" x14ac:dyDescent="0.25">
      <c r="A68" s="146" t="s">
        <v>74</v>
      </c>
      <c r="B68" s="143" t="s">
        <v>13</v>
      </c>
      <c r="C68" s="143"/>
      <c r="D68" s="143" t="s">
        <v>13</v>
      </c>
      <c r="E68" s="143"/>
      <c r="F68" s="143" t="s">
        <v>13</v>
      </c>
      <c r="G68" s="143"/>
      <c r="H68" s="143" t="s">
        <v>13</v>
      </c>
      <c r="I68" s="143"/>
      <c r="J68" s="143" t="s">
        <v>13</v>
      </c>
      <c r="K68" s="143"/>
      <c r="L68" s="143" t="s">
        <v>13</v>
      </c>
      <c r="M68" s="143"/>
      <c r="N68" s="143" t="s">
        <v>13</v>
      </c>
      <c r="O68" s="143"/>
      <c r="P68" s="143" t="s">
        <v>13</v>
      </c>
      <c r="Q68" s="143"/>
      <c r="R68" s="143" t="s">
        <v>13</v>
      </c>
      <c r="S68" s="143"/>
      <c r="T68" s="143" t="s">
        <v>13</v>
      </c>
      <c r="U68" s="143"/>
    </row>
    <row r="69" spans="1:21" x14ac:dyDescent="0.25">
      <c r="A69" s="193" t="s">
        <v>75</v>
      </c>
      <c r="B69" s="194">
        <v>7849</v>
      </c>
      <c r="C69" s="194">
        <f t="shared" si="0"/>
        <v>1.4375457875457875</v>
      </c>
      <c r="D69" s="194">
        <v>21044</v>
      </c>
      <c r="E69" s="194">
        <f t="shared" ref="E69:E71" si="109">+D69/D$3</f>
        <v>0.75782347221722068</v>
      </c>
      <c r="F69" s="194">
        <v>11334</v>
      </c>
      <c r="G69" s="194">
        <f t="shared" ref="G69:G71" si="110">+F69/F$3</f>
        <v>0.97960242005185827</v>
      </c>
      <c r="H69" s="194">
        <v>1781</v>
      </c>
      <c r="I69" s="194">
        <f t="shared" ref="I69:I71" si="111">+H69/H$3</f>
        <v>0.90131578947368418</v>
      </c>
      <c r="J69" s="194">
        <v>7985</v>
      </c>
      <c r="K69" s="194">
        <f t="shared" ref="K69:K71" si="112">+J69/J$3</f>
        <v>1.5040497268788848</v>
      </c>
      <c r="L69" s="194">
        <v>3044</v>
      </c>
      <c r="M69" s="194">
        <f t="shared" ref="M69:M71" si="113">+L69/L$3</f>
        <v>0.7759367830741779</v>
      </c>
      <c r="N69" s="194">
        <v>630</v>
      </c>
      <c r="O69" s="194">
        <f t="shared" ref="O69:O71" si="114">+N69/N$3</f>
        <v>0.53708439897698212</v>
      </c>
      <c r="P69" s="194">
        <v>13702</v>
      </c>
      <c r="Q69" s="194">
        <f t="shared" ref="Q69:Q71" si="115">+P69/P$3</f>
        <v>0.86464315012305171</v>
      </c>
      <c r="R69" s="194">
        <v>0</v>
      </c>
      <c r="S69" s="194">
        <f t="shared" ref="S69:S71" si="116">+R69/R$3</f>
        <v>0</v>
      </c>
      <c r="T69" s="194">
        <f t="shared" ref="T69:T71" si="117">+SUM(B69+D69+F69+H69+J69+L69+N69+P69+R69)</f>
        <v>67369</v>
      </c>
      <c r="U69" s="194">
        <f t="shared" ref="U69:U71" si="118">+T69/T$3</f>
        <v>0.92252180700288933</v>
      </c>
    </row>
    <row r="70" spans="1:21" x14ac:dyDescent="0.25">
      <c r="A70" s="193" t="s">
        <v>76</v>
      </c>
      <c r="B70" s="194">
        <v>0</v>
      </c>
      <c r="C70" s="194">
        <f t="shared" si="0"/>
        <v>0</v>
      </c>
      <c r="D70" s="194">
        <v>0</v>
      </c>
      <c r="E70" s="194">
        <f t="shared" si="109"/>
        <v>0</v>
      </c>
      <c r="F70" s="194">
        <v>0</v>
      </c>
      <c r="G70" s="194">
        <f t="shared" si="110"/>
        <v>0</v>
      </c>
      <c r="H70" s="194">
        <v>0</v>
      </c>
      <c r="I70" s="194">
        <f t="shared" si="111"/>
        <v>0</v>
      </c>
      <c r="J70" s="194">
        <v>0</v>
      </c>
      <c r="K70" s="194">
        <f t="shared" si="112"/>
        <v>0</v>
      </c>
      <c r="L70" s="194">
        <v>0</v>
      </c>
      <c r="M70" s="194">
        <f t="shared" si="113"/>
        <v>0</v>
      </c>
      <c r="N70" s="194">
        <v>0</v>
      </c>
      <c r="O70" s="194">
        <f t="shared" si="114"/>
        <v>0</v>
      </c>
      <c r="P70" s="194">
        <v>0</v>
      </c>
      <c r="Q70" s="194">
        <f t="shared" si="115"/>
        <v>0</v>
      </c>
      <c r="R70" s="194">
        <v>0</v>
      </c>
      <c r="S70" s="194">
        <f t="shared" si="116"/>
        <v>0</v>
      </c>
      <c r="T70" s="194">
        <f t="shared" si="117"/>
        <v>0</v>
      </c>
      <c r="U70" s="194">
        <f t="shared" si="118"/>
        <v>0</v>
      </c>
    </row>
    <row r="71" spans="1:21" x14ac:dyDescent="0.25">
      <c r="A71" s="193" t="s">
        <v>77</v>
      </c>
      <c r="B71" s="194">
        <v>0</v>
      </c>
      <c r="C71" s="194">
        <f t="shared" si="0"/>
        <v>0</v>
      </c>
      <c r="D71" s="194">
        <v>0</v>
      </c>
      <c r="E71" s="194">
        <f t="shared" si="109"/>
        <v>0</v>
      </c>
      <c r="F71" s="194">
        <v>0</v>
      </c>
      <c r="G71" s="194">
        <f t="shared" si="110"/>
        <v>0</v>
      </c>
      <c r="H71" s="194">
        <v>0</v>
      </c>
      <c r="I71" s="194">
        <f t="shared" si="111"/>
        <v>0</v>
      </c>
      <c r="J71" s="194">
        <v>0</v>
      </c>
      <c r="K71" s="194">
        <f t="shared" si="112"/>
        <v>0</v>
      </c>
      <c r="L71" s="194">
        <v>0</v>
      </c>
      <c r="M71" s="194">
        <f t="shared" si="113"/>
        <v>0</v>
      </c>
      <c r="N71" s="194">
        <v>0</v>
      </c>
      <c r="O71" s="194">
        <f t="shared" si="114"/>
        <v>0</v>
      </c>
      <c r="P71" s="194">
        <v>0</v>
      </c>
      <c r="Q71" s="194">
        <f t="shared" si="115"/>
        <v>0</v>
      </c>
      <c r="R71" s="194">
        <v>0</v>
      </c>
      <c r="S71" s="194">
        <f t="shared" si="116"/>
        <v>0</v>
      </c>
      <c r="T71" s="194">
        <f t="shared" si="117"/>
        <v>0</v>
      </c>
      <c r="U71" s="194">
        <f t="shared" si="118"/>
        <v>0</v>
      </c>
    </row>
    <row r="72" spans="1:21" x14ac:dyDescent="0.25">
      <c r="A72" s="195" t="s">
        <v>78</v>
      </c>
      <c r="B72" s="196">
        <f>+SUM(B69:B71)</f>
        <v>7849</v>
      </c>
      <c r="C72" s="196">
        <f t="shared" ref="C72:U72" si="119">+SUM(C69:C71)</f>
        <v>1.4375457875457875</v>
      </c>
      <c r="D72" s="196">
        <f t="shared" si="119"/>
        <v>21044</v>
      </c>
      <c r="E72" s="196">
        <f t="shared" si="119"/>
        <v>0.75782347221722068</v>
      </c>
      <c r="F72" s="196">
        <f t="shared" si="119"/>
        <v>11334</v>
      </c>
      <c r="G72" s="196">
        <f t="shared" si="119"/>
        <v>0.97960242005185827</v>
      </c>
      <c r="H72" s="196">
        <f t="shared" si="119"/>
        <v>1781</v>
      </c>
      <c r="I72" s="196">
        <f t="shared" si="119"/>
        <v>0.90131578947368418</v>
      </c>
      <c r="J72" s="196">
        <f t="shared" si="119"/>
        <v>7985</v>
      </c>
      <c r="K72" s="196">
        <f t="shared" si="119"/>
        <v>1.5040497268788848</v>
      </c>
      <c r="L72" s="196">
        <f t="shared" si="119"/>
        <v>3044</v>
      </c>
      <c r="M72" s="196">
        <f t="shared" si="119"/>
        <v>0.7759367830741779</v>
      </c>
      <c r="N72" s="196">
        <f t="shared" si="119"/>
        <v>630</v>
      </c>
      <c r="O72" s="196">
        <f t="shared" si="119"/>
        <v>0.53708439897698212</v>
      </c>
      <c r="P72" s="196">
        <f t="shared" si="119"/>
        <v>13702</v>
      </c>
      <c r="Q72" s="196">
        <f t="shared" si="119"/>
        <v>0.86464315012305171</v>
      </c>
      <c r="R72" s="196">
        <f t="shared" si="119"/>
        <v>0</v>
      </c>
      <c r="S72" s="196">
        <f t="shared" si="119"/>
        <v>0</v>
      </c>
      <c r="T72" s="196">
        <f t="shared" si="119"/>
        <v>67369</v>
      </c>
      <c r="U72" s="196">
        <f t="shared" si="119"/>
        <v>0.92252180700288933</v>
      </c>
    </row>
    <row r="73" spans="1:21" x14ac:dyDescent="0.25">
      <c r="A73" s="146" t="s">
        <v>79</v>
      </c>
      <c r="B73" s="143" t="s">
        <v>13</v>
      </c>
      <c r="C73" s="143"/>
      <c r="D73" s="143" t="s">
        <v>13</v>
      </c>
      <c r="E73" s="143"/>
      <c r="F73" s="143" t="s">
        <v>13</v>
      </c>
      <c r="G73" s="143"/>
      <c r="H73" s="143" t="s">
        <v>13</v>
      </c>
      <c r="I73" s="143"/>
      <c r="J73" s="143" t="s">
        <v>13</v>
      </c>
      <c r="K73" s="143"/>
      <c r="L73" s="143" t="s">
        <v>13</v>
      </c>
      <c r="M73" s="143"/>
      <c r="N73" s="143" t="s">
        <v>13</v>
      </c>
      <c r="O73" s="143"/>
      <c r="P73" s="143" t="s">
        <v>13</v>
      </c>
      <c r="Q73" s="143"/>
      <c r="R73" s="143" t="s">
        <v>13</v>
      </c>
      <c r="S73" s="143"/>
      <c r="T73" s="143" t="s">
        <v>13</v>
      </c>
      <c r="U73" s="143"/>
    </row>
    <row r="74" spans="1:21" x14ac:dyDescent="0.25">
      <c r="A74" s="197" t="s">
        <v>80</v>
      </c>
      <c r="B74" s="198">
        <v>336</v>
      </c>
      <c r="C74" s="198">
        <f t="shared" si="0"/>
        <v>6.1538461538461542E-2</v>
      </c>
      <c r="D74" s="198">
        <v>1697</v>
      </c>
      <c r="E74" s="198">
        <f t="shared" ref="E74:E75" si="120">+D74/D$3</f>
        <v>6.1111311174331086E-2</v>
      </c>
      <c r="F74" s="198">
        <v>840</v>
      </c>
      <c r="G74" s="198">
        <f t="shared" ref="G74:G75" si="121">+F74/F$3</f>
        <v>7.260155574762317E-2</v>
      </c>
      <c r="H74" s="198">
        <v>122</v>
      </c>
      <c r="I74" s="198">
        <f t="shared" ref="I74:I75" si="122">+H74/H$3</f>
        <v>6.1740890688259109E-2</v>
      </c>
      <c r="J74" s="198">
        <v>315</v>
      </c>
      <c r="K74" s="198">
        <f t="shared" ref="K74:K75" si="123">+J74/J$3</f>
        <v>5.9333207760406854E-2</v>
      </c>
      <c r="L74" s="198">
        <v>245</v>
      </c>
      <c r="M74" s="198">
        <f t="shared" ref="M74:M75" si="124">+L74/L$3</f>
        <v>6.2452204945195003E-2</v>
      </c>
      <c r="N74" s="198">
        <v>74</v>
      </c>
      <c r="O74" s="198">
        <f t="shared" ref="O74:O75" si="125">+N74/N$3</f>
        <v>6.3086104006820118E-2</v>
      </c>
      <c r="P74" s="198">
        <v>1005</v>
      </c>
      <c r="Q74" s="198">
        <f t="shared" ref="Q74:Q75" si="126">+P74/P$3</f>
        <v>6.3418943648640119E-2</v>
      </c>
      <c r="R74" s="198">
        <v>0</v>
      </c>
      <c r="S74" s="198">
        <f t="shared" ref="S74:S75" si="127">+R74/R$3</f>
        <v>0</v>
      </c>
      <c r="T74" s="198">
        <f t="shared" ref="T74:T75" si="128">+SUM(B74+D74+F74+H74+J74+L74+N74+P74+R74)</f>
        <v>4634</v>
      </c>
      <c r="U74" s="198">
        <f t="shared" ref="U74:U75" si="129">+T74/T$3</f>
        <v>6.3455982034042208E-2</v>
      </c>
    </row>
    <row r="75" spans="1:21" x14ac:dyDescent="0.25">
      <c r="A75" s="197" t="s">
        <v>81</v>
      </c>
      <c r="B75" s="198">
        <v>0</v>
      </c>
      <c r="C75" s="198">
        <f t="shared" si="0"/>
        <v>0</v>
      </c>
      <c r="D75" s="198">
        <v>1338</v>
      </c>
      <c r="E75" s="198">
        <f t="shared" si="120"/>
        <v>4.8183225899384202E-2</v>
      </c>
      <c r="F75" s="198">
        <v>1665</v>
      </c>
      <c r="G75" s="198">
        <f t="shared" si="121"/>
        <v>0.1439066551426102</v>
      </c>
      <c r="H75" s="198">
        <v>0</v>
      </c>
      <c r="I75" s="198">
        <f t="shared" si="122"/>
        <v>0</v>
      </c>
      <c r="J75" s="198">
        <v>0</v>
      </c>
      <c r="K75" s="198">
        <f t="shared" si="123"/>
        <v>0</v>
      </c>
      <c r="L75" s="198">
        <v>0</v>
      </c>
      <c r="M75" s="198">
        <f t="shared" si="124"/>
        <v>0</v>
      </c>
      <c r="N75" s="198">
        <v>0</v>
      </c>
      <c r="O75" s="198">
        <f t="shared" si="125"/>
        <v>0</v>
      </c>
      <c r="P75" s="198">
        <v>0</v>
      </c>
      <c r="Q75" s="198">
        <f t="shared" si="126"/>
        <v>0</v>
      </c>
      <c r="R75" s="198">
        <v>0</v>
      </c>
      <c r="S75" s="198">
        <f t="shared" si="127"/>
        <v>0</v>
      </c>
      <c r="T75" s="198">
        <f t="shared" si="128"/>
        <v>3003</v>
      </c>
      <c r="U75" s="198">
        <f t="shared" si="129"/>
        <v>4.1121776877045477E-2</v>
      </c>
    </row>
    <row r="76" spans="1:21" x14ac:dyDescent="0.25">
      <c r="A76" s="199" t="s">
        <v>82</v>
      </c>
      <c r="B76" s="200">
        <f>+SUM(B74:B75)</f>
        <v>336</v>
      </c>
      <c r="C76" s="200">
        <f t="shared" ref="C76:U76" si="130">+SUM(C74:C75)</f>
        <v>6.1538461538461542E-2</v>
      </c>
      <c r="D76" s="200">
        <f t="shared" si="130"/>
        <v>3035</v>
      </c>
      <c r="E76" s="200">
        <f t="shared" si="130"/>
        <v>0.10929453707371528</v>
      </c>
      <c r="F76" s="200">
        <f t="shared" si="130"/>
        <v>2505</v>
      </c>
      <c r="G76" s="200">
        <f t="shared" si="130"/>
        <v>0.21650821089023337</v>
      </c>
      <c r="H76" s="200">
        <f t="shared" si="130"/>
        <v>122</v>
      </c>
      <c r="I76" s="200">
        <f t="shared" si="130"/>
        <v>6.1740890688259109E-2</v>
      </c>
      <c r="J76" s="200">
        <f t="shared" si="130"/>
        <v>315</v>
      </c>
      <c r="K76" s="200">
        <f t="shared" si="130"/>
        <v>5.9333207760406854E-2</v>
      </c>
      <c r="L76" s="200">
        <f t="shared" si="130"/>
        <v>245</v>
      </c>
      <c r="M76" s="200">
        <f t="shared" si="130"/>
        <v>6.2452204945195003E-2</v>
      </c>
      <c r="N76" s="200">
        <f t="shared" si="130"/>
        <v>74</v>
      </c>
      <c r="O76" s="200">
        <f t="shared" si="130"/>
        <v>6.3086104006820118E-2</v>
      </c>
      <c r="P76" s="200">
        <f t="shared" si="130"/>
        <v>1005</v>
      </c>
      <c r="Q76" s="200">
        <f t="shared" si="130"/>
        <v>6.3418943648640119E-2</v>
      </c>
      <c r="R76" s="200">
        <f t="shared" si="130"/>
        <v>0</v>
      </c>
      <c r="S76" s="200">
        <f t="shared" si="130"/>
        <v>0</v>
      </c>
      <c r="T76" s="200">
        <f t="shared" si="130"/>
        <v>7637</v>
      </c>
      <c r="U76" s="200">
        <f t="shared" si="130"/>
        <v>0.10457775891108768</v>
      </c>
    </row>
    <row r="77" spans="1:21" x14ac:dyDescent="0.25">
      <c r="A77" s="146" t="s">
        <v>83</v>
      </c>
      <c r="B77" s="143" t="s">
        <v>13</v>
      </c>
      <c r="C77" s="143"/>
      <c r="D77" s="143" t="s">
        <v>13</v>
      </c>
      <c r="E77" s="143"/>
      <c r="F77" s="143" t="s">
        <v>13</v>
      </c>
      <c r="G77" s="143"/>
      <c r="H77" s="143" t="s">
        <v>13</v>
      </c>
      <c r="I77" s="143"/>
      <c r="J77" s="143" t="s">
        <v>13</v>
      </c>
      <c r="K77" s="143"/>
      <c r="L77" s="143" t="s">
        <v>13</v>
      </c>
      <c r="M77" s="143"/>
      <c r="N77" s="143" t="s">
        <v>13</v>
      </c>
      <c r="O77" s="143"/>
      <c r="P77" s="143" t="s">
        <v>13</v>
      </c>
      <c r="Q77" s="143"/>
      <c r="R77" s="143" t="s">
        <v>13</v>
      </c>
      <c r="S77" s="143"/>
      <c r="T77" s="143" t="s">
        <v>13</v>
      </c>
      <c r="U77" s="143"/>
    </row>
    <row r="78" spans="1:21" x14ac:dyDescent="0.25">
      <c r="A78" s="201" t="s">
        <v>84</v>
      </c>
      <c r="B78" s="202">
        <v>732</v>
      </c>
      <c r="C78" s="202">
        <f t="shared" ref="C78:C128" si="131">+B78/B$3</f>
        <v>0.13406593406593406</v>
      </c>
      <c r="D78" s="202">
        <v>3703</v>
      </c>
      <c r="E78" s="202">
        <f t="shared" ref="E78:E80" si="132">+D78/D$3</f>
        <v>0.13335013864381146</v>
      </c>
      <c r="F78" s="202">
        <v>1554</v>
      </c>
      <c r="G78" s="202">
        <f t="shared" ref="G78:G80" si="133">+F78/F$3</f>
        <v>0.13431287813310286</v>
      </c>
      <c r="H78" s="202">
        <v>269</v>
      </c>
      <c r="I78" s="202">
        <f t="shared" ref="I78:I80" si="134">+H78/H$3</f>
        <v>0.13613360323886639</v>
      </c>
      <c r="J78" s="202">
        <v>707</v>
      </c>
      <c r="K78" s="202">
        <f t="shared" ref="K78:K80" si="135">+J78/J$3</f>
        <v>0.13317008852891316</v>
      </c>
      <c r="L78" s="202">
        <v>544</v>
      </c>
      <c r="M78" s="202">
        <f t="shared" ref="M78:M80" si="136">+L78/L$3</f>
        <v>0.1386693856742289</v>
      </c>
      <c r="N78" s="202">
        <v>163</v>
      </c>
      <c r="O78" s="202">
        <f t="shared" ref="O78:O80" si="137">+N78/N$3</f>
        <v>0.13895993179880647</v>
      </c>
      <c r="P78" s="202">
        <v>2190</v>
      </c>
      <c r="Q78" s="202">
        <f t="shared" ref="Q78:Q80" si="138">+P78/P$3</f>
        <v>0.13819650407017101</v>
      </c>
      <c r="R78" s="202">
        <v>0</v>
      </c>
      <c r="S78" s="202">
        <f t="shared" ref="S78:S80" si="139">+R78/R$3</f>
        <v>0</v>
      </c>
      <c r="T78" s="202">
        <f t="shared" ref="T78:T80" si="140">+SUM(B78+D78+F78+H78+J78+L78+N78+P78+R78)</f>
        <v>9862</v>
      </c>
      <c r="U78" s="202">
        <f t="shared" ref="U78:U80" si="141">+T78/T$3</f>
        <v>0.13504594191189559</v>
      </c>
    </row>
    <row r="79" spans="1:21" x14ac:dyDescent="0.25">
      <c r="A79" s="201" t="s">
        <v>85</v>
      </c>
      <c r="B79" s="202">
        <v>0</v>
      </c>
      <c r="C79" s="202">
        <f t="shared" si="131"/>
        <v>0</v>
      </c>
      <c r="D79" s="202">
        <v>86266</v>
      </c>
      <c r="E79" s="202">
        <f t="shared" si="132"/>
        <v>3.1065576722244228</v>
      </c>
      <c r="F79" s="202">
        <v>63530</v>
      </c>
      <c r="G79" s="202">
        <f t="shared" si="133"/>
        <v>5.4909248055315469</v>
      </c>
      <c r="H79" s="202">
        <v>0</v>
      </c>
      <c r="I79" s="202">
        <f t="shared" si="134"/>
        <v>0</v>
      </c>
      <c r="J79" s="202">
        <v>10561</v>
      </c>
      <c r="K79" s="202">
        <f t="shared" si="135"/>
        <v>1.9892635147862121</v>
      </c>
      <c r="L79" s="202">
        <v>0</v>
      </c>
      <c r="M79" s="202">
        <f t="shared" si="136"/>
        <v>0</v>
      </c>
      <c r="N79" s="202">
        <v>0</v>
      </c>
      <c r="O79" s="202">
        <f t="shared" si="137"/>
        <v>0</v>
      </c>
      <c r="P79" s="202">
        <v>13173</v>
      </c>
      <c r="Q79" s="202">
        <f t="shared" si="138"/>
        <v>0.83126143749605608</v>
      </c>
      <c r="R79" s="202">
        <v>0</v>
      </c>
      <c r="S79" s="202">
        <f t="shared" si="139"/>
        <v>0</v>
      </c>
      <c r="T79" s="202">
        <f t="shared" si="140"/>
        <v>173530</v>
      </c>
      <c r="U79" s="202">
        <f t="shared" si="141"/>
        <v>2.3762444027551455</v>
      </c>
    </row>
    <row r="80" spans="1:21" x14ac:dyDescent="0.25">
      <c r="A80" s="201" t="s">
        <v>86</v>
      </c>
      <c r="B80" s="202">
        <v>0</v>
      </c>
      <c r="C80" s="202">
        <f t="shared" si="131"/>
        <v>0</v>
      </c>
      <c r="D80" s="202">
        <v>2160</v>
      </c>
      <c r="E80" s="202">
        <f t="shared" si="132"/>
        <v>7.7784579927257014E-2</v>
      </c>
      <c r="F80" s="202">
        <v>900</v>
      </c>
      <c r="G80" s="202">
        <f t="shared" si="133"/>
        <v>7.7787381158167676E-2</v>
      </c>
      <c r="H80" s="202">
        <v>0</v>
      </c>
      <c r="I80" s="202">
        <f t="shared" si="134"/>
        <v>0</v>
      </c>
      <c r="J80" s="202">
        <v>0</v>
      </c>
      <c r="K80" s="202">
        <f t="shared" si="135"/>
        <v>0</v>
      </c>
      <c r="L80" s="202">
        <v>0</v>
      </c>
      <c r="M80" s="202">
        <f t="shared" si="136"/>
        <v>0</v>
      </c>
      <c r="N80" s="202">
        <v>0</v>
      </c>
      <c r="O80" s="202">
        <f t="shared" si="137"/>
        <v>0</v>
      </c>
      <c r="P80" s="202">
        <v>840</v>
      </c>
      <c r="Q80" s="202">
        <f t="shared" si="138"/>
        <v>5.3006878273490252E-2</v>
      </c>
      <c r="R80" s="202">
        <v>0</v>
      </c>
      <c r="S80" s="202">
        <f t="shared" si="139"/>
        <v>0</v>
      </c>
      <c r="T80" s="202">
        <f t="shared" si="140"/>
        <v>3900</v>
      </c>
      <c r="U80" s="202">
        <f t="shared" si="141"/>
        <v>5.3404905035123997E-2</v>
      </c>
    </row>
    <row r="81" spans="1:21" x14ac:dyDescent="0.25">
      <c r="A81" s="203" t="s">
        <v>87</v>
      </c>
      <c r="B81" s="204">
        <f>+SUM(B78:B80)</f>
        <v>732</v>
      </c>
      <c r="C81" s="204">
        <f t="shared" ref="C81:U81" si="142">+SUM(C78:C80)</f>
        <v>0.13406593406593406</v>
      </c>
      <c r="D81" s="204">
        <f t="shared" si="142"/>
        <v>92129</v>
      </c>
      <c r="E81" s="204">
        <f t="shared" si="142"/>
        <v>3.3176923907954916</v>
      </c>
      <c r="F81" s="204">
        <f t="shared" si="142"/>
        <v>65984</v>
      </c>
      <c r="G81" s="204">
        <f t="shared" si="142"/>
        <v>5.7030250648228176</v>
      </c>
      <c r="H81" s="204">
        <f t="shared" si="142"/>
        <v>269</v>
      </c>
      <c r="I81" s="204">
        <f t="shared" si="142"/>
        <v>0.13613360323886639</v>
      </c>
      <c r="J81" s="204">
        <f t="shared" si="142"/>
        <v>11268</v>
      </c>
      <c r="K81" s="204">
        <f t="shared" si="142"/>
        <v>2.1224336033151254</v>
      </c>
      <c r="L81" s="204">
        <f t="shared" si="142"/>
        <v>544</v>
      </c>
      <c r="M81" s="204">
        <f t="shared" si="142"/>
        <v>0.1386693856742289</v>
      </c>
      <c r="N81" s="204">
        <f t="shared" si="142"/>
        <v>163</v>
      </c>
      <c r="O81" s="204">
        <f t="shared" si="142"/>
        <v>0.13895993179880647</v>
      </c>
      <c r="P81" s="204">
        <f t="shared" si="142"/>
        <v>16203</v>
      </c>
      <c r="Q81" s="204">
        <f t="shared" si="142"/>
        <v>1.0224648198397173</v>
      </c>
      <c r="R81" s="204">
        <f t="shared" si="142"/>
        <v>0</v>
      </c>
      <c r="S81" s="204">
        <f t="shared" si="142"/>
        <v>0</v>
      </c>
      <c r="T81" s="204">
        <f t="shared" si="142"/>
        <v>187292</v>
      </c>
      <c r="U81" s="204">
        <f t="shared" si="142"/>
        <v>2.5646952497021651</v>
      </c>
    </row>
    <row r="82" spans="1:21" x14ac:dyDescent="0.25">
      <c r="A82" s="146" t="s">
        <v>88</v>
      </c>
      <c r="B82" s="143" t="s">
        <v>13</v>
      </c>
      <c r="C82" s="143"/>
      <c r="D82" s="143" t="s">
        <v>13</v>
      </c>
      <c r="E82" s="143"/>
      <c r="F82" s="143" t="s">
        <v>13</v>
      </c>
      <c r="G82" s="143"/>
      <c r="H82" s="143" t="s">
        <v>13</v>
      </c>
      <c r="I82" s="143"/>
      <c r="J82" s="143" t="s">
        <v>13</v>
      </c>
      <c r="K82" s="143"/>
      <c r="L82" s="143" t="s">
        <v>13</v>
      </c>
      <c r="M82" s="143"/>
      <c r="N82" s="143" t="s">
        <v>13</v>
      </c>
      <c r="O82" s="143"/>
      <c r="P82" s="143" t="s">
        <v>13</v>
      </c>
      <c r="Q82" s="143"/>
      <c r="R82" s="143" t="s">
        <v>13</v>
      </c>
      <c r="S82" s="143"/>
      <c r="T82" s="143" t="s">
        <v>13</v>
      </c>
      <c r="U82" s="143"/>
    </row>
    <row r="83" spans="1:21" x14ac:dyDescent="0.25">
      <c r="A83" s="205" t="s">
        <v>89</v>
      </c>
      <c r="B83" s="206">
        <v>0</v>
      </c>
      <c r="C83" s="206">
        <f t="shared" si="131"/>
        <v>0</v>
      </c>
      <c r="D83" s="206">
        <v>11855</v>
      </c>
      <c r="E83" s="206">
        <f t="shared" ref="E83:E84" si="143">+D83/D$3</f>
        <v>0.42691490511001479</v>
      </c>
      <c r="F83" s="206">
        <v>11401</v>
      </c>
      <c r="G83" s="206">
        <f t="shared" ref="G83:G84" si="144">+F83/F$3</f>
        <v>0.98539325842696635</v>
      </c>
      <c r="H83" s="206">
        <v>0</v>
      </c>
      <c r="I83" s="206">
        <f t="shared" ref="I83:I84" si="145">+H83/H$3</f>
        <v>0</v>
      </c>
      <c r="J83" s="206">
        <v>4918</v>
      </c>
      <c r="K83" s="206">
        <f t="shared" ref="K83:K84" si="146">+J83/J$3</f>
        <v>0.92635147862120926</v>
      </c>
      <c r="L83" s="206">
        <v>0</v>
      </c>
      <c r="M83" s="206">
        <f t="shared" ref="M83:M84" si="147">+L83/L$3</f>
        <v>0</v>
      </c>
      <c r="N83" s="206">
        <v>0</v>
      </c>
      <c r="O83" s="206">
        <f t="shared" ref="O83:O84" si="148">+N83/N$3</f>
        <v>0</v>
      </c>
      <c r="P83" s="206">
        <v>5565</v>
      </c>
      <c r="Q83" s="206">
        <f t="shared" ref="Q83:Q84" si="149">+P83/P$3</f>
        <v>0.3511705685618729</v>
      </c>
      <c r="R83" s="206">
        <v>0</v>
      </c>
      <c r="S83" s="206">
        <f t="shared" ref="S83:S84" si="150">+R83/R$3</f>
        <v>0</v>
      </c>
      <c r="T83" s="206">
        <f t="shared" ref="T83:T84" si="151">+SUM(B83+D83+F83+H83+J83+L83+N83+P83+R83)</f>
        <v>33739</v>
      </c>
      <c r="U83" s="206">
        <f t="shared" ref="U83:U84" si="152">+T83/T$3</f>
        <v>0.46200720281539703</v>
      </c>
    </row>
    <row r="84" spans="1:21" x14ac:dyDescent="0.25">
      <c r="A84" s="205" t="s">
        <v>90</v>
      </c>
      <c r="B84" s="206">
        <v>0</v>
      </c>
      <c r="C84" s="206">
        <f t="shared" si="131"/>
        <v>0</v>
      </c>
      <c r="D84" s="206">
        <v>0</v>
      </c>
      <c r="E84" s="206">
        <f t="shared" si="143"/>
        <v>0</v>
      </c>
      <c r="F84" s="206">
        <v>0</v>
      </c>
      <c r="G84" s="206">
        <f t="shared" si="144"/>
        <v>0</v>
      </c>
      <c r="H84" s="206">
        <v>0</v>
      </c>
      <c r="I84" s="206">
        <f t="shared" si="145"/>
        <v>0</v>
      </c>
      <c r="J84" s="206">
        <v>0</v>
      </c>
      <c r="K84" s="206">
        <f t="shared" si="146"/>
        <v>0</v>
      </c>
      <c r="L84" s="206">
        <v>0</v>
      </c>
      <c r="M84" s="206">
        <f t="shared" si="147"/>
        <v>0</v>
      </c>
      <c r="N84" s="206">
        <v>0</v>
      </c>
      <c r="O84" s="206">
        <f t="shared" si="148"/>
        <v>0</v>
      </c>
      <c r="P84" s="206">
        <v>0</v>
      </c>
      <c r="Q84" s="206">
        <f t="shared" si="149"/>
        <v>0</v>
      </c>
      <c r="R84" s="206">
        <v>0</v>
      </c>
      <c r="S84" s="206">
        <f t="shared" si="150"/>
        <v>0</v>
      </c>
      <c r="T84" s="206">
        <f t="shared" si="151"/>
        <v>0</v>
      </c>
      <c r="U84" s="206">
        <f t="shared" si="152"/>
        <v>0</v>
      </c>
    </row>
    <row r="85" spans="1:21" x14ac:dyDescent="0.25">
      <c r="A85" s="207" t="s">
        <v>91</v>
      </c>
      <c r="B85" s="208">
        <f>+SUM(B83:B84)</f>
        <v>0</v>
      </c>
      <c r="C85" s="208">
        <f t="shared" ref="C85:U85" si="153">+SUM(C83:C84)</f>
        <v>0</v>
      </c>
      <c r="D85" s="208">
        <f t="shared" si="153"/>
        <v>11855</v>
      </c>
      <c r="E85" s="208">
        <f t="shared" si="153"/>
        <v>0.42691490511001479</v>
      </c>
      <c r="F85" s="208">
        <f t="shared" si="153"/>
        <v>11401</v>
      </c>
      <c r="G85" s="208">
        <f t="shared" si="153"/>
        <v>0.98539325842696635</v>
      </c>
      <c r="H85" s="208">
        <f t="shared" si="153"/>
        <v>0</v>
      </c>
      <c r="I85" s="208">
        <f t="shared" si="153"/>
        <v>0</v>
      </c>
      <c r="J85" s="208">
        <f t="shared" si="153"/>
        <v>4918</v>
      </c>
      <c r="K85" s="208">
        <f t="shared" si="153"/>
        <v>0.92635147862120926</v>
      </c>
      <c r="L85" s="208">
        <f t="shared" si="153"/>
        <v>0</v>
      </c>
      <c r="M85" s="208">
        <f t="shared" si="153"/>
        <v>0</v>
      </c>
      <c r="N85" s="208">
        <f t="shared" si="153"/>
        <v>0</v>
      </c>
      <c r="O85" s="208">
        <f t="shared" si="153"/>
        <v>0</v>
      </c>
      <c r="P85" s="208">
        <f t="shared" si="153"/>
        <v>5565</v>
      </c>
      <c r="Q85" s="208">
        <f t="shared" si="153"/>
        <v>0.3511705685618729</v>
      </c>
      <c r="R85" s="208">
        <f t="shared" si="153"/>
        <v>0</v>
      </c>
      <c r="S85" s="208">
        <f t="shared" si="153"/>
        <v>0</v>
      </c>
      <c r="T85" s="208">
        <f t="shared" si="153"/>
        <v>33739</v>
      </c>
      <c r="U85" s="208">
        <f t="shared" si="153"/>
        <v>0.46200720281539703</v>
      </c>
    </row>
    <row r="86" spans="1:21" x14ac:dyDescent="0.25">
      <c r="A86" s="146" t="s">
        <v>92</v>
      </c>
      <c r="B86" s="143" t="s">
        <v>13</v>
      </c>
      <c r="C86" s="143"/>
      <c r="D86" s="143" t="s">
        <v>13</v>
      </c>
      <c r="E86" s="143"/>
      <c r="F86" s="143" t="s">
        <v>13</v>
      </c>
      <c r="G86" s="143"/>
      <c r="H86" s="143" t="s">
        <v>13</v>
      </c>
      <c r="I86" s="143"/>
      <c r="J86" s="143" t="s">
        <v>13</v>
      </c>
      <c r="K86" s="143"/>
      <c r="L86" s="143" t="s">
        <v>13</v>
      </c>
      <c r="M86" s="143"/>
      <c r="N86" s="143" t="s">
        <v>13</v>
      </c>
      <c r="O86" s="143"/>
      <c r="P86" s="143" t="s">
        <v>13</v>
      </c>
      <c r="Q86" s="143"/>
      <c r="R86" s="143" t="s">
        <v>13</v>
      </c>
      <c r="S86" s="143"/>
      <c r="T86" s="143" t="s">
        <v>13</v>
      </c>
      <c r="U86" s="143"/>
    </row>
    <row r="87" spans="1:21" x14ac:dyDescent="0.25">
      <c r="A87" s="209" t="s">
        <v>93</v>
      </c>
      <c r="B87" s="210">
        <v>26974</v>
      </c>
      <c r="C87" s="210">
        <f t="shared" si="131"/>
        <v>4.9402930402930405</v>
      </c>
      <c r="D87" s="210">
        <v>36042</v>
      </c>
      <c r="E87" s="210">
        <f t="shared" ref="E87:E88" si="154">+D87/D$3</f>
        <v>1.2979221433973136</v>
      </c>
      <c r="F87" s="210">
        <v>17052</v>
      </c>
      <c r="G87" s="210">
        <f t="shared" ref="G87:G88" si="155">+F87/F$3</f>
        <v>1.4738115816767503</v>
      </c>
      <c r="H87" s="210">
        <v>17462</v>
      </c>
      <c r="I87" s="210">
        <f t="shared" ref="I87:I88" si="156">+H87/H$3</f>
        <v>8.8370445344129553</v>
      </c>
      <c r="J87" s="210">
        <v>0</v>
      </c>
      <c r="K87" s="210">
        <f t="shared" ref="K87:K88" si="157">+J87/J$3</f>
        <v>0</v>
      </c>
      <c r="L87" s="210">
        <v>37595</v>
      </c>
      <c r="M87" s="210">
        <f t="shared" ref="M87:M88" si="158">+L87/L$3</f>
        <v>9.5832271221004337</v>
      </c>
      <c r="N87" s="210">
        <v>24970</v>
      </c>
      <c r="O87" s="210">
        <f t="shared" ref="O87:O88" si="159">+N87/N$3</f>
        <v>21.287297527706734</v>
      </c>
      <c r="P87" s="210">
        <v>26209</v>
      </c>
      <c r="Q87" s="210">
        <f t="shared" ref="Q87:Q88" si="160">+P87/P$3</f>
        <v>1.6538777055594118</v>
      </c>
      <c r="R87" s="210">
        <v>0</v>
      </c>
      <c r="S87" s="210">
        <f t="shared" ref="S87:S88" si="161">+R87/R$3</f>
        <v>0</v>
      </c>
      <c r="T87" s="210">
        <f t="shared" ref="T87:T88" si="162">+SUM(B87+D87+F87+H87+J87+L87+N87+P87+R87)</f>
        <v>186304</v>
      </c>
      <c r="U87" s="210">
        <f t="shared" ref="U87:U88" si="163">+T87/T$3</f>
        <v>2.5511660070932667</v>
      </c>
    </row>
    <row r="88" spans="1:21" x14ac:dyDescent="0.25">
      <c r="A88" s="209" t="s">
        <v>94</v>
      </c>
      <c r="B88" s="210">
        <v>0</v>
      </c>
      <c r="C88" s="210">
        <f t="shared" si="131"/>
        <v>0</v>
      </c>
      <c r="D88" s="210">
        <v>13940</v>
      </c>
      <c r="E88" s="210">
        <f t="shared" si="154"/>
        <v>0.5019986315675754</v>
      </c>
      <c r="F88" s="210">
        <v>9100</v>
      </c>
      <c r="G88" s="210">
        <f t="shared" si="155"/>
        <v>0.7865168539325843</v>
      </c>
      <c r="H88" s="210">
        <v>0</v>
      </c>
      <c r="I88" s="210">
        <f t="shared" si="156"/>
        <v>0</v>
      </c>
      <c r="J88" s="210">
        <v>0</v>
      </c>
      <c r="K88" s="210">
        <f t="shared" si="157"/>
        <v>0</v>
      </c>
      <c r="L88" s="210">
        <v>0</v>
      </c>
      <c r="M88" s="210">
        <f t="shared" si="158"/>
        <v>0</v>
      </c>
      <c r="N88" s="210">
        <v>0</v>
      </c>
      <c r="O88" s="210">
        <f t="shared" si="159"/>
        <v>0</v>
      </c>
      <c r="P88" s="210">
        <v>0</v>
      </c>
      <c r="Q88" s="210">
        <f t="shared" si="160"/>
        <v>0</v>
      </c>
      <c r="R88" s="210">
        <v>0</v>
      </c>
      <c r="S88" s="210">
        <f t="shared" si="161"/>
        <v>0</v>
      </c>
      <c r="T88" s="210">
        <f t="shared" si="162"/>
        <v>23040</v>
      </c>
      <c r="U88" s="210">
        <f t="shared" si="163"/>
        <v>0.31549974666904024</v>
      </c>
    </row>
    <row r="89" spans="1:21" x14ac:dyDescent="0.25">
      <c r="A89" s="211" t="s">
        <v>95</v>
      </c>
      <c r="B89" s="212">
        <f>+SUM(B87:B88)</f>
        <v>26974</v>
      </c>
      <c r="C89" s="212">
        <f t="shared" ref="C89:U89" si="164">+SUM(C87:C88)</f>
        <v>4.9402930402930405</v>
      </c>
      <c r="D89" s="212">
        <f t="shared" si="164"/>
        <v>49982</v>
      </c>
      <c r="E89" s="212">
        <f t="shared" si="164"/>
        <v>1.7999207749648889</v>
      </c>
      <c r="F89" s="212">
        <f t="shared" si="164"/>
        <v>26152</v>
      </c>
      <c r="G89" s="212">
        <f t="shared" si="164"/>
        <v>2.2603284356093347</v>
      </c>
      <c r="H89" s="212">
        <f t="shared" si="164"/>
        <v>17462</v>
      </c>
      <c r="I89" s="212">
        <f t="shared" si="164"/>
        <v>8.8370445344129553</v>
      </c>
      <c r="J89" s="212">
        <f t="shared" si="164"/>
        <v>0</v>
      </c>
      <c r="K89" s="212">
        <f t="shared" si="164"/>
        <v>0</v>
      </c>
      <c r="L89" s="212">
        <f t="shared" si="164"/>
        <v>37595</v>
      </c>
      <c r="M89" s="212">
        <f t="shared" si="164"/>
        <v>9.5832271221004337</v>
      </c>
      <c r="N89" s="212">
        <f t="shared" si="164"/>
        <v>24970</v>
      </c>
      <c r="O89" s="212">
        <f t="shared" si="164"/>
        <v>21.287297527706734</v>
      </c>
      <c r="P89" s="212">
        <f t="shared" si="164"/>
        <v>26209</v>
      </c>
      <c r="Q89" s="212">
        <f t="shared" si="164"/>
        <v>1.6538777055594118</v>
      </c>
      <c r="R89" s="212">
        <f t="shared" si="164"/>
        <v>0</v>
      </c>
      <c r="S89" s="212">
        <f t="shared" si="164"/>
        <v>0</v>
      </c>
      <c r="T89" s="212">
        <f t="shared" si="164"/>
        <v>209344</v>
      </c>
      <c r="U89" s="212">
        <f t="shared" si="164"/>
        <v>2.866665753762307</v>
      </c>
    </row>
    <row r="90" spans="1:21" x14ac:dyDescent="0.25">
      <c r="A90" s="146" t="s">
        <v>96</v>
      </c>
      <c r="B90" s="143" t="s">
        <v>13</v>
      </c>
      <c r="C90" s="143"/>
      <c r="D90" s="143" t="s">
        <v>13</v>
      </c>
      <c r="E90" s="143"/>
      <c r="F90" s="143" t="s">
        <v>13</v>
      </c>
      <c r="G90" s="143"/>
      <c r="H90" s="143" t="s">
        <v>13</v>
      </c>
      <c r="I90" s="143"/>
      <c r="J90" s="143" t="s">
        <v>13</v>
      </c>
      <c r="K90" s="143"/>
      <c r="L90" s="143" t="s">
        <v>13</v>
      </c>
      <c r="M90" s="143"/>
      <c r="N90" s="143" t="s">
        <v>13</v>
      </c>
      <c r="O90" s="143"/>
      <c r="P90" s="143" t="s">
        <v>13</v>
      </c>
      <c r="Q90" s="143"/>
      <c r="R90" s="143" t="s">
        <v>13</v>
      </c>
      <c r="S90" s="143"/>
      <c r="T90" s="143" t="s">
        <v>13</v>
      </c>
      <c r="U90" s="143"/>
    </row>
    <row r="91" spans="1:21" x14ac:dyDescent="0.25">
      <c r="A91" s="213" t="s">
        <v>97</v>
      </c>
      <c r="B91" s="214">
        <v>0</v>
      </c>
      <c r="C91" s="214">
        <f t="shared" si="131"/>
        <v>0</v>
      </c>
      <c r="D91" s="214">
        <v>0</v>
      </c>
      <c r="E91" s="214">
        <f t="shared" ref="E91:E92" si="165">+D91/D$3</f>
        <v>0</v>
      </c>
      <c r="F91" s="214">
        <v>0</v>
      </c>
      <c r="G91" s="214">
        <f t="shared" ref="G91:G92" si="166">+F91/F$3</f>
        <v>0</v>
      </c>
      <c r="H91" s="214">
        <v>0</v>
      </c>
      <c r="I91" s="214">
        <f t="shared" ref="I91:I92" si="167">+H91/H$3</f>
        <v>0</v>
      </c>
      <c r="J91" s="214">
        <v>0</v>
      </c>
      <c r="K91" s="214">
        <f t="shared" ref="K91:K92" si="168">+J91/J$3</f>
        <v>0</v>
      </c>
      <c r="L91" s="214">
        <v>0</v>
      </c>
      <c r="M91" s="214">
        <f t="shared" ref="M91:M92" si="169">+L91/L$3</f>
        <v>0</v>
      </c>
      <c r="N91" s="214">
        <v>0</v>
      </c>
      <c r="O91" s="214">
        <f t="shared" ref="O91:O92" si="170">+N91/N$3</f>
        <v>0</v>
      </c>
      <c r="P91" s="214">
        <v>0</v>
      </c>
      <c r="Q91" s="214">
        <f t="shared" ref="Q91:Q92" si="171">+P91/P$3</f>
        <v>0</v>
      </c>
      <c r="R91" s="214">
        <v>0</v>
      </c>
      <c r="S91" s="214">
        <f t="shared" ref="S91:S92" si="172">+R91/R$3</f>
        <v>0</v>
      </c>
      <c r="T91" s="214">
        <f t="shared" ref="T91:T92" si="173">+SUM(B91+D91+F91+H91+J91+L91+N91+P91+R91)</f>
        <v>0</v>
      </c>
      <c r="U91" s="214">
        <f t="shared" ref="U91:U92" si="174">+T91/T$3</f>
        <v>0</v>
      </c>
    </row>
    <row r="92" spans="1:21" x14ac:dyDescent="0.25">
      <c r="A92" s="213" t="s">
        <v>98</v>
      </c>
      <c r="B92" s="214">
        <v>0</v>
      </c>
      <c r="C92" s="214">
        <f t="shared" si="131"/>
        <v>0</v>
      </c>
      <c r="D92" s="214">
        <v>59500</v>
      </c>
      <c r="E92" s="214">
        <f t="shared" si="165"/>
        <v>2.1426770859591633</v>
      </c>
      <c r="F92" s="214">
        <v>45600</v>
      </c>
      <c r="G92" s="214">
        <f t="shared" si="166"/>
        <v>3.941227312013829</v>
      </c>
      <c r="H92" s="214">
        <v>0</v>
      </c>
      <c r="I92" s="214">
        <f t="shared" si="167"/>
        <v>0</v>
      </c>
      <c r="J92" s="214">
        <v>0</v>
      </c>
      <c r="K92" s="214">
        <f t="shared" si="168"/>
        <v>0</v>
      </c>
      <c r="L92" s="214">
        <v>0</v>
      </c>
      <c r="M92" s="214">
        <f t="shared" si="169"/>
        <v>0</v>
      </c>
      <c r="N92" s="214">
        <v>0</v>
      </c>
      <c r="O92" s="214">
        <f t="shared" si="170"/>
        <v>0</v>
      </c>
      <c r="P92" s="214">
        <v>0</v>
      </c>
      <c r="Q92" s="214">
        <f t="shared" si="171"/>
        <v>0</v>
      </c>
      <c r="R92" s="214">
        <v>0</v>
      </c>
      <c r="S92" s="214">
        <f t="shared" si="172"/>
        <v>0</v>
      </c>
      <c r="T92" s="214">
        <f t="shared" si="173"/>
        <v>105100</v>
      </c>
      <c r="U92" s="214">
        <f t="shared" si="174"/>
        <v>1.4391937228696237</v>
      </c>
    </row>
    <row r="93" spans="1:21" x14ac:dyDescent="0.25">
      <c r="A93" s="215" t="s">
        <v>99</v>
      </c>
      <c r="B93" s="216">
        <f>+SUM(B91:B92)</f>
        <v>0</v>
      </c>
      <c r="C93" s="216">
        <f t="shared" ref="C93:U93" si="175">+SUM(C91:C92)</f>
        <v>0</v>
      </c>
      <c r="D93" s="216">
        <f t="shared" si="175"/>
        <v>59500</v>
      </c>
      <c r="E93" s="216">
        <f t="shared" si="175"/>
        <v>2.1426770859591633</v>
      </c>
      <c r="F93" s="216">
        <f t="shared" si="175"/>
        <v>45600</v>
      </c>
      <c r="G93" s="216">
        <f t="shared" si="175"/>
        <v>3.941227312013829</v>
      </c>
      <c r="H93" s="216">
        <f t="shared" si="175"/>
        <v>0</v>
      </c>
      <c r="I93" s="216">
        <f t="shared" si="175"/>
        <v>0</v>
      </c>
      <c r="J93" s="216">
        <f t="shared" si="175"/>
        <v>0</v>
      </c>
      <c r="K93" s="216">
        <f t="shared" si="175"/>
        <v>0</v>
      </c>
      <c r="L93" s="216">
        <f t="shared" si="175"/>
        <v>0</v>
      </c>
      <c r="M93" s="216">
        <f t="shared" si="175"/>
        <v>0</v>
      </c>
      <c r="N93" s="216">
        <f t="shared" si="175"/>
        <v>0</v>
      </c>
      <c r="O93" s="216">
        <f t="shared" si="175"/>
        <v>0</v>
      </c>
      <c r="P93" s="216">
        <f t="shared" si="175"/>
        <v>0</v>
      </c>
      <c r="Q93" s="216">
        <f t="shared" si="175"/>
        <v>0</v>
      </c>
      <c r="R93" s="216">
        <f t="shared" si="175"/>
        <v>0</v>
      </c>
      <c r="S93" s="216">
        <f t="shared" si="175"/>
        <v>0</v>
      </c>
      <c r="T93" s="216">
        <f t="shared" si="175"/>
        <v>105100</v>
      </c>
      <c r="U93" s="216">
        <f t="shared" si="175"/>
        <v>1.4391937228696237</v>
      </c>
    </row>
    <row r="94" spans="1:21" x14ac:dyDescent="0.25">
      <c r="A94" s="146" t="s">
        <v>100</v>
      </c>
      <c r="B94" s="143" t="s">
        <v>13</v>
      </c>
      <c r="C94" s="143"/>
      <c r="D94" s="143" t="s">
        <v>13</v>
      </c>
      <c r="E94" s="143"/>
      <c r="F94" s="143" t="s">
        <v>13</v>
      </c>
      <c r="G94" s="143"/>
      <c r="H94" s="143" t="s">
        <v>13</v>
      </c>
      <c r="I94" s="143"/>
      <c r="J94" s="143" t="s">
        <v>13</v>
      </c>
      <c r="K94" s="143"/>
      <c r="L94" s="143" t="s">
        <v>13</v>
      </c>
      <c r="M94" s="143"/>
      <c r="N94" s="143" t="s">
        <v>13</v>
      </c>
      <c r="O94" s="143"/>
      <c r="P94" s="143" t="s">
        <v>13</v>
      </c>
      <c r="Q94" s="143"/>
      <c r="R94" s="143" t="s">
        <v>13</v>
      </c>
      <c r="S94" s="143"/>
      <c r="T94" s="143" t="s">
        <v>13</v>
      </c>
      <c r="U94" s="143"/>
    </row>
    <row r="95" spans="1:21" x14ac:dyDescent="0.25">
      <c r="A95" s="217" t="s">
        <v>101</v>
      </c>
      <c r="B95" s="218">
        <v>0</v>
      </c>
      <c r="C95" s="218">
        <f t="shared" si="131"/>
        <v>0</v>
      </c>
      <c r="D95" s="218">
        <v>13860</v>
      </c>
      <c r="E95" s="218">
        <f t="shared" ref="E95:E96" si="176">+D95/D$3</f>
        <v>0.49911772119989917</v>
      </c>
      <c r="F95" s="218">
        <v>15000</v>
      </c>
      <c r="G95" s="218">
        <f t="shared" ref="G95:G96" si="177">+F95/F$3</f>
        <v>1.2964563526361279</v>
      </c>
      <c r="H95" s="218">
        <v>0</v>
      </c>
      <c r="I95" s="218">
        <f t="shared" ref="I95:I96" si="178">+H95/H$3</f>
        <v>0</v>
      </c>
      <c r="J95" s="218">
        <v>0</v>
      </c>
      <c r="K95" s="218">
        <f t="shared" ref="K95:K96" si="179">+J95/J$3</f>
        <v>0</v>
      </c>
      <c r="L95" s="218">
        <v>0</v>
      </c>
      <c r="M95" s="218">
        <f t="shared" ref="M95:M96" si="180">+L95/L$3</f>
        <v>0</v>
      </c>
      <c r="N95" s="218">
        <v>0</v>
      </c>
      <c r="O95" s="218">
        <f t="shared" ref="O95:O96" si="181">+N95/N$3</f>
        <v>0</v>
      </c>
      <c r="P95" s="218">
        <v>0</v>
      </c>
      <c r="Q95" s="218">
        <f t="shared" ref="Q95:Q96" si="182">+P95/P$3</f>
        <v>0</v>
      </c>
      <c r="R95" s="218">
        <v>0</v>
      </c>
      <c r="S95" s="218">
        <f t="shared" ref="S95:S96" si="183">+R95/R$3</f>
        <v>0</v>
      </c>
      <c r="T95" s="218">
        <f t="shared" ref="T95:T96" si="184">+SUM(B95+D95+F95+H95+J95+L95+N95+P95+R95)</f>
        <v>28860</v>
      </c>
      <c r="U95" s="218">
        <f t="shared" ref="U95:U96" si="185">+T95/T$3</f>
        <v>0.39519629725991756</v>
      </c>
    </row>
    <row r="96" spans="1:21" x14ac:dyDescent="0.25">
      <c r="A96" s="217" t="s">
        <v>102</v>
      </c>
      <c r="B96" s="218">
        <v>0</v>
      </c>
      <c r="C96" s="218">
        <f t="shared" si="131"/>
        <v>0</v>
      </c>
      <c r="D96" s="218">
        <v>0</v>
      </c>
      <c r="E96" s="218">
        <f t="shared" si="176"/>
        <v>0</v>
      </c>
      <c r="F96" s="218">
        <v>0</v>
      </c>
      <c r="G96" s="218">
        <f t="shared" si="177"/>
        <v>0</v>
      </c>
      <c r="H96" s="218">
        <v>0</v>
      </c>
      <c r="I96" s="218">
        <f t="shared" si="178"/>
        <v>0</v>
      </c>
      <c r="J96" s="218">
        <v>0</v>
      </c>
      <c r="K96" s="218">
        <f t="shared" si="179"/>
        <v>0</v>
      </c>
      <c r="L96" s="218">
        <v>0</v>
      </c>
      <c r="M96" s="218">
        <f t="shared" si="180"/>
        <v>0</v>
      </c>
      <c r="N96" s="218">
        <v>0</v>
      </c>
      <c r="O96" s="218">
        <f t="shared" si="181"/>
        <v>0</v>
      </c>
      <c r="P96" s="218">
        <v>0</v>
      </c>
      <c r="Q96" s="218">
        <f t="shared" si="182"/>
        <v>0</v>
      </c>
      <c r="R96" s="218">
        <v>0</v>
      </c>
      <c r="S96" s="218">
        <f t="shared" si="183"/>
        <v>0</v>
      </c>
      <c r="T96" s="218">
        <f t="shared" si="184"/>
        <v>0</v>
      </c>
      <c r="U96" s="218">
        <f t="shared" si="185"/>
        <v>0</v>
      </c>
    </row>
    <row r="97" spans="1:21" x14ac:dyDescent="0.25">
      <c r="A97" s="219" t="s">
        <v>103</v>
      </c>
      <c r="B97" s="220">
        <f>+SUM(B95:B96)</f>
        <v>0</v>
      </c>
      <c r="C97" s="220">
        <f t="shared" ref="C97:U97" si="186">+SUM(C95:C96)</f>
        <v>0</v>
      </c>
      <c r="D97" s="220">
        <f t="shared" si="186"/>
        <v>13860</v>
      </c>
      <c r="E97" s="220">
        <f t="shared" si="186"/>
        <v>0.49911772119989917</v>
      </c>
      <c r="F97" s="220">
        <f t="shared" si="186"/>
        <v>15000</v>
      </c>
      <c r="G97" s="220">
        <f t="shared" si="186"/>
        <v>1.2964563526361279</v>
      </c>
      <c r="H97" s="220">
        <f t="shared" si="186"/>
        <v>0</v>
      </c>
      <c r="I97" s="220">
        <f t="shared" si="186"/>
        <v>0</v>
      </c>
      <c r="J97" s="220">
        <f t="shared" si="186"/>
        <v>0</v>
      </c>
      <c r="K97" s="220">
        <f t="shared" si="186"/>
        <v>0</v>
      </c>
      <c r="L97" s="220">
        <f t="shared" si="186"/>
        <v>0</v>
      </c>
      <c r="M97" s="220">
        <f t="shared" si="186"/>
        <v>0</v>
      </c>
      <c r="N97" s="220">
        <f t="shared" si="186"/>
        <v>0</v>
      </c>
      <c r="O97" s="220">
        <f t="shared" si="186"/>
        <v>0</v>
      </c>
      <c r="P97" s="220">
        <f t="shared" si="186"/>
        <v>0</v>
      </c>
      <c r="Q97" s="220">
        <f t="shared" si="186"/>
        <v>0</v>
      </c>
      <c r="R97" s="220">
        <f t="shared" si="186"/>
        <v>0</v>
      </c>
      <c r="S97" s="220">
        <f t="shared" si="186"/>
        <v>0</v>
      </c>
      <c r="T97" s="220">
        <f t="shared" si="186"/>
        <v>28860</v>
      </c>
      <c r="U97" s="220">
        <f t="shared" si="186"/>
        <v>0.39519629725991756</v>
      </c>
    </row>
    <row r="98" spans="1:21" x14ac:dyDescent="0.25">
      <c r="A98" s="146" t="s">
        <v>104</v>
      </c>
      <c r="B98" s="143" t="s">
        <v>13</v>
      </c>
      <c r="C98" s="143"/>
      <c r="D98" s="143" t="s">
        <v>13</v>
      </c>
      <c r="E98" s="143"/>
      <c r="F98" s="143" t="s">
        <v>13</v>
      </c>
      <c r="G98" s="143"/>
      <c r="H98" s="143" t="s">
        <v>13</v>
      </c>
      <c r="I98" s="143"/>
      <c r="J98" s="143" t="s">
        <v>13</v>
      </c>
      <c r="K98" s="143"/>
      <c r="L98" s="143" t="s">
        <v>13</v>
      </c>
      <c r="M98" s="143"/>
      <c r="N98" s="143" t="s">
        <v>13</v>
      </c>
      <c r="O98" s="143"/>
      <c r="P98" s="143" t="s">
        <v>13</v>
      </c>
      <c r="Q98" s="143"/>
      <c r="R98" s="143" t="s">
        <v>13</v>
      </c>
      <c r="S98" s="143"/>
      <c r="T98" s="143" t="s">
        <v>13</v>
      </c>
      <c r="U98" s="143"/>
    </row>
    <row r="99" spans="1:21" x14ac:dyDescent="0.25">
      <c r="A99" s="221" t="s">
        <v>105</v>
      </c>
      <c r="B99" s="222">
        <v>0</v>
      </c>
      <c r="C99" s="222">
        <f t="shared" si="131"/>
        <v>0</v>
      </c>
      <c r="D99" s="222">
        <v>0</v>
      </c>
      <c r="E99" s="222">
        <f t="shared" ref="E99" si="187">+D99/D$3</f>
        <v>0</v>
      </c>
      <c r="F99" s="222">
        <v>0</v>
      </c>
      <c r="G99" s="222">
        <f t="shared" ref="G99" si="188">+F99/F$3</f>
        <v>0</v>
      </c>
      <c r="H99" s="222">
        <v>0</v>
      </c>
      <c r="I99" s="222">
        <f t="shared" ref="I99" si="189">+H99/H$3</f>
        <v>0</v>
      </c>
      <c r="J99" s="222">
        <v>0</v>
      </c>
      <c r="K99" s="222">
        <f t="shared" ref="K99" si="190">+J99/J$3</f>
        <v>0</v>
      </c>
      <c r="L99" s="222">
        <v>0</v>
      </c>
      <c r="M99" s="222">
        <f t="shared" ref="M99" si="191">+L99/L$3</f>
        <v>0</v>
      </c>
      <c r="N99" s="222">
        <v>0</v>
      </c>
      <c r="O99" s="222">
        <f t="shared" ref="O99" si="192">+N99/N$3</f>
        <v>0</v>
      </c>
      <c r="P99" s="222">
        <v>0</v>
      </c>
      <c r="Q99" s="222">
        <f t="shared" ref="Q99" si="193">+P99/P$3</f>
        <v>0</v>
      </c>
      <c r="R99" s="222">
        <v>0</v>
      </c>
      <c r="S99" s="222">
        <f t="shared" ref="S99" si="194">+R99/R$3</f>
        <v>0</v>
      </c>
      <c r="T99" s="222">
        <f t="shared" ref="T99:T100" si="195">+SUM(B99+D99+F99+H99+J99+L99+N99+P99+R99)</f>
        <v>0</v>
      </c>
      <c r="U99" s="222">
        <f t="shared" ref="U99" si="196">+T99/T$3</f>
        <v>0</v>
      </c>
    </row>
    <row r="100" spans="1:21" x14ac:dyDescent="0.25">
      <c r="A100" s="223" t="s">
        <v>106</v>
      </c>
      <c r="B100" s="224">
        <f>+B99</f>
        <v>0</v>
      </c>
      <c r="C100" s="224">
        <f t="shared" ref="C100:U100" si="197">+C99</f>
        <v>0</v>
      </c>
      <c r="D100" s="224">
        <f t="shared" si="197"/>
        <v>0</v>
      </c>
      <c r="E100" s="224">
        <f t="shared" si="197"/>
        <v>0</v>
      </c>
      <c r="F100" s="224">
        <f t="shared" si="197"/>
        <v>0</v>
      </c>
      <c r="G100" s="224">
        <f t="shared" si="197"/>
        <v>0</v>
      </c>
      <c r="H100" s="224">
        <f t="shared" si="197"/>
        <v>0</v>
      </c>
      <c r="I100" s="224">
        <f t="shared" si="197"/>
        <v>0</v>
      </c>
      <c r="J100" s="224">
        <f t="shared" si="197"/>
        <v>0</v>
      </c>
      <c r="K100" s="224">
        <f t="shared" si="197"/>
        <v>0</v>
      </c>
      <c r="L100" s="224">
        <f t="shared" si="197"/>
        <v>0</v>
      </c>
      <c r="M100" s="224">
        <f t="shared" si="197"/>
        <v>0</v>
      </c>
      <c r="N100" s="224">
        <f t="shared" si="197"/>
        <v>0</v>
      </c>
      <c r="O100" s="224">
        <f t="shared" si="197"/>
        <v>0</v>
      </c>
      <c r="P100" s="224">
        <f t="shared" si="197"/>
        <v>0</v>
      </c>
      <c r="Q100" s="224">
        <f t="shared" si="197"/>
        <v>0</v>
      </c>
      <c r="R100" s="224">
        <f t="shared" si="197"/>
        <v>0</v>
      </c>
      <c r="S100" s="224">
        <f t="shared" si="197"/>
        <v>0</v>
      </c>
      <c r="T100" s="224">
        <f t="shared" si="195"/>
        <v>0</v>
      </c>
      <c r="U100" s="224">
        <f t="shared" si="197"/>
        <v>0</v>
      </c>
    </row>
    <row r="101" spans="1:21" x14ac:dyDescent="0.25">
      <c r="A101" s="223" t="s">
        <v>107</v>
      </c>
      <c r="B101" s="224">
        <f>+B24+B36+B44+B49+B57+B52+B63+B67+B72+B76+B81+B85+B89+B93+B97+B100</f>
        <v>1904458.5606377965</v>
      </c>
      <c r="C101" s="224">
        <f t="shared" ref="C101:U101" si="198">+C24+C36+C44+C49+C57+C52+C63+C67+C72+C76+C81+C85+C89+C93+C97+C100</f>
        <v>348.80193418274661</v>
      </c>
      <c r="D101" s="224">
        <f t="shared" si="198"/>
        <v>5678981.9478583019</v>
      </c>
      <c r="E101" s="224">
        <f t="shared" si="198"/>
        <v>204.50797464288598</v>
      </c>
      <c r="F101" s="224">
        <f t="shared" si="198"/>
        <v>2591928.616078442</v>
      </c>
      <c r="G101" s="224">
        <f t="shared" si="198"/>
        <v>224.02148799295088</v>
      </c>
      <c r="H101" s="224">
        <f t="shared" si="198"/>
        <v>464078.45268890401</v>
      </c>
      <c r="I101" s="224">
        <f t="shared" si="198"/>
        <v>234.85751654296766</v>
      </c>
      <c r="J101" s="224">
        <f t="shared" si="198"/>
        <v>1342311.8132560088</v>
      </c>
      <c r="K101" s="224">
        <f t="shared" si="198"/>
        <v>252.83703395291178</v>
      </c>
      <c r="L101" s="224">
        <f t="shared" si="198"/>
        <v>654352.0787950987</v>
      </c>
      <c r="M101" s="224">
        <f t="shared" si="198"/>
        <v>166.79889849479954</v>
      </c>
      <c r="N101" s="224">
        <f t="shared" si="198"/>
        <v>918090.3126930932</v>
      </c>
      <c r="O101" s="224">
        <f t="shared" si="198"/>
        <v>782.68568857041214</v>
      </c>
      <c r="P101" s="224">
        <f t="shared" si="198"/>
        <v>2498016.2179923551</v>
      </c>
      <c r="Q101" s="224">
        <f t="shared" si="198"/>
        <v>157.63338284800619</v>
      </c>
      <c r="R101" s="224">
        <f t="shared" si="198"/>
        <v>0</v>
      </c>
      <c r="S101" s="224">
        <f t="shared" si="198"/>
        <v>0</v>
      </c>
      <c r="T101" s="224">
        <f t="shared" si="198"/>
        <v>16052218</v>
      </c>
      <c r="U101" s="224">
        <f t="shared" si="198"/>
        <v>219.8120968956687</v>
      </c>
    </row>
    <row r="102" spans="1:21" x14ac:dyDescent="0.25">
      <c r="A102" s="223" t="s">
        <v>108</v>
      </c>
      <c r="B102" s="224">
        <f>+B101+B6</f>
        <v>1939402.5606377965</v>
      </c>
      <c r="C102" s="224">
        <f t="shared" ref="C102:U102" si="199">+C101+C6</f>
        <v>355.20193418274658</v>
      </c>
      <c r="D102" s="224">
        <f t="shared" si="199"/>
        <v>5710117.987858302</v>
      </c>
      <c r="E102" s="224">
        <f t="shared" si="199"/>
        <v>205.62922639844075</v>
      </c>
      <c r="F102" s="224">
        <f t="shared" si="199"/>
        <v>2638240.636078442</v>
      </c>
      <c r="G102" s="224">
        <f t="shared" si="199"/>
        <v>228.02425549511165</v>
      </c>
      <c r="H102" s="224">
        <f t="shared" si="199"/>
        <v>472590.53268890403</v>
      </c>
      <c r="I102" s="224">
        <f t="shared" si="199"/>
        <v>239.16524933648992</v>
      </c>
      <c r="J102" s="224">
        <f t="shared" si="199"/>
        <v>1378823.8532560088</v>
      </c>
      <c r="K102" s="224">
        <f t="shared" si="199"/>
        <v>259.71441952458252</v>
      </c>
      <c r="L102" s="224">
        <f t="shared" si="199"/>
        <v>673168.0787950987</v>
      </c>
      <c r="M102" s="224">
        <f t="shared" si="199"/>
        <v>171.59522783459053</v>
      </c>
      <c r="N102" s="224">
        <f t="shared" si="199"/>
        <v>952157.02269309317</v>
      </c>
      <c r="O102" s="224">
        <f t="shared" si="199"/>
        <v>811.72806708703615</v>
      </c>
      <c r="P102" s="224">
        <f t="shared" si="199"/>
        <v>2502720.2179923551</v>
      </c>
      <c r="Q102" s="224">
        <f t="shared" si="199"/>
        <v>157.93022136633775</v>
      </c>
      <c r="R102" s="224">
        <f t="shared" si="199"/>
        <v>0</v>
      </c>
      <c r="S102" s="224">
        <f t="shared" si="199"/>
        <v>0</v>
      </c>
      <c r="T102" s="224">
        <f t="shared" si="199"/>
        <v>16267220.890000001</v>
      </c>
      <c r="U102" s="224">
        <f t="shared" si="199"/>
        <v>222.75625302970133</v>
      </c>
    </row>
    <row r="103" spans="1:21" x14ac:dyDescent="0.25">
      <c r="A103" s="146" t="s">
        <v>109</v>
      </c>
      <c r="B103" s="143" t="s">
        <v>13</v>
      </c>
      <c r="C103" s="143"/>
      <c r="D103" s="143" t="s">
        <v>13</v>
      </c>
      <c r="E103" s="143"/>
      <c r="F103" s="143" t="s">
        <v>13</v>
      </c>
      <c r="G103" s="143"/>
      <c r="H103" s="143" t="s">
        <v>13</v>
      </c>
      <c r="I103" s="143"/>
      <c r="J103" s="143" t="s">
        <v>13</v>
      </c>
      <c r="K103" s="143"/>
      <c r="L103" s="143" t="s">
        <v>13</v>
      </c>
      <c r="M103" s="143"/>
      <c r="N103" s="143" t="s">
        <v>13</v>
      </c>
      <c r="O103" s="143"/>
      <c r="P103" s="143" t="s">
        <v>13</v>
      </c>
      <c r="Q103" s="143"/>
      <c r="R103" s="143" t="s">
        <v>13</v>
      </c>
      <c r="S103" s="143"/>
      <c r="T103" s="143" t="s">
        <v>13</v>
      </c>
      <c r="U103" s="143"/>
    </row>
    <row r="104" spans="1:21" x14ac:dyDescent="0.25">
      <c r="A104" s="225" t="s">
        <v>110</v>
      </c>
      <c r="B104" s="226">
        <v>0</v>
      </c>
      <c r="C104" s="226">
        <f t="shared" si="131"/>
        <v>0</v>
      </c>
      <c r="D104" s="226">
        <v>0</v>
      </c>
      <c r="E104" s="226">
        <f t="shared" ref="E104:E116" si="200">+D104/D$3</f>
        <v>0</v>
      </c>
      <c r="F104" s="226">
        <v>0</v>
      </c>
      <c r="G104" s="226">
        <f t="shared" ref="G104:G116" si="201">+F104/F$3</f>
        <v>0</v>
      </c>
      <c r="H104" s="226">
        <v>0</v>
      </c>
      <c r="I104" s="226">
        <f t="shared" ref="I104:I116" si="202">+H104/H$3</f>
        <v>0</v>
      </c>
      <c r="J104" s="226">
        <v>0</v>
      </c>
      <c r="K104" s="226">
        <f t="shared" ref="K104:K116" si="203">+J104/J$3</f>
        <v>0</v>
      </c>
      <c r="L104" s="226">
        <v>0</v>
      </c>
      <c r="M104" s="226">
        <f t="shared" ref="M104:M116" si="204">+L104/L$3</f>
        <v>0</v>
      </c>
      <c r="N104" s="226">
        <v>0</v>
      </c>
      <c r="O104" s="226">
        <f t="shared" ref="O104:O116" si="205">+N104/N$3</f>
        <v>0</v>
      </c>
      <c r="P104" s="226">
        <v>0</v>
      </c>
      <c r="Q104" s="226">
        <f t="shared" ref="Q104:Q116" si="206">+P104/P$3</f>
        <v>0</v>
      </c>
      <c r="R104" s="226">
        <v>0</v>
      </c>
      <c r="S104" s="226">
        <f t="shared" ref="S104:S116" si="207">+R104/R$3</f>
        <v>0</v>
      </c>
      <c r="T104" s="226">
        <f t="shared" ref="T104:T116" si="208">+SUM(B104+D104+F104+H104+J104+L104+N104+P104+R104)</f>
        <v>0</v>
      </c>
      <c r="U104" s="226">
        <f t="shared" ref="U104:U116" si="209">+T104/T$3</f>
        <v>0</v>
      </c>
    </row>
    <row r="105" spans="1:21" x14ac:dyDescent="0.25">
      <c r="A105" s="225" t="s">
        <v>111</v>
      </c>
      <c r="B105" s="226">
        <v>704911</v>
      </c>
      <c r="C105" s="226">
        <f t="shared" si="131"/>
        <v>129.10457875457877</v>
      </c>
      <c r="D105" s="226">
        <v>4168752</v>
      </c>
      <c r="E105" s="226">
        <f t="shared" si="200"/>
        <v>150.12251071338542</v>
      </c>
      <c r="F105" s="226">
        <v>1866417</v>
      </c>
      <c r="G105" s="226">
        <f t="shared" si="201"/>
        <v>161.31521175453759</v>
      </c>
      <c r="H105" s="226">
        <v>278037</v>
      </c>
      <c r="I105" s="226">
        <f t="shared" si="202"/>
        <v>140.70698380566802</v>
      </c>
      <c r="J105" s="226">
        <v>542579</v>
      </c>
      <c r="K105" s="226">
        <f t="shared" si="203"/>
        <v>102.19984931248823</v>
      </c>
      <c r="L105" s="226">
        <v>562577</v>
      </c>
      <c r="M105" s="226">
        <f t="shared" si="204"/>
        <v>143.40479225082845</v>
      </c>
      <c r="N105" s="226">
        <v>80827</v>
      </c>
      <c r="O105" s="226">
        <f t="shared" si="205"/>
        <v>68.906223358908775</v>
      </c>
      <c r="P105" s="226">
        <v>2809916</v>
      </c>
      <c r="Q105" s="226">
        <f t="shared" si="206"/>
        <v>177.31532782230076</v>
      </c>
      <c r="R105" s="226">
        <v>0</v>
      </c>
      <c r="S105" s="226">
        <f t="shared" si="207"/>
        <v>0</v>
      </c>
      <c r="T105" s="226">
        <f t="shared" si="208"/>
        <v>11014016</v>
      </c>
      <c r="U105" s="226">
        <f t="shared" si="209"/>
        <v>150.82114834239391</v>
      </c>
    </row>
    <row r="106" spans="1:21" x14ac:dyDescent="0.25">
      <c r="A106" s="225" t="s">
        <v>112</v>
      </c>
      <c r="B106" s="226">
        <v>0</v>
      </c>
      <c r="C106" s="226">
        <f t="shared" si="131"/>
        <v>0</v>
      </c>
      <c r="D106" s="226">
        <v>0</v>
      </c>
      <c r="E106" s="226">
        <f t="shared" si="200"/>
        <v>0</v>
      </c>
      <c r="F106" s="226">
        <v>0</v>
      </c>
      <c r="G106" s="226">
        <f t="shared" si="201"/>
        <v>0</v>
      </c>
      <c r="H106" s="226">
        <v>0</v>
      </c>
      <c r="I106" s="226">
        <f t="shared" si="202"/>
        <v>0</v>
      </c>
      <c r="J106" s="226">
        <v>0</v>
      </c>
      <c r="K106" s="226">
        <f t="shared" si="203"/>
        <v>0</v>
      </c>
      <c r="L106" s="226">
        <v>0</v>
      </c>
      <c r="M106" s="226">
        <f t="shared" si="204"/>
        <v>0</v>
      </c>
      <c r="N106" s="226">
        <v>0</v>
      </c>
      <c r="O106" s="226">
        <f t="shared" si="205"/>
        <v>0</v>
      </c>
      <c r="P106" s="226">
        <v>0</v>
      </c>
      <c r="Q106" s="226">
        <f t="shared" si="206"/>
        <v>0</v>
      </c>
      <c r="R106" s="226">
        <v>0</v>
      </c>
      <c r="S106" s="226">
        <f t="shared" si="207"/>
        <v>0</v>
      </c>
      <c r="T106" s="226">
        <f t="shared" si="208"/>
        <v>0</v>
      </c>
      <c r="U106" s="226">
        <f t="shared" si="209"/>
        <v>0</v>
      </c>
    </row>
    <row r="107" spans="1:21" x14ac:dyDescent="0.25">
      <c r="A107" s="225" t="s">
        <v>113</v>
      </c>
      <c r="B107" s="226">
        <v>78038</v>
      </c>
      <c r="C107" s="226">
        <f t="shared" si="131"/>
        <v>14.292673992673993</v>
      </c>
      <c r="D107" s="226">
        <v>136409</v>
      </c>
      <c r="E107" s="226">
        <f t="shared" si="200"/>
        <v>4.91227627930426</v>
      </c>
      <c r="F107" s="226">
        <v>96909</v>
      </c>
      <c r="G107" s="226">
        <f t="shared" si="201"/>
        <v>8.3758859118409674</v>
      </c>
      <c r="H107" s="226">
        <v>176578</v>
      </c>
      <c r="I107" s="226">
        <f t="shared" si="202"/>
        <v>89.361336032388664</v>
      </c>
      <c r="J107" s="226">
        <v>53174</v>
      </c>
      <c r="K107" s="226">
        <f t="shared" si="203"/>
        <v>10.015822188736108</v>
      </c>
      <c r="L107" s="226">
        <v>28309</v>
      </c>
      <c r="M107" s="226">
        <f t="shared" si="204"/>
        <v>7.2161611011980629</v>
      </c>
      <c r="N107" s="226">
        <v>150308</v>
      </c>
      <c r="O107" s="226">
        <f t="shared" si="205"/>
        <v>128.13981244671783</v>
      </c>
      <c r="P107" s="226">
        <v>35548</v>
      </c>
      <c r="Q107" s="226">
        <f t="shared" si="206"/>
        <v>2.2432006057928944</v>
      </c>
      <c r="R107" s="226">
        <v>0</v>
      </c>
      <c r="S107" s="226">
        <f t="shared" si="207"/>
        <v>0</v>
      </c>
      <c r="T107" s="226">
        <f t="shared" si="208"/>
        <v>755273</v>
      </c>
      <c r="U107" s="226">
        <f t="shared" si="209"/>
        <v>10.342380215536719</v>
      </c>
    </row>
    <row r="108" spans="1:21" x14ac:dyDescent="0.25">
      <c r="A108" s="225" t="s">
        <v>114</v>
      </c>
      <c r="B108" s="226">
        <v>19240</v>
      </c>
      <c r="C108" s="226">
        <f t="shared" si="131"/>
        <v>3.5238095238095237</v>
      </c>
      <c r="D108" s="226">
        <v>16923</v>
      </c>
      <c r="E108" s="226">
        <f t="shared" si="200"/>
        <v>0.60942057690230111</v>
      </c>
      <c r="F108" s="226">
        <v>44559</v>
      </c>
      <c r="G108" s="226">
        <f t="shared" si="201"/>
        <v>3.8512532411408817</v>
      </c>
      <c r="H108" s="226">
        <v>8536</v>
      </c>
      <c r="I108" s="226">
        <f t="shared" si="202"/>
        <v>4.3198380566801617</v>
      </c>
      <c r="J108" s="226">
        <v>17322</v>
      </c>
      <c r="K108" s="226">
        <f t="shared" si="203"/>
        <v>3.2627613486532305</v>
      </c>
      <c r="L108" s="226">
        <v>7272</v>
      </c>
      <c r="M108" s="226">
        <f t="shared" si="204"/>
        <v>1.8536834055569718</v>
      </c>
      <c r="N108" s="226">
        <v>28483</v>
      </c>
      <c r="O108" s="226">
        <f t="shared" si="205"/>
        <v>24.282182438192667</v>
      </c>
      <c r="P108" s="226">
        <v>20530</v>
      </c>
      <c r="Q108" s="226">
        <f t="shared" si="206"/>
        <v>1.2955133463747082</v>
      </c>
      <c r="R108" s="226">
        <v>0</v>
      </c>
      <c r="S108" s="226">
        <f t="shared" si="207"/>
        <v>0</v>
      </c>
      <c r="T108" s="226">
        <f t="shared" si="208"/>
        <v>162865</v>
      </c>
      <c r="U108" s="226">
        <f t="shared" si="209"/>
        <v>2.2302025278321715</v>
      </c>
    </row>
    <row r="109" spans="1:21" x14ac:dyDescent="0.25">
      <c r="A109" s="225" t="s">
        <v>115</v>
      </c>
      <c r="B109" s="226">
        <v>210213</v>
      </c>
      <c r="C109" s="226">
        <f t="shared" si="131"/>
        <v>38.50054945054945</v>
      </c>
      <c r="D109" s="226">
        <v>180399</v>
      </c>
      <c r="E109" s="226">
        <f t="shared" si="200"/>
        <v>6.4964168677302023</v>
      </c>
      <c r="F109" s="226">
        <v>457907</v>
      </c>
      <c r="G109" s="226">
        <f t="shared" si="201"/>
        <v>39.577095937770096</v>
      </c>
      <c r="H109" s="226">
        <v>82371</v>
      </c>
      <c r="I109" s="226">
        <f t="shared" si="202"/>
        <v>41.685728744939269</v>
      </c>
      <c r="J109" s="226">
        <v>162336</v>
      </c>
      <c r="K109" s="226">
        <f t="shared" si="203"/>
        <v>30.577509888867962</v>
      </c>
      <c r="L109" s="226">
        <v>78548</v>
      </c>
      <c r="M109" s="226">
        <f t="shared" si="204"/>
        <v>20.022431812388479</v>
      </c>
      <c r="N109" s="226">
        <v>346099</v>
      </c>
      <c r="O109" s="226">
        <f t="shared" si="205"/>
        <v>295.05456095481674</v>
      </c>
      <c r="P109" s="226">
        <v>235499</v>
      </c>
      <c r="Q109" s="226">
        <f t="shared" si="206"/>
        <v>14.860793841105572</v>
      </c>
      <c r="R109" s="226">
        <v>0</v>
      </c>
      <c r="S109" s="226">
        <f t="shared" si="207"/>
        <v>0</v>
      </c>
      <c r="T109" s="226">
        <f t="shared" si="208"/>
        <v>1753372</v>
      </c>
      <c r="U109" s="226">
        <f t="shared" si="209"/>
        <v>24.009914141344982</v>
      </c>
    </row>
    <row r="110" spans="1:21" x14ac:dyDescent="0.25">
      <c r="A110" s="225" t="s">
        <v>116</v>
      </c>
      <c r="B110" s="226">
        <v>18977</v>
      </c>
      <c r="C110" s="226">
        <f t="shared" si="131"/>
        <v>3.4756410256410257</v>
      </c>
      <c r="D110" s="226">
        <v>72046</v>
      </c>
      <c r="E110" s="226">
        <f t="shared" si="200"/>
        <v>2.5944758543699811</v>
      </c>
      <c r="F110" s="226">
        <v>42982</v>
      </c>
      <c r="G110" s="226">
        <f t="shared" si="201"/>
        <v>3.7149524632670698</v>
      </c>
      <c r="H110" s="226">
        <v>0</v>
      </c>
      <c r="I110" s="226">
        <f t="shared" si="202"/>
        <v>0</v>
      </c>
      <c r="J110" s="226">
        <v>36088</v>
      </c>
      <c r="K110" s="226">
        <f t="shared" si="203"/>
        <v>6.7975136560557541</v>
      </c>
      <c r="L110" s="226">
        <v>31436</v>
      </c>
      <c r="M110" s="226">
        <f t="shared" si="204"/>
        <v>8.0132551618659189</v>
      </c>
      <c r="N110" s="226">
        <v>0</v>
      </c>
      <c r="O110" s="226">
        <f t="shared" si="205"/>
        <v>0</v>
      </c>
      <c r="P110" s="226">
        <v>44175</v>
      </c>
      <c r="Q110" s="226">
        <f t="shared" si="206"/>
        <v>2.7875938663469428</v>
      </c>
      <c r="R110" s="226">
        <v>0</v>
      </c>
      <c r="S110" s="226">
        <f t="shared" si="207"/>
        <v>0</v>
      </c>
      <c r="T110" s="226">
        <f t="shared" si="208"/>
        <v>245704</v>
      </c>
      <c r="U110" s="226">
        <f t="shared" si="209"/>
        <v>3.364563791474386</v>
      </c>
    </row>
    <row r="111" spans="1:21" x14ac:dyDescent="0.25">
      <c r="A111" s="225" t="s">
        <v>117</v>
      </c>
      <c r="B111" s="226">
        <v>128846</v>
      </c>
      <c r="C111" s="226">
        <f t="shared" si="131"/>
        <v>23.598168498168498</v>
      </c>
      <c r="D111" s="226">
        <v>0</v>
      </c>
      <c r="E111" s="226">
        <f t="shared" si="200"/>
        <v>0</v>
      </c>
      <c r="F111" s="226">
        <v>0</v>
      </c>
      <c r="G111" s="226">
        <f t="shared" si="201"/>
        <v>0</v>
      </c>
      <c r="H111" s="226">
        <v>0</v>
      </c>
      <c r="I111" s="226">
        <f t="shared" si="202"/>
        <v>0</v>
      </c>
      <c r="J111" s="226">
        <v>266366</v>
      </c>
      <c r="K111" s="226">
        <f t="shared" si="203"/>
        <v>50.17253720097947</v>
      </c>
      <c r="L111" s="226">
        <v>0</v>
      </c>
      <c r="M111" s="226">
        <f t="shared" si="204"/>
        <v>0</v>
      </c>
      <c r="N111" s="226">
        <v>0</v>
      </c>
      <c r="O111" s="226">
        <f t="shared" si="205"/>
        <v>0</v>
      </c>
      <c r="P111" s="226">
        <v>0</v>
      </c>
      <c r="Q111" s="226">
        <f t="shared" si="206"/>
        <v>0</v>
      </c>
      <c r="R111" s="226">
        <v>0</v>
      </c>
      <c r="S111" s="226">
        <f t="shared" si="207"/>
        <v>0</v>
      </c>
      <c r="T111" s="226">
        <f t="shared" si="208"/>
        <v>395212</v>
      </c>
      <c r="U111" s="226">
        <f t="shared" si="209"/>
        <v>5.4118613663439552</v>
      </c>
    </row>
    <row r="112" spans="1:21" x14ac:dyDescent="0.25">
      <c r="A112" s="225" t="s">
        <v>118</v>
      </c>
      <c r="B112" s="226">
        <v>0</v>
      </c>
      <c r="C112" s="226">
        <f t="shared" si="131"/>
        <v>0</v>
      </c>
      <c r="D112" s="226">
        <v>0</v>
      </c>
      <c r="E112" s="226">
        <f t="shared" si="200"/>
        <v>0</v>
      </c>
      <c r="F112" s="226">
        <v>0</v>
      </c>
      <c r="G112" s="226">
        <f t="shared" si="201"/>
        <v>0</v>
      </c>
      <c r="H112" s="226">
        <v>0</v>
      </c>
      <c r="I112" s="226">
        <f t="shared" si="202"/>
        <v>0</v>
      </c>
      <c r="J112" s="226">
        <v>0</v>
      </c>
      <c r="K112" s="226">
        <f t="shared" si="203"/>
        <v>0</v>
      </c>
      <c r="L112" s="226">
        <v>0</v>
      </c>
      <c r="M112" s="226">
        <f t="shared" si="204"/>
        <v>0</v>
      </c>
      <c r="N112" s="226">
        <v>0</v>
      </c>
      <c r="O112" s="226">
        <f t="shared" si="205"/>
        <v>0</v>
      </c>
      <c r="P112" s="226">
        <v>0</v>
      </c>
      <c r="Q112" s="226">
        <f t="shared" si="206"/>
        <v>0</v>
      </c>
      <c r="R112" s="226">
        <v>0</v>
      </c>
      <c r="S112" s="226">
        <f t="shared" si="207"/>
        <v>0</v>
      </c>
      <c r="T112" s="226">
        <f t="shared" si="208"/>
        <v>0</v>
      </c>
      <c r="U112" s="226">
        <f t="shared" si="209"/>
        <v>0</v>
      </c>
    </row>
    <row r="113" spans="1:21" x14ac:dyDescent="0.25">
      <c r="A113" s="225" t="s">
        <v>119</v>
      </c>
      <c r="B113" s="226">
        <v>0</v>
      </c>
      <c r="C113" s="226">
        <f t="shared" si="131"/>
        <v>0</v>
      </c>
      <c r="D113" s="226">
        <v>0</v>
      </c>
      <c r="E113" s="226">
        <f t="shared" si="200"/>
        <v>0</v>
      </c>
      <c r="F113" s="226">
        <v>0</v>
      </c>
      <c r="G113" s="226">
        <f t="shared" si="201"/>
        <v>0</v>
      </c>
      <c r="H113" s="226">
        <v>0</v>
      </c>
      <c r="I113" s="226">
        <f t="shared" si="202"/>
        <v>0</v>
      </c>
      <c r="J113" s="226">
        <v>0</v>
      </c>
      <c r="K113" s="226">
        <f t="shared" si="203"/>
        <v>0</v>
      </c>
      <c r="L113" s="226">
        <v>0</v>
      </c>
      <c r="M113" s="226">
        <f t="shared" si="204"/>
        <v>0</v>
      </c>
      <c r="N113" s="226">
        <v>0</v>
      </c>
      <c r="O113" s="226">
        <f t="shared" si="205"/>
        <v>0</v>
      </c>
      <c r="P113" s="226">
        <v>0</v>
      </c>
      <c r="Q113" s="226">
        <f t="shared" si="206"/>
        <v>0</v>
      </c>
      <c r="R113" s="226">
        <v>0</v>
      </c>
      <c r="S113" s="226">
        <f t="shared" si="207"/>
        <v>0</v>
      </c>
      <c r="T113" s="226">
        <f t="shared" si="208"/>
        <v>0</v>
      </c>
      <c r="U113" s="226">
        <f t="shared" si="209"/>
        <v>0</v>
      </c>
    </row>
    <row r="114" spans="1:21" x14ac:dyDescent="0.25">
      <c r="A114" s="225" t="s">
        <v>120</v>
      </c>
      <c r="B114" s="226">
        <v>0</v>
      </c>
      <c r="C114" s="226">
        <f t="shared" si="131"/>
        <v>0</v>
      </c>
      <c r="D114" s="226">
        <v>0</v>
      </c>
      <c r="E114" s="226">
        <f t="shared" si="200"/>
        <v>0</v>
      </c>
      <c r="F114" s="226">
        <v>0</v>
      </c>
      <c r="G114" s="226">
        <f t="shared" si="201"/>
        <v>0</v>
      </c>
      <c r="H114" s="226">
        <v>0</v>
      </c>
      <c r="I114" s="226">
        <f t="shared" si="202"/>
        <v>0</v>
      </c>
      <c r="J114" s="226">
        <v>0</v>
      </c>
      <c r="K114" s="226">
        <f t="shared" si="203"/>
        <v>0</v>
      </c>
      <c r="L114" s="226">
        <v>0</v>
      </c>
      <c r="M114" s="226">
        <f t="shared" si="204"/>
        <v>0</v>
      </c>
      <c r="N114" s="226">
        <v>0</v>
      </c>
      <c r="O114" s="226">
        <f t="shared" si="205"/>
        <v>0</v>
      </c>
      <c r="P114" s="226">
        <v>0</v>
      </c>
      <c r="Q114" s="226">
        <f t="shared" si="206"/>
        <v>0</v>
      </c>
      <c r="R114" s="226">
        <v>0</v>
      </c>
      <c r="S114" s="226">
        <f t="shared" si="207"/>
        <v>0</v>
      </c>
      <c r="T114" s="226">
        <f t="shared" si="208"/>
        <v>0</v>
      </c>
      <c r="U114" s="226">
        <f t="shared" si="209"/>
        <v>0</v>
      </c>
    </row>
    <row r="115" spans="1:21" x14ac:dyDescent="0.25">
      <c r="A115" s="225" t="s">
        <v>121</v>
      </c>
      <c r="B115" s="226">
        <f>-B58</f>
        <v>6226.4393622034877</v>
      </c>
      <c r="C115" s="226">
        <f t="shared" si="131"/>
        <v>1.1403735095610783</v>
      </c>
      <c r="D115" s="226">
        <f>-D58</f>
        <v>80579.052141697655</v>
      </c>
      <c r="E115" s="226">
        <f t="shared" si="200"/>
        <v>2.9017628341567092</v>
      </c>
      <c r="F115" s="226">
        <f>-F58</f>
        <v>40151.383921558358</v>
      </c>
      <c r="G115" s="226">
        <f t="shared" si="201"/>
        <v>3.4703011168157611</v>
      </c>
      <c r="H115" s="226">
        <f>-H58</f>
        <v>2274.5473110959833</v>
      </c>
      <c r="I115" s="226">
        <f t="shared" si="202"/>
        <v>1.1510866958987769</v>
      </c>
      <c r="J115" s="226">
        <f>-J58</f>
        <v>25530.186743991202</v>
      </c>
      <c r="K115" s="226">
        <f t="shared" si="203"/>
        <v>4.8088503944229046</v>
      </c>
      <c r="L115" s="226">
        <f>-L58</f>
        <v>4612.9212049012931</v>
      </c>
      <c r="M115" s="226">
        <f t="shared" si="204"/>
        <v>1.1758657162633936</v>
      </c>
      <c r="N115" s="226">
        <f>-N58</f>
        <v>1391.687306906844</v>
      </c>
      <c r="O115" s="226">
        <f t="shared" si="205"/>
        <v>1.1864341917364398</v>
      </c>
      <c r="P115" s="226">
        <f>-P58</f>
        <v>43803.782007645183</v>
      </c>
      <c r="Q115" s="226">
        <f t="shared" si="206"/>
        <v>2.764168739044941</v>
      </c>
      <c r="R115" s="226">
        <v>0</v>
      </c>
      <c r="S115" s="226">
        <f t="shared" si="207"/>
        <v>0</v>
      </c>
      <c r="T115" s="226">
        <f>+SUM(B115+D115+F115+H115+J115+L115+N115+P115+R115)</f>
        <v>204570</v>
      </c>
      <c r="U115" s="226">
        <f t="shared" si="209"/>
        <v>2.8012926725731577</v>
      </c>
    </row>
    <row r="116" spans="1:21" x14ac:dyDescent="0.25">
      <c r="A116" s="225" t="s">
        <v>122</v>
      </c>
      <c r="B116" s="226">
        <v>0</v>
      </c>
      <c r="C116" s="226">
        <f t="shared" si="131"/>
        <v>0</v>
      </c>
      <c r="D116" s="226">
        <v>0</v>
      </c>
      <c r="E116" s="226">
        <f t="shared" si="200"/>
        <v>0</v>
      </c>
      <c r="F116" s="226">
        <v>0</v>
      </c>
      <c r="G116" s="226">
        <f t="shared" si="201"/>
        <v>0</v>
      </c>
      <c r="H116" s="226">
        <v>0</v>
      </c>
      <c r="I116" s="226">
        <f t="shared" si="202"/>
        <v>0</v>
      </c>
      <c r="J116" s="226">
        <v>0</v>
      </c>
      <c r="K116" s="226">
        <f t="shared" si="203"/>
        <v>0</v>
      </c>
      <c r="L116" s="226">
        <v>0</v>
      </c>
      <c r="M116" s="226">
        <f t="shared" si="204"/>
        <v>0</v>
      </c>
      <c r="N116" s="226">
        <v>0</v>
      </c>
      <c r="O116" s="226">
        <f t="shared" si="205"/>
        <v>0</v>
      </c>
      <c r="P116" s="226">
        <v>0</v>
      </c>
      <c r="Q116" s="226">
        <f t="shared" si="206"/>
        <v>0</v>
      </c>
      <c r="R116" s="226">
        <v>0</v>
      </c>
      <c r="S116" s="226">
        <f t="shared" si="207"/>
        <v>0</v>
      </c>
      <c r="T116" s="226">
        <f t="shared" si="208"/>
        <v>0</v>
      </c>
      <c r="U116" s="226">
        <f t="shared" si="209"/>
        <v>0</v>
      </c>
    </row>
    <row r="117" spans="1:21" x14ac:dyDescent="0.25">
      <c r="A117" s="227" t="s">
        <v>123</v>
      </c>
      <c r="B117" s="228">
        <f>+SUM(B104:B116)</f>
        <v>1166451.4393622035</v>
      </c>
      <c r="C117" s="228">
        <f t="shared" ref="C117:U117" si="210">+SUM(C104:C116)</f>
        <v>213.63579475498233</v>
      </c>
      <c r="D117" s="228">
        <f t="shared" si="210"/>
        <v>4655108.0521416981</v>
      </c>
      <c r="E117" s="228">
        <f t="shared" si="210"/>
        <v>167.63686312584886</v>
      </c>
      <c r="F117" s="228">
        <f t="shared" si="210"/>
        <v>2548925.3839215585</v>
      </c>
      <c r="G117" s="228">
        <f t="shared" si="210"/>
        <v>220.30470042537237</v>
      </c>
      <c r="H117" s="228">
        <f t="shared" si="210"/>
        <v>547796.54731109599</v>
      </c>
      <c r="I117" s="228">
        <f t="shared" si="210"/>
        <v>277.22497333557487</v>
      </c>
      <c r="J117" s="228">
        <f t="shared" si="210"/>
        <v>1103395.1867439912</v>
      </c>
      <c r="K117" s="228">
        <f t="shared" si="210"/>
        <v>207.83484399020364</v>
      </c>
      <c r="L117" s="228">
        <f t="shared" si="210"/>
        <v>712754.9212049013</v>
      </c>
      <c r="M117" s="228">
        <f t="shared" si="210"/>
        <v>181.68618944810126</v>
      </c>
      <c r="N117" s="228">
        <f t="shared" si="210"/>
        <v>607108.6873069068</v>
      </c>
      <c r="O117" s="228">
        <f t="shared" si="210"/>
        <v>517.56921339037251</v>
      </c>
      <c r="P117" s="228">
        <f t="shared" si="210"/>
        <v>3189471.7820076453</v>
      </c>
      <c r="Q117" s="228">
        <f t="shared" si="210"/>
        <v>201.26659822096585</v>
      </c>
      <c r="R117" s="228">
        <f t="shared" si="210"/>
        <v>0</v>
      </c>
      <c r="S117" s="228">
        <f t="shared" si="210"/>
        <v>0</v>
      </c>
      <c r="T117" s="228">
        <f t="shared" si="210"/>
        <v>14531012</v>
      </c>
      <c r="U117" s="228">
        <f t="shared" si="210"/>
        <v>198.98136305749927</v>
      </c>
    </row>
    <row r="118" spans="1:21" x14ac:dyDescent="0.25">
      <c r="A118" s="227" t="s">
        <v>124</v>
      </c>
      <c r="B118" s="228">
        <f>+B101+B117</f>
        <v>3070910</v>
      </c>
      <c r="C118" s="228">
        <f t="shared" ref="C118:U118" si="211">+C101+C117</f>
        <v>562.43772893772893</v>
      </c>
      <c r="D118" s="228">
        <f t="shared" si="211"/>
        <v>10334090</v>
      </c>
      <c r="E118" s="228">
        <f t="shared" si="211"/>
        <v>372.14483776873487</v>
      </c>
      <c r="F118" s="228">
        <f t="shared" si="211"/>
        <v>5140854</v>
      </c>
      <c r="G118" s="228">
        <f t="shared" si="211"/>
        <v>444.32618841832323</v>
      </c>
      <c r="H118" s="228">
        <f t="shared" si="211"/>
        <v>1011875</v>
      </c>
      <c r="I118" s="228">
        <f t="shared" si="211"/>
        <v>512.08248987854256</v>
      </c>
      <c r="J118" s="228">
        <f t="shared" si="211"/>
        <v>2445707</v>
      </c>
      <c r="K118" s="228">
        <f t="shared" si="211"/>
        <v>460.67187794311542</v>
      </c>
      <c r="L118" s="228">
        <f t="shared" si="211"/>
        <v>1367107</v>
      </c>
      <c r="M118" s="228">
        <f t="shared" si="211"/>
        <v>348.4850879429008</v>
      </c>
      <c r="N118" s="228">
        <f t="shared" si="211"/>
        <v>1525199</v>
      </c>
      <c r="O118" s="228">
        <f t="shared" si="211"/>
        <v>1300.2549019607845</v>
      </c>
      <c r="P118" s="228">
        <f t="shared" si="211"/>
        <v>5687488</v>
      </c>
      <c r="Q118" s="228">
        <f t="shared" si="211"/>
        <v>358.89998106897201</v>
      </c>
      <c r="R118" s="228">
        <f t="shared" si="211"/>
        <v>0</v>
      </c>
      <c r="S118" s="228">
        <f t="shared" si="211"/>
        <v>0</v>
      </c>
      <c r="T118" s="228">
        <f t="shared" si="211"/>
        <v>30583230</v>
      </c>
      <c r="U118" s="228">
        <f t="shared" si="211"/>
        <v>418.79345995316794</v>
      </c>
    </row>
    <row r="119" spans="1:21" x14ac:dyDescent="0.25">
      <c r="A119" s="227" t="s">
        <v>125</v>
      </c>
      <c r="B119" s="228">
        <f>+B102+B117</f>
        <v>3105854</v>
      </c>
      <c r="C119" s="228">
        <f t="shared" ref="C119:U119" si="212">+C102+C117</f>
        <v>568.83772893772891</v>
      </c>
      <c r="D119" s="228">
        <f t="shared" si="212"/>
        <v>10365226.039999999</v>
      </c>
      <c r="E119" s="228">
        <f t="shared" si="212"/>
        <v>373.26608952428961</v>
      </c>
      <c r="F119" s="228">
        <f t="shared" si="212"/>
        <v>5187166.0200000005</v>
      </c>
      <c r="G119" s="228">
        <f t="shared" si="212"/>
        <v>448.32895592048402</v>
      </c>
      <c r="H119" s="228">
        <f t="shared" si="212"/>
        <v>1020387.0800000001</v>
      </c>
      <c r="I119" s="228">
        <f t="shared" si="212"/>
        <v>516.39022267206474</v>
      </c>
      <c r="J119" s="228">
        <f t="shared" si="212"/>
        <v>2482219.04</v>
      </c>
      <c r="K119" s="228">
        <f t="shared" si="212"/>
        <v>467.54926351478616</v>
      </c>
      <c r="L119" s="228">
        <f t="shared" si="212"/>
        <v>1385923</v>
      </c>
      <c r="M119" s="228">
        <f t="shared" si="212"/>
        <v>353.28141728269179</v>
      </c>
      <c r="N119" s="228">
        <f t="shared" si="212"/>
        <v>1559265.71</v>
      </c>
      <c r="O119" s="228">
        <f t="shared" si="212"/>
        <v>1329.2972804774085</v>
      </c>
      <c r="P119" s="228">
        <f t="shared" si="212"/>
        <v>5692192</v>
      </c>
      <c r="Q119" s="228">
        <f t="shared" si="212"/>
        <v>359.19681958730359</v>
      </c>
      <c r="R119" s="228">
        <f t="shared" si="212"/>
        <v>0</v>
      </c>
      <c r="S119" s="228">
        <f t="shared" si="212"/>
        <v>0</v>
      </c>
      <c r="T119" s="228">
        <f t="shared" si="212"/>
        <v>30798232.890000001</v>
      </c>
      <c r="U119" s="228">
        <f t="shared" si="212"/>
        <v>421.73761608720059</v>
      </c>
    </row>
    <row r="120" spans="1:21" x14ac:dyDescent="0.25">
      <c r="A120" s="227" t="s">
        <v>126</v>
      </c>
      <c r="B120" s="229">
        <f>+B101/B118</f>
        <v>0.62016098180597823</v>
      </c>
      <c r="C120" s="229"/>
      <c r="D120" s="229">
        <f t="shared" ref="D120:P120" si="213">+D101/D118</f>
        <v>0.54953865776844424</v>
      </c>
      <c r="E120" s="229"/>
      <c r="F120" s="229">
        <f t="shared" si="213"/>
        <v>0.5041824988763427</v>
      </c>
      <c r="G120" s="229"/>
      <c r="H120" s="229">
        <f t="shared" si="213"/>
        <v>0.45863219536889832</v>
      </c>
      <c r="I120" s="229"/>
      <c r="J120" s="229">
        <f t="shared" si="213"/>
        <v>0.54884408200001422</v>
      </c>
      <c r="K120" s="229"/>
      <c r="L120" s="229">
        <f t="shared" si="213"/>
        <v>0.47863998852693951</v>
      </c>
      <c r="M120" s="229"/>
      <c r="N120" s="229">
        <f t="shared" si="213"/>
        <v>0.60194788528781695</v>
      </c>
      <c r="O120" s="229"/>
      <c r="P120" s="229">
        <f t="shared" si="213"/>
        <v>0.4392125694141869</v>
      </c>
      <c r="Q120" s="229"/>
      <c r="R120" s="229"/>
      <c r="S120" s="229"/>
      <c r="T120" s="229">
        <f>+T101/T118</f>
        <v>0.52486993689024997</v>
      </c>
      <c r="U120" s="229"/>
    </row>
    <row r="121" spans="1:21" x14ac:dyDescent="0.25">
      <c r="A121" s="146" t="s">
        <v>127</v>
      </c>
      <c r="B121" s="143" t="s">
        <v>13</v>
      </c>
      <c r="C121" s="143"/>
      <c r="D121" s="143" t="s">
        <v>13</v>
      </c>
      <c r="E121" s="143"/>
      <c r="F121" s="143" t="s">
        <v>13</v>
      </c>
      <c r="G121" s="143"/>
      <c r="H121" s="143" t="s">
        <v>13</v>
      </c>
      <c r="I121" s="143"/>
      <c r="J121" s="143" t="s">
        <v>13</v>
      </c>
      <c r="K121" s="143"/>
      <c r="L121" s="143" t="s">
        <v>13</v>
      </c>
      <c r="M121" s="143"/>
      <c r="N121" s="143" t="s">
        <v>13</v>
      </c>
      <c r="O121" s="143"/>
      <c r="P121" s="143" t="s">
        <v>13</v>
      </c>
      <c r="Q121" s="143"/>
      <c r="R121" s="143" t="s">
        <v>13</v>
      </c>
      <c r="S121" s="143"/>
      <c r="T121" s="143" t="s">
        <v>13</v>
      </c>
      <c r="U121" s="143"/>
    </row>
    <row r="122" spans="1:21" x14ac:dyDescent="0.25">
      <c r="A122" s="230" t="s">
        <v>128</v>
      </c>
      <c r="B122" s="231">
        <v>0</v>
      </c>
      <c r="C122" s="231">
        <f t="shared" si="131"/>
        <v>0</v>
      </c>
      <c r="D122" s="231">
        <v>282830</v>
      </c>
      <c r="E122" s="231">
        <f t="shared" ref="E122:E124" si="214">+D122/D$3</f>
        <v>10.185098491123195</v>
      </c>
      <c r="F122" s="231">
        <v>219650</v>
      </c>
      <c r="G122" s="231">
        <f t="shared" ref="G122:G124" si="215">+F122/F$3</f>
        <v>18.984442523768365</v>
      </c>
      <c r="H122" s="231">
        <v>0</v>
      </c>
      <c r="I122" s="231">
        <f t="shared" ref="I122:I124" si="216">+H122/H$3</f>
        <v>0</v>
      </c>
      <c r="J122" s="231">
        <v>97300</v>
      </c>
      <c r="K122" s="231">
        <f t="shared" ref="K122:K124" si="217">+J122/J$3</f>
        <v>18.327368619325675</v>
      </c>
      <c r="L122" s="231">
        <v>0</v>
      </c>
      <c r="M122" s="231">
        <f t="shared" ref="M122:M124" si="218">+L122/L$3</f>
        <v>0</v>
      </c>
      <c r="N122" s="231">
        <v>0</v>
      </c>
      <c r="O122" s="231">
        <f t="shared" ref="O122:O124" si="219">+N122/N$3</f>
        <v>0</v>
      </c>
      <c r="P122" s="231">
        <v>165720</v>
      </c>
      <c r="Q122" s="231">
        <f t="shared" ref="Q122:Q124" si="220">+P122/P$3</f>
        <v>10.457499842241434</v>
      </c>
      <c r="R122" s="231">
        <v>0</v>
      </c>
      <c r="S122" s="231">
        <f t="shared" ref="S122:S124" si="221">+R122/R$3</f>
        <v>0</v>
      </c>
      <c r="T122" s="231">
        <v>765500</v>
      </c>
      <c r="U122" s="231">
        <f t="shared" ref="U122:U124" si="222">+T122/T$3</f>
        <v>10.482424308817286</v>
      </c>
    </row>
    <row r="123" spans="1:21" x14ac:dyDescent="0.25">
      <c r="A123" s="230" t="s">
        <v>129</v>
      </c>
      <c r="B123" s="231">
        <v>0</v>
      </c>
      <c r="C123" s="231">
        <f t="shared" si="131"/>
        <v>0</v>
      </c>
      <c r="D123" s="231">
        <v>0</v>
      </c>
      <c r="E123" s="231">
        <f t="shared" si="214"/>
        <v>0</v>
      </c>
      <c r="F123" s="231">
        <v>0</v>
      </c>
      <c r="G123" s="231">
        <f t="shared" si="215"/>
        <v>0</v>
      </c>
      <c r="H123" s="231">
        <v>0</v>
      </c>
      <c r="I123" s="231">
        <f t="shared" si="216"/>
        <v>0</v>
      </c>
      <c r="J123" s="231">
        <v>0</v>
      </c>
      <c r="K123" s="231">
        <f t="shared" si="217"/>
        <v>0</v>
      </c>
      <c r="L123" s="231">
        <v>0</v>
      </c>
      <c r="M123" s="231">
        <f t="shared" si="218"/>
        <v>0</v>
      </c>
      <c r="N123" s="231">
        <v>0</v>
      </c>
      <c r="O123" s="231">
        <f t="shared" si="219"/>
        <v>0</v>
      </c>
      <c r="P123" s="231">
        <v>0</v>
      </c>
      <c r="Q123" s="231">
        <f t="shared" si="220"/>
        <v>0</v>
      </c>
      <c r="R123" s="231">
        <v>0</v>
      </c>
      <c r="S123" s="231">
        <f t="shared" si="221"/>
        <v>0</v>
      </c>
      <c r="T123" s="231">
        <v>0</v>
      </c>
      <c r="U123" s="231">
        <f t="shared" si="222"/>
        <v>0</v>
      </c>
    </row>
    <row r="124" spans="1:21" x14ac:dyDescent="0.25">
      <c r="A124" s="232" t="s">
        <v>130</v>
      </c>
      <c r="B124" s="233">
        <v>0</v>
      </c>
      <c r="C124" s="233">
        <f t="shared" si="131"/>
        <v>0</v>
      </c>
      <c r="D124" s="233">
        <v>282830</v>
      </c>
      <c r="E124" s="233">
        <f t="shared" si="214"/>
        <v>10.185098491123195</v>
      </c>
      <c r="F124" s="233">
        <v>219650</v>
      </c>
      <c r="G124" s="233">
        <f t="shared" si="215"/>
        <v>18.984442523768365</v>
      </c>
      <c r="H124" s="233">
        <v>0</v>
      </c>
      <c r="I124" s="233">
        <f t="shared" si="216"/>
        <v>0</v>
      </c>
      <c r="J124" s="233">
        <v>97300</v>
      </c>
      <c r="K124" s="233">
        <f t="shared" si="217"/>
        <v>18.327368619325675</v>
      </c>
      <c r="L124" s="233">
        <v>0</v>
      </c>
      <c r="M124" s="233">
        <f t="shared" si="218"/>
        <v>0</v>
      </c>
      <c r="N124" s="233">
        <v>0</v>
      </c>
      <c r="O124" s="233">
        <f t="shared" si="219"/>
        <v>0</v>
      </c>
      <c r="P124" s="233">
        <v>165720</v>
      </c>
      <c r="Q124" s="233">
        <f t="shared" si="220"/>
        <v>10.457499842241434</v>
      </c>
      <c r="R124" s="233">
        <v>0</v>
      </c>
      <c r="S124" s="233">
        <f t="shared" si="221"/>
        <v>0</v>
      </c>
      <c r="T124" s="233">
        <v>765500</v>
      </c>
      <c r="U124" s="233">
        <f t="shared" si="222"/>
        <v>10.482424308817286</v>
      </c>
    </row>
    <row r="125" spans="1:21" x14ac:dyDescent="0.25">
      <c r="A125" s="234" t="s">
        <v>131</v>
      </c>
      <c r="B125" s="235" t="s">
        <v>13</v>
      </c>
      <c r="C125" s="235"/>
      <c r="D125" s="235" t="s">
        <v>13</v>
      </c>
      <c r="E125" s="235"/>
      <c r="F125" s="235" t="s">
        <v>13</v>
      </c>
      <c r="G125" s="235"/>
      <c r="H125" s="235" t="s">
        <v>13</v>
      </c>
      <c r="I125" s="235"/>
      <c r="J125" s="235" t="s">
        <v>13</v>
      </c>
      <c r="K125" s="235"/>
      <c r="L125" s="235" t="s">
        <v>13</v>
      </c>
      <c r="M125" s="235"/>
      <c r="N125" s="235" t="s">
        <v>13</v>
      </c>
      <c r="O125" s="235"/>
      <c r="P125" s="235" t="s">
        <v>13</v>
      </c>
      <c r="Q125" s="235"/>
      <c r="R125" s="235" t="s">
        <v>13</v>
      </c>
      <c r="S125" s="235"/>
      <c r="T125" s="235" t="s">
        <v>13</v>
      </c>
      <c r="U125" s="235"/>
    </row>
    <row r="126" spans="1:21" x14ac:dyDescent="0.25">
      <c r="A126" s="235" t="s">
        <v>132</v>
      </c>
      <c r="B126" s="236">
        <v>0</v>
      </c>
      <c r="C126" s="236">
        <f t="shared" si="131"/>
        <v>0</v>
      </c>
      <c r="D126" s="236">
        <v>282830</v>
      </c>
      <c r="E126" s="236">
        <f t="shared" ref="E126:E128" si="223">+D126/D$3</f>
        <v>10.185098491123195</v>
      </c>
      <c r="F126" s="236">
        <v>219650</v>
      </c>
      <c r="G126" s="236">
        <f t="shared" ref="G126:G128" si="224">+F126/F$3</f>
        <v>18.984442523768365</v>
      </c>
      <c r="H126" s="236">
        <v>0</v>
      </c>
      <c r="I126" s="236">
        <f t="shared" ref="I126:I128" si="225">+H126/H$3</f>
        <v>0</v>
      </c>
      <c r="J126" s="236">
        <v>97300</v>
      </c>
      <c r="K126" s="236">
        <f t="shared" ref="K126:K128" si="226">+J126/J$3</f>
        <v>18.327368619325675</v>
      </c>
      <c r="L126" s="236">
        <v>0</v>
      </c>
      <c r="M126" s="236">
        <f t="shared" ref="M126:M128" si="227">+L126/L$3</f>
        <v>0</v>
      </c>
      <c r="N126" s="236">
        <v>0</v>
      </c>
      <c r="O126" s="236">
        <f t="shared" ref="O126:O128" si="228">+N126/N$3</f>
        <v>0</v>
      </c>
      <c r="P126" s="236">
        <v>165720</v>
      </c>
      <c r="Q126" s="236">
        <f t="shared" ref="Q126:Q128" si="229">+P126/P$3</f>
        <v>10.457499842241434</v>
      </c>
      <c r="R126" s="236">
        <v>0</v>
      </c>
      <c r="S126" s="236">
        <f t="shared" ref="S126:S128" si="230">+R126/R$3</f>
        <v>0</v>
      </c>
      <c r="T126" s="236">
        <v>765500</v>
      </c>
      <c r="U126" s="236">
        <f t="shared" ref="U126:U128" si="231">+T126/T$3</f>
        <v>10.482424308817286</v>
      </c>
    </row>
    <row r="127" spans="1:21" x14ac:dyDescent="0.25">
      <c r="A127" s="235" t="s">
        <v>133</v>
      </c>
      <c r="B127" s="236">
        <v>0</v>
      </c>
      <c r="C127" s="236">
        <f t="shared" si="131"/>
        <v>0</v>
      </c>
      <c r="D127" s="236">
        <v>0</v>
      </c>
      <c r="E127" s="236">
        <f t="shared" si="223"/>
        <v>0</v>
      </c>
      <c r="F127" s="236">
        <v>0</v>
      </c>
      <c r="G127" s="236">
        <f t="shared" si="224"/>
        <v>0</v>
      </c>
      <c r="H127" s="236">
        <v>0</v>
      </c>
      <c r="I127" s="236">
        <f t="shared" si="225"/>
        <v>0</v>
      </c>
      <c r="J127" s="236">
        <v>0</v>
      </c>
      <c r="K127" s="236">
        <f t="shared" si="226"/>
        <v>0</v>
      </c>
      <c r="L127" s="236">
        <v>0</v>
      </c>
      <c r="M127" s="236">
        <f t="shared" si="227"/>
        <v>0</v>
      </c>
      <c r="N127" s="236">
        <v>0</v>
      </c>
      <c r="O127" s="236">
        <f t="shared" si="228"/>
        <v>0</v>
      </c>
      <c r="P127" s="236">
        <v>0</v>
      </c>
      <c r="Q127" s="236">
        <f t="shared" si="229"/>
        <v>0</v>
      </c>
      <c r="R127" s="236">
        <v>0</v>
      </c>
      <c r="S127" s="236">
        <f t="shared" si="230"/>
        <v>0</v>
      </c>
      <c r="T127" s="236">
        <v>0</v>
      </c>
      <c r="U127" s="236">
        <f t="shared" si="231"/>
        <v>0</v>
      </c>
    </row>
    <row r="128" spans="1:21" x14ac:dyDescent="0.25">
      <c r="A128" s="234" t="s">
        <v>134</v>
      </c>
      <c r="B128" s="237">
        <v>0</v>
      </c>
      <c r="C128" s="237">
        <f t="shared" si="131"/>
        <v>0</v>
      </c>
      <c r="D128" s="239">
        <v>1</v>
      </c>
      <c r="E128" s="237">
        <f t="shared" si="223"/>
        <v>3.6011379595952319E-5</v>
      </c>
      <c r="F128" s="239">
        <v>1</v>
      </c>
      <c r="G128" s="237">
        <f t="shared" si="224"/>
        <v>8.6430423509075192E-5</v>
      </c>
      <c r="H128" s="237">
        <v>0</v>
      </c>
      <c r="I128" s="237">
        <f t="shared" si="225"/>
        <v>0</v>
      </c>
      <c r="J128" s="239">
        <v>1</v>
      </c>
      <c r="K128" s="237">
        <f t="shared" si="226"/>
        <v>1.8835938971557733E-4</v>
      </c>
      <c r="L128" s="237">
        <v>0</v>
      </c>
      <c r="M128" s="237">
        <f t="shared" si="227"/>
        <v>0</v>
      </c>
      <c r="N128" s="237">
        <v>0</v>
      </c>
      <c r="O128" s="237">
        <f t="shared" si="228"/>
        <v>0</v>
      </c>
      <c r="P128" s="239">
        <v>1</v>
      </c>
      <c r="Q128" s="237">
        <f t="shared" si="229"/>
        <v>6.3103426516059825E-5</v>
      </c>
      <c r="R128" s="237">
        <v>0</v>
      </c>
      <c r="S128" s="237">
        <f t="shared" si="230"/>
        <v>0</v>
      </c>
      <c r="T128" s="239">
        <f>+T126/T124</f>
        <v>1</v>
      </c>
      <c r="U128" s="237">
        <f t="shared" si="231"/>
        <v>1.3693565393621536E-5</v>
      </c>
    </row>
  </sheetData>
  <mergeCells count="20">
    <mergeCell ref="N3:O3"/>
    <mergeCell ref="P3:Q3"/>
    <mergeCell ref="R3:S3"/>
    <mergeCell ref="T3:U3"/>
    <mergeCell ref="N1:O1"/>
    <mergeCell ref="P1:Q1"/>
    <mergeCell ref="R1:S1"/>
    <mergeCell ref="T1:U1"/>
    <mergeCell ref="L3:M3"/>
    <mergeCell ref="B1:C1"/>
    <mergeCell ref="D1:E1"/>
    <mergeCell ref="F1:G1"/>
    <mergeCell ref="H1:I1"/>
    <mergeCell ref="J1:K1"/>
    <mergeCell ref="L1:M1"/>
    <mergeCell ref="B3:C3"/>
    <mergeCell ref="D3:E3"/>
    <mergeCell ref="F3:G3"/>
    <mergeCell ref="H3:I3"/>
    <mergeCell ref="J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8"/>
  <sheetViews>
    <sheetView topLeftCell="E1" workbookViewId="0">
      <selection activeCell="T8" sqref="T8"/>
    </sheetView>
  </sheetViews>
  <sheetFormatPr baseColWidth="10" defaultRowHeight="13.2" x14ac:dyDescent="0.25"/>
  <cols>
    <col min="1" max="1" width="58.5546875" customWidth="1"/>
    <col min="2" max="2" width="13.6640625" customWidth="1"/>
    <col min="3" max="3" width="7.77734375" customWidth="1"/>
    <col min="4" max="4" width="13.6640625" customWidth="1"/>
    <col min="5" max="5" width="7.77734375" customWidth="1"/>
    <col min="6" max="6" width="13.6640625" customWidth="1"/>
    <col min="7" max="7" width="7.77734375" customWidth="1"/>
    <col min="8" max="8" width="13.6640625" customWidth="1"/>
    <col min="9" max="9" width="7.77734375" customWidth="1"/>
    <col min="10" max="10" width="13.6640625" customWidth="1"/>
    <col min="11" max="11" width="7.77734375" customWidth="1"/>
    <col min="12" max="12" width="13.6640625" customWidth="1"/>
    <col min="13" max="13" width="7.77734375" customWidth="1"/>
    <col min="14" max="14" width="13.6640625" customWidth="1"/>
    <col min="15" max="15" width="7.77734375" customWidth="1"/>
    <col min="16" max="16" width="13.6640625" customWidth="1"/>
    <col min="17" max="17" width="7.77734375" customWidth="1"/>
    <col min="18" max="18" width="13.6640625" customWidth="1"/>
    <col min="19" max="19" width="7.77734375" customWidth="1"/>
    <col min="20" max="20" width="13.6640625" customWidth="1"/>
    <col min="21" max="21" width="7.77734375" customWidth="1"/>
    <col min="22" max="242" width="8.88671875" customWidth="1"/>
  </cols>
  <sheetData>
    <row r="1" spans="1:21" x14ac:dyDescent="0.25">
      <c r="B1" s="530" t="s">
        <v>135</v>
      </c>
      <c r="C1" s="530"/>
      <c r="D1" s="530" t="s">
        <v>136</v>
      </c>
      <c r="E1" s="530"/>
      <c r="F1" s="530" t="s">
        <v>137</v>
      </c>
      <c r="G1" s="530"/>
      <c r="H1" s="530" t="s">
        <v>138</v>
      </c>
      <c r="I1" s="530"/>
      <c r="J1" s="530" t="s">
        <v>139</v>
      </c>
      <c r="K1" s="530"/>
      <c r="L1" s="530" t="s">
        <v>140</v>
      </c>
      <c r="M1" s="530"/>
      <c r="N1" s="530" t="s">
        <v>141</v>
      </c>
      <c r="O1" s="530"/>
      <c r="P1" s="530" t="s">
        <v>142</v>
      </c>
      <c r="Q1" s="530"/>
      <c r="R1" s="530" t="s">
        <v>143</v>
      </c>
      <c r="S1" s="530"/>
      <c r="T1" s="530" t="s">
        <v>6</v>
      </c>
      <c r="U1" s="530"/>
    </row>
    <row r="2" spans="1:21" ht="57" x14ac:dyDescent="0.25">
      <c r="A2" s="138" t="s">
        <v>144</v>
      </c>
      <c r="B2" s="138" t="s">
        <v>10</v>
      </c>
      <c r="C2" s="139" t="s">
        <v>11</v>
      </c>
      <c r="D2" s="138" t="s">
        <v>10</v>
      </c>
      <c r="E2" s="139" t="s">
        <v>11</v>
      </c>
      <c r="F2" s="138" t="s">
        <v>10</v>
      </c>
      <c r="G2" s="139" t="s">
        <v>11</v>
      </c>
      <c r="H2" s="138" t="s">
        <v>10</v>
      </c>
      <c r="I2" s="139" t="s">
        <v>11</v>
      </c>
      <c r="J2" s="138" t="s">
        <v>10</v>
      </c>
      <c r="K2" s="139" t="s">
        <v>11</v>
      </c>
      <c r="L2" s="138" t="s">
        <v>10</v>
      </c>
      <c r="M2" s="139" t="s">
        <v>11</v>
      </c>
      <c r="N2" s="138" t="s">
        <v>10</v>
      </c>
      <c r="O2" s="139" t="s">
        <v>11</v>
      </c>
      <c r="P2" s="138" t="s">
        <v>10</v>
      </c>
      <c r="Q2" s="139" t="s">
        <v>11</v>
      </c>
      <c r="R2" s="138" t="s">
        <v>10</v>
      </c>
      <c r="S2" s="139" t="s">
        <v>11</v>
      </c>
      <c r="T2" s="138" t="s">
        <v>10</v>
      </c>
      <c r="U2" s="139" t="s">
        <v>11</v>
      </c>
    </row>
    <row r="3" spans="1:21" x14ac:dyDescent="0.25">
      <c r="A3" s="140" t="s">
        <v>12</v>
      </c>
      <c r="B3" s="529">
        <v>2102</v>
      </c>
      <c r="C3" s="529" t="s">
        <v>13</v>
      </c>
      <c r="D3" s="529">
        <v>7103</v>
      </c>
      <c r="E3" s="529" t="s">
        <v>13</v>
      </c>
      <c r="F3" s="529">
        <v>22073</v>
      </c>
      <c r="G3" s="529" t="s">
        <v>13</v>
      </c>
      <c r="H3" s="529">
        <v>14659</v>
      </c>
      <c r="I3" s="529" t="s">
        <v>13</v>
      </c>
      <c r="J3" s="529">
        <v>1131</v>
      </c>
      <c r="K3" s="529" t="s">
        <v>13</v>
      </c>
      <c r="L3" s="529">
        <v>4106</v>
      </c>
      <c r="M3" s="529" t="s">
        <v>13</v>
      </c>
      <c r="N3" s="529">
        <v>217</v>
      </c>
      <c r="O3" s="529" t="s">
        <v>13</v>
      </c>
      <c r="P3" s="529">
        <v>11497</v>
      </c>
      <c r="Q3" s="529" t="s">
        <v>13</v>
      </c>
      <c r="R3" s="529">
        <v>62888</v>
      </c>
      <c r="S3" s="529" t="s">
        <v>13</v>
      </c>
      <c r="T3" s="529">
        <v>62888</v>
      </c>
      <c r="U3" s="529" t="s">
        <v>13</v>
      </c>
    </row>
    <row r="4" spans="1:21" x14ac:dyDescent="0.25">
      <c r="A4" s="141" t="s">
        <v>14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</row>
    <row r="5" spans="1:21" ht="33" customHeight="1" x14ac:dyDescent="0.25">
      <c r="A5" s="142" t="s">
        <v>15</v>
      </c>
      <c r="B5" s="143" t="s">
        <v>13</v>
      </c>
      <c r="C5" s="143" t="s">
        <v>13</v>
      </c>
      <c r="D5" s="143" t="s">
        <v>13</v>
      </c>
      <c r="E5" s="143" t="s">
        <v>13</v>
      </c>
      <c r="F5" s="143" t="s">
        <v>13</v>
      </c>
      <c r="G5" s="143" t="s">
        <v>13</v>
      </c>
      <c r="H5" s="143" t="s">
        <v>13</v>
      </c>
      <c r="I5" s="143" t="s">
        <v>13</v>
      </c>
      <c r="J5" s="143" t="s">
        <v>13</v>
      </c>
      <c r="K5" s="143" t="s">
        <v>13</v>
      </c>
      <c r="L5" s="143" t="s">
        <v>13</v>
      </c>
      <c r="M5" s="143" t="s">
        <v>13</v>
      </c>
      <c r="N5" s="143" t="s">
        <v>13</v>
      </c>
      <c r="O5" s="143" t="s">
        <v>13</v>
      </c>
      <c r="P5" s="143" t="s">
        <v>13</v>
      </c>
      <c r="Q5" s="143" t="s">
        <v>13</v>
      </c>
      <c r="R5" s="143" t="s">
        <v>13</v>
      </c>
      <c r="S5" s="143" t="s">
        <v>13</v>
      </c>
      <c r="T5" s="143" t="s">
        <v>13</v>
      </c>
      <c r="U5" s="143" t="s">
        <v>13</v>
      </c>
    </row>
    <row r="6" spans="1:21" x14ac:dyDescent="0.25">
      <c r="A6" s="144" t="s">
        <v>16</v>
      </c>
      <c r="B6" s="145">
        <v>25536</v>
      </c>
      <c r="C6" s="145">
        <f>+B6/B$3</f>
        <v>12.148430066603234</v>
      </c>
      <c r="D6" s="145">
        <v>45024</v>
      </c>
      <c r="E6" s="145">
        <f>+D6/D$3</f>
        <v>6.3387301140363226</v>
      </c>
      <c r="F6" s="145">
        <v>132384</v>
      </c>
      <c r="G6" s="145">
        <f>+F6/F$3</f>
        <v>5.9975535722375755</v>
      </c>
      <c r="H6" s="145">
        <v>135520.07999999999</v>
      </c>
      <c r="I6" s="145">
        <f>+H6/H$3</f>
        <v>9.2448379834913688</v>
      </c>
      <c r="J6" s="145">
        <v>33600</v>
      </c>
      <c r="K6" s="145">
        <f>+J6/J$3</f>
        <v>29.708222811671089</v>
      </c>
      <c r="L6" s="145">
        <v>38080.080000000002</v>
      </c>
      <c r="M6" s="145">
        <f>+L6/L$3</f>
        <v>9.2742523136872865</v>
      </c>
      <c r="N6" s="145">
        <v>26208</v>
      </c>
      <c r="O6" s="145">
        <f>+N6/N$3</f>
        <v>120.7741935483871</v>
      </c>
      <c r="P6" s="145">
        <v>177632.04000000004</v>
      </c>
      <c r="Q6" s="145">
        <f>+P6/P$3</f>
        <v>15.450294859528576</v>
      </c>
      <c r="R6" s="145">
        <v>0</v>
      </c>
      <c r="S6" s="145">
        <f>+R6/R$3</f>
        <v>0</v>
      </c>
      <c r="T6" s="145">
        <v>613984.19999999995</v>
      </c>
      <c r="U6" s="145">
        <f>+T6/T$3</f>
        <v>9.7631376415214337</v>
      </c>
    </row>
    <row r="7" spans="1:21" x14ac:dyDescent="0.25">
      <c r="A7" s="144" t="s">
        <v>17</v>
      </c>
      <c r="B7" s="145">
        <v>114</v>
      </c>
      <c r="C7" s="145"/>
      <c r="D7" s="145">
        <v>201</v>
      </c>
      <c r="E7" s="145"/>
      <c r="F7" s="145">
        <v>591</v>
      </c>
      <c r="G7" s="145"/>
      <c r="H7" s="145">
        <v>605</v>
      </c>
      <c r="I7" s="145"/>
      <c r="J7" s="145">
        <v>150</v>
      </c>
      <c r="K7" s="145"/>
      <c r="L7" s="145">
        <v>170</v>
      </c>
      <c r="M7" s="145"/>
      <c r="N7" s="145">
        <v>117</v>
      </c>
      <c r="O7" s="145"/>
      <c r="P7" s="145">
        <v>793</v>
      </c>
      <c r="Q7" s="145"/>
      <c r="R7" s="145">
        <v>0</v>
      </c>
      <c r="S7" s="145"/>
      <c r="T7" s="145">
        <f>32892/12</f>
        <v>2741</v>
      </c>
      <c r="U7" s="145"/>
    </row>
    <row r="8" spans="1:21" x14ac:dyDescent="0.25">
      <c r="A8" s="144" t="s">
        <v>18</v>
      </c>
      <c r="B8" s="145">
        <v>80</v>
      </c>
      <c r="C8" s="145"/>
      <c r="D8" s="145">
        <v>80</v>
      </c>
      <c r="E8" s="145"/>
      <c r="F8" s="145">
        <v>80</v>
      </c>
      <c r="G8" s="145"/>
      <c r="H8" s="145">
        <v>80</v>
      </c>
      <c r="I8" s="145"/>
      <c r="J8" s="145">
        <v>80</v>
      </c>
      <c r="K8" s="145"/>
      <c r="L8" s="145">
        <v>80</v>
      </c>
      <c r="M8" s="145"/>
      <c r="N8" s="145">
        <v>80</v>
      </c>
      <c r="O8" s="145"/>
      <c r="P8" s="145">
        <v>80</v>
      </c>
      <c r="Q8" s="145"/>
      <c r="R8" s="145">
        <v>80</v>
      </c>
      <c r="S8" s="145"/>
      <c r="T8" s="145">
        <v>80</v>
      </c>
      <c r="U8" s="145"/>
    </row>
    <row r="9" spans="1:21" x14ac:dyDescent="0.25">
      <c r="A9" s="144" t="s">
        <v>19</v>
      </c>
      <c r="B9" s="145">
        <v>2.8</v>
      </c>
      <c r="C9" s="145"/>
      <c r="D9" s="145">
        <v>2.8</v>
      </c>
      <c r="E9" s="145"/>
      <c r="F9" s="145">
        <v>2.8</v>
      </c>
      <c r="G9" s="145"/>
      <c r="H9" s="145">
        <v>2.8</v>
      </c>
      <c r="I9" s="145"/>
      <c r="J9" s="145">
        <v>2.8</v>
      </c>
      <c r="K9" s="145"/>
      <c r="L9" s="145">
        <v>2.8</v>
      </c>
      <c r="M9" s="145"/>
      <c r="N9" s="145">
        <v>2.8</v>
      </c>
      <c r="O9" s="145"/>
      <c r="P9" s="145">
        <v>2.8</v>
      </c>
      <c r="Q9" s="145"/>
      <c r="R9" s="145">
        <v>2.8</v>
      </c>
      <c r="S9" s="145"/>
      <c r="T9" s="145">
        <v>2.8</v>
      </c>
      <c r="U9" s="145"/>
    </row>
    <row r="10" spans="1:21" x14ac:dyDescent="0.25">
      <c r="A10" s="146" t="s">
        <v>20</v>
      </c>
      <c r="B10" s="143" t="s">
        <v>13</v>
      </c>
      <c r="C10" s="143"/>
      <c r="D10" s="143" t="s">
        <v>13</v>
      </c>
      <c r="E10" s="143"/>
      <c r="F10" s="143" t="s">
        <v>13</v>
      </c>
      <c r="G10" s="143"/>
      <c r="H10" s="143" t="s">
        <v>13</v>
      </c>
      <c r="I10" s="143"/>
      <c r="J10" s="143" t="s">
        <v>13</v>
      </c>
      <c r="K10" s="143"/>
      <c r="L10" s="143" t="s">
        <v>13</v>
      </c>
      <c r="M10" s="143"/>
      <c r="N10" s="143" t="s">
        <v>13</v>
      </c>
      <c r="O10" s="143"/>
      <c r="P10" s="143" t="s">
        <v>13</v>
      </c>
      <c r="Q10" s="143"/>
      <c r="R10" s="143" t="s">
        <v>13</v>
      </c>
      <c r="S10" s="143"/>
      <c r="T10" s="143" t="s">
        <v>13</v>
      </c>
      <c r="U10" s="143"/>
    </row>
    <row r="11" spans="1:21" x14ac:dyDescent="0.25">
      <c r="A11" s="147" t="s">
        <v>21</v>
      </c>
      <c r="B11" s="148" t="s">
        <v>13</v>
      </c>
      <c r="C11" s="148"/>
      <c r="D11" s="148" t="s">
        <v>13</v>
      </c>
      <c r="E11" s="148"/>
      <c r="F11" s="148" t="s">
        <v>13</v>
      </c>
      <c r="G11" s="148"/>
      <c r="H11" s="148" t="s">
        <v>13</v>
      </c>
      <c r="I11" s="148"/>
      <c r="J11" s="148" t="s">
        <v>13</v>
      </c>
      <c r="K11" s="148"/>
      <c r="L11" s="148" t="s">
        <v>13</v>
      </c>
      <c r="M11" s="148"/>
      <c r="N11" s="148" t="s">
        <v>13</v>
      </c>
      <c r="O11" s="148"/>
      <c r="P11" s="148" t="s">
        <v>13</v>
      </c>
      <c r="Q11" s="148"/>
      <c r="R11" s="148" t="s">
        <v>13</v>
      </c>
      <c r="S11" s="148"/>
      <c r="T11" s="148" t="s">
        <v>13</v>
      </c>
      <c r="U11" s="148"/>
    </row>
    <row r="12" spans="1:21" x14ac:dyDescent="0.25">
      <c r="A12" s="148" t="s">
        <v>22</v>
      </c>
      <c r="B12" s="149">
        <v>192470</v>
      </c>
      <c r="C12" s="149">
        <f t="shared" ref="C12:C75" si="0">+B12/B$3</f>
        <v>91.565176022835388</v>
      </c>
      <c r="D12" s="149">
        <v>0</v>
      </c>
      <c r="E12" s="149">
        <f t="shared" ref="E12:E19" si="1">+D12/D$3</f>
        <v>0</v>
      </c>
      <c r="F12" s="149">
        <v>0</v>
      </c>
      <c r="G12" s="149">
        <f t="shared" ref="G12:G19" si="2">+F12/F$3</f>
        <v>0</v>
      </c>
      <c r="H12" s="149">
        <v>0</v>
      </c>
      <c r="I12" s="149">
        <f t="shared" ref="I12:I19" si="3">+H12/H$3</f>
        <v>0</v>
      </c>
      <c r="J12" s="149">
        <v>0</v>
      </c>
      <c r="K12" s="149">
        <f t="shared" ref="K12:K19" si="4">+J12/J$3</f>
        <v>0</v>
      </c>
      <c r="L12" s="149">
        <v>0</v>
      </c>
      <c r="M12" s="149">
        <f t="shared" ref="M12:M19" si="5">+L12/L$3</f>
        <v>0</v>
      </c>
      <c r="N12" s="149">
        <v>0</v>
      </c>
      <c r="O12" s="149">
        <f t="shared" ref="O12:O19" si="6">+N12/N$3</f>
        <v>0</v>
      </c>
      <c r="P12" s="149">
        <v>917840</v>
      </c>
      <c r="Q12" s="149">
        <f t="shared" ref="Q12:Q19" si="7">+P12/P$3</f>
        <v>79.832999913020785</v>
      </c>
      <c r="R12" s="149">
        <v>0</v>
      </c>
      <c r="S12" s="149">
        <f t="shared" ref="S12:S19" si="8">+R12/R$3</f>
        <v>0</v>
      </c>
      <c r="T12" s="149">
        <f>+B12+D12+F12+H12+J12+L12+N12+P12+R12</f>
        <v>1110310</v>
      </c>
      <c r="U12" s="149">
        <f t="shared" ref="U12:U19" si="9">+T12/T$3</f>
        <v>17.655355552728661</v>
      </c>
    </row>
    <row r="13" spans="1:21" x14ac:dyDescent="0.25">
      <c r="A13" s="148" t="s">
        <v>23</v>
      </c>
      <c r="B13" s="149">
        <v>0</v>
      </c>
      <c r="C13" s="149">
        <f t="shared" si="0"/>
        <v>0</v>
      </c>
      <c r="D13" s="149">
        <v>538290</v>
      </c>
      <c r="E13" s="149">
        <f t="shared" si="1"/>
        <v>75.7834717724905</v>
      </c>
      <c r="F13" s="149">
        <v>1645690</v>
      </c>
      <c r="G13" s="149">
        <f t="shared" si="2"/>
        <v>74.556698228605086</v>
      </c>
      <c r="H13" s="149">
        <v>1161980</v>
      </c>
      <c r="I13" s="149">
        <f t="shared" si="3"/>
        <v>79.267344293608019</v>
      </c>
      <c r="J13" s="149">
        <v>63470</v>
      </c>
      <c r="K13" s="149">
        <f t="shared" si="4"/>
        <v>56.118479221927501</v>
      </c>
      <c r="L13" s="149">
        <v>274630</v>
      </c>
      <c r="M13" s="149">
        <f t="shared" si="5"/>
        <v>66.885046273745743</v>
      </c>
      <c r="N13" s="149">
        <v>0</v>
      </c>
      <c r="O13" s="149">
        <f t="shared" si="6"/>
        <v>0</v>
      </c>
      <c r="P13" s="149">
        <v>0</v>
      </c>
      <c r="Q13" s="149">
        <f t="shared" si="7"/>
        <v>0</v>
      </c>
      <c r="R13" s="149">
        <v>0</v>
      </c>
      <c r="S13" s="149">
        <f t="shared" si="8"/>
        <v>0</v>
      </c>
      <c r="T13" s="149">
        <f t="shared" ref="T13:T18" si="10">+B13+D13+F13+H13+J13+L13+N13+P13+R13</f>
        <v>3684060</v>
      </c>
      <c r="U13" s="149">
        <f t="shared" si="9"/>
        <v>58.581287368019339</v>
      </c>
    </row>
    <row r="14" spans="1:21" x14ac:dyDescent="0.25">
      <c r="A14" s="148" t="s">
        <v>24</v>
      </c>
      <c r="B14" s="149">
        <v>0</v>
      </c>
      <c r="C14" s="149">
        <f t="shared" si="0"/>
        <v>0</v>
      </c>
      <c r="D14" s="149">
        <v>0</v>
      </c>
      <c r="E14" s="149">
        <f t="shared" si="1"/>
        <v>0</v>
      </c>
      <c r="F14" s="149">
        <v>0</v>
      </c>
      <c r="G14" s="149">
        <f t="shared" si="2"/>
        <v>0</v>
      </c>
      <c r="H14" s="149">
        <v>0</v>
      </c>
      <c r="I14" s="149">
        <f t="shared" si="3"/>
        <v>0</v>
      </c>
      <c r="J14" s="149">
        <v>0</v>
      </c>
      <c r="K14" s="149">
        <f t="shared" si="4"/>
        <v>0</v>
      </c>
      <c r="L14" s="149">
        <v>13572.96</v>
      </c>
      <c r="M14" s="149">
        <f t="shared" si="5"/>
        <v>3.3056405260594248</v>
      </c>
      <c r="N14" s="149">
        <v>3077.16</v>
      </c>
      <c r="O14" s="149">
        <f t="shared" si="6"/>
        <v>14.180460829493088</v>
      </c>
      <c r="P14" s="149">
        <v>0</v>
      </c>
      <c r="Q14" s="149">
        <f t="shared" si="7"/>
        <v>0</v>
      </c>
      <c r="R14" s="149">
        <v>0</v>
      </c>
      <c r="S14" s="149">
        <f t="shared" si="8"/>
        <v>0</v>
      </c>
      <c r="T14" s="149">
        <f t="shared" si="10"/>
        <v>16650.12</v>
      </c>
      <c r="U14" s="149">
        <f t="shared" si="9"/>
        <v>0.264758300470678</v>
      </c>
    </row>
    <row r="15" spans="1:21" x14ac:dyDescent="0.25">
      <c r="A15" s="148" t="s">
        <v>25</v>
      </c>
      <c r="B15" s="149">
        <v>0</v>
      </c>
      <c r="C15" s="149">
        <f t="shared" si="0"/>
        <v>0</v>
      </c>
      <c r="D15" s="149">
        <v>89690</v>
      </c>
      <c r="E15" s="149">
        <f t="shared" si="1"/>
        <v>12.62705898915951</v>
      </c>
      <c r="F15" s="149">
        <v>365200</v>
      </c>
      <c r="G15" s="149">
        <f t="shared" si="2"/>
        <v>16.545100348842478</v>
      </c>
      <c r="H15" s="149">
        <v>222340</v>
      </c>
      <c r="I15" s="149">
        <f t="shared" si="3"/>
        <v>15.167473906814926</v>
      </c>
      <c r="J15" s="149">
        <v>0</v>
      </c>
      <c r="K15" s="149">
        <f t="shared" si="4"/>
        <v>0</v>
      </c>
      <c r="L15" s="149">
        <v>46790</v>
      </c>
      <c r="M15" s="149">
        <f t="shared" si="5"/>
        <v>11.395518753044325</v>
      </c>
      <c r="N15" s="149">
        <v>0</v>
      </c>
      <c r="O15" s="149">
        <f t="shared" si="6"/>
        <v>0</v>
      </c>
      <c r="P15" s="149">
        <v>153460</v>
      </c>
      <c r="Q15" s="149">
        <f t="shared" si="7"/>
        <v>13.347829868661391</v>
      </c>
      <c r="R15" s="149">
        <v>0</v>
      </c>
      <c r="S15" s="149">
        <f t="shared" si="8"/>
        <v>0</v>
      </c>
      <c r="T15" s="149">
        <f t="shared" si="10"/>
        <v>877480</v>
      </c>
      <c r="U15" s="149">
        <f t="shared" si="9"/>
        <v>13.953059407200103</v>
      </c>
    </row>
    <row r="16" spans="1:21" x14ac:dyDescent="0.25">
      <c r="A16" s="148" t="s">
        <v>26</v>
      </c>
      <c r="B16" s="149">
        <v>0</v>
      </c>
      <c r="C16" s="149">
        <f t="shared" si="0"/>
        <v>0</v>
      </c>
      <c r="D16" s="149">
        <v>52275</v>
      </c>
      <c r="E16" s="149">
        <f t="shared" si="1"/>
        <v>7.3595663804026472</v>
      </c>
      <c r="F16" s="149">
        <v>174365</v>
      </c>
      <c r="G16" s="149">
        <f t="shared" si="2"/>
        <v>7.8994699406514748</v>
      </c>
      <c r="H16" s="149">
        <v>88328.790000000008</v>
      </c>
      <c r="I16" s="149">
        <f t="shared" si="3"/>
        <v>6.0255672283238972</v>
      </c>
      <c r="J16" s="149">
        <v>12541.33</v>
      </c>
      <c r="K16" s="149">
        <f t="shared" si="4"/>
        <v>11.088709106984968</v>
      </c>
      <c r="L16" s="149">
        <v>19190</v>
      </c>
      <c r="M16" s="149">
        <f t="shared" si="5"/>
        <v>4.6736483195323917</v>
      </c>
      <c r="N16" s="149">
        <v>0</v>
      </c>
      <c r="O16" s="149">
        <f t="shared" si="6"/>
        <v>0</v>
      </c>
      <c r="P16" s="149">
        <v>49760</v>
      </c>
      <c r="Q16" s="149">
        <f t="shared" si="7"/>
        <v>4.3280855875445772</v>
      </c>
      <c r="R16" s="149">
        <v>0</v>
      </c>
      <c r="S16" s="149">
        <f t="shared" si="8"/>
        <v>0</v>
      </c>
      <c r="T16" s="149">
        <f t="shared" si="10"/>
        <v>396460.12000000005</v>
      </c>
      <c r="U16" s="149">
        <f t="shared" si="9"/>
        <v>6.3042252894033846</v>
      </c>
    </row>
    <row r="17" spans="1:21" x14ac:dyDescent="0.25">
      <c r="A17" s="148" t="s">
        <v>27</v>
      </c>
      <c r="B17" s="149">
        <v>0</v>
      </c>
      <c r="C17" s="149">
        <f t="shared" si="0"/>
        <v>0</v>
      </c>
      <c r="D17" s="149">
        <v>0</v>
      </c>
      <c r="E17" s="149">
        <f t="shared" si="1"/>
        <v>0</v>
      </c>
      <c r="F17" s="149">
        <v>0</v>
      </c>
      <c r="G17" s="149">
        <f t="shared" si="2"/>
        <v>0</v>
      </c>
      <c r="H17" s="149">
        <v>0</v>
      </c>
      <c r="I17" s="149">
        <f t="shared" si="3"/>
        <v>0</v>
      </c>
      <c r="J17" s="149">
        <v>0</v>
      </c>
      <c r="K17" s="149">
        <f t="shared" si="4"/>
        <v>0</v>
      </c>
      <c r="L17" s="149">
        <v>0</v>
      </c>
      <c r="M17" s="149">
        <f t="shared" si="5"/>
        <v>0</v>
      </c>
      <c r="N17" s="149">
        <v>0</v>
      </c>
      <c r="O17" s="149">
        <f t="shared" si="6"/>
        <v>0</v>
      </c>
      <c r="P17" s="149">
        <v>0</v>
      </c>
      <c r="Q17" s="149">
        <f t="shared" si="7"/>
        <v>0</v>
      </c>
      <c r="R17" s="149">
        <v>0</v>
      </c>
      <c r="S17" s="149">
        <f t="shared" si="8"/>
        <v>0</v>
      </c>
      <c r="T17" s="149">
        <f t="shared" si="10"/>
        <v>0</v>
      </c>
      <c r="U17" s="149">
        <f t="shared" si="9"/>
        <v>0</v>
      </c>
    </row>
    <row r="18" spans="1:21" x14ac:dyDescent="0.25">
      <c r="A18" s="148" t="s">
        <v>28</v>
      </c>
      <c r="B18" s="149">
        <v>0</v>
      </c>
      <c r="C18" s="149">
        <f t="shared" si="0"/>
        <v>0</v>
      </c>
      <c r="D18" s="149">
        <v>0</v>
      </c>
      <c r="E18" s="149">
        <f t="shared" si="1"/>
        <v>0</v>
      </c>
      <c r="F18" s="149">
        <v>0</v>
      </c>
      <c r="G18" s="149">
        <f t="shared" si="2"/>
        <v>0</v>
      </c>
      <c r="H18" s="149">
        <v>0</v>
      </c>
      <c r="I18" s="149">
        <f t="shared" si="3"/>
        <v>0</v>
      </c>
      <c r="J18" s="149">
        <v>0</v>
      </c>
      <c r="K18" s="149">
        <f t="shared" si="4"/>
        <v>0</v>
      </c>
      <c r="L18" s="149">
        <v>0</v>
      </c>
      <c r="M18" s="149">
        <f t="shared" si="5"/>
        <v>0</v>
      </c>
      <c r="N18" s="149">
        <v>0</v>
      </c>
      <c r="O18" s="149">
        <f t="shared" si="6"/>
        <v>0</v>
      </c>
      <c r="P18" s="149">
        <v>0</v>
      </c>
      <c r="Q18" s="149">
        <f t="shared" si="7"/>
        <v>0</v>
      </c>
      <c r="R18" s="149">
        <v>0</v>
      </c>
      <c r="S18" s="149">
        <f t="shared" si="8"/>
        <v>0</v>
      </c>
      <c r="T18" s="149">
        <f t="shared" si="10"/>
        <v>0</v>
      </c>
      <c r="U18" s="149">
        <f t="shared" si="9"/>
        <v>0</v>
      </c>
    </row>
    <row r="19" spans="1:21" x14ac:dyDescent="0.25">
      <c r="A19" s="150" t="s">
        <v>29</v>
      </c>
      <c r="B19" s="151">
        <f>+SUM(B12:B18)</f>
        <v>192470</v>
      </c>
      <c r="C19" s="151">
        <f t="shared" si="0"/>
        <v>91.565176022835388</v>
      </c>
      <c r="D19" s="151">
        <f t="shared" ref="D19:T19" si="11">+SUM(D12:D18)</f>
        <v>680255</v>
      </c>
      <c r="E19" s="151">
        <f t="shared" si="1"/>
        <v>95.770097142052649</v>
      </c>
      <c r="F19" s="151">
        <f t="shared" si="11"/>
        <v>2185255</v>
      </c>
      <c r="G19" s="151">
        <f t="shared" si="2"/>
        <v>99.001268518099039</v>
      </c>
      <c r="H19" s="151">
        <f t="shared" si="11"/>
        <v>1472648.79</v>
      </c>
      <c r="I19" s="151">
        <f t="shared" si="3"/>
        <v>100.46038542874685</v>
      </c>
      <c r="J19" s="151">
        <f t="shared" si="11"/>
        <v>76011.33</v>
      </c>
      <c r="K19" s="151">
        <f t="shared" si="4"/>
        <v>67.207188328912466</v>
      </c>
      <c r="L19" s="151">
        <f t="shared" si="11"/>
        <v>354182.96</v>
      </c>
      <c r="M19" s="151">
        <f t="shared" si="5"/>
        <v>86.259853872381882</v>
      </c>
      <c r="N19" s="151">
        <f t="shared" si="11"/>
        <v>3077.16</v>
      </c>
      <c r="O19" s="151">
        <f t="shared" si="6"/>
        <v>14.180460829493088</v>
      </c>
      <c r="P19" s="151">
        <f t="shared" si="11"/>
        <v>1121060</v>
      </c>
      <c r="Q19" s="151">
        <f t="shared" si="7"/>
        <v>97.508915369226756</v>
      </c>
      <c r="R19" s="151">
        <f t="shared" si="11"/>
        <v>0</v>
      </c>
      <c r="S19" s="151">
        <f t="shared" si="8"/>
        <v>0</v>
      </c>
      <c r="T19" s="151">
        <f t="shared" si="11"/>
        <v>6084960.2400000002</v>
      </c>
      <c r="U19" s="151">
        <f t="shared" si="9"/>
        <v>96.758685917822163</v>
      </c>
    </row>
    <row r="20" spans="1:21" x14ac:dyDescent="0.25">
      <c r="A20" s="152" t="s">
        <v>30</v>
      </c>
      <c r="B20" s="153" t="s">
        <v>13</v>
      </c>
      <c r="C20" s="153"/>
      <c r="D20" s="153" t="s">
        <v>13</v>
      </c>
      <c r="E20" s="153"/>
      <c r="F20" s="153" t="s">
        <v>13</v>
      </c>
      <c r="G20" s="153"/>
      <c r="H20" s="153" t="s">
        <v>13</v>
      </c>
      <c r="I20" s="153"/>
      <c r="J20" s="153" t="s">
        <v>13</v>
      </c>
      <c r="K20" s="153"/>
      <c r="L20" s="153" t="s">
        <v>13</v>
      </c>
      <c r="M20" s="153"/>
      <c r="N20" s="153" t="s">
        <v>13</v>
      </c>
      <c r="O20" s="153"/>
      <c r="P20" s="153" t="s">
        <v>13</v>
      </c>
      <c r="Q20" s="153"/>
      <c r="R20" s="153" t="s">
        <v>13</v>
      </c>
      <c r="S20" s="153"/>
      <c r="T20" s="153" t="s">
        <v>13</v>
      </c>
      <c r="U20" s="153"/>
    </row>
    <row r="21" spans="1:21" x14ac:dyDescent="0.25">
      <c r="A21" s="154" t="s">
        <v>31</v>
      </c>
      <c r="B21" s="155">
        <v>44283.59</v>
      </c>
      <c r="C21" s="155">
        <f t="shared" si="0"/>
        <v>21.067359657469076</v>
      </c>
      <c r="D21" s="155">
        <v>144854.5</v>
      </c>
      <c r="E21" s="155">
        <f t="shared" ref="E21:E25" si="12">+D21/D$3</f>
        <v>20.393425313247924</v>
      </c>
      <c r="F21" s="155">
        <v>456518.5400000001</v>
      </c>
      <c r="G21" s="155">
        <f t="shared" ref="G21:G25" si="13">+F21/F$3</f>
        <v>20.682215376251534</v>
      </c>
      <c r="H21" s="155">
        <v>302604.21000000002</v>
      </c>
      <c r="I21" s="155">
        <f t="shared" ref="I21:I25" si="14">+H21/H$3</f>
        <v>20.642895831912139</v>
      </c>
      <c r="J21" s="155">
        <v>23530.879999999997</v>
      </c>
      <c r="K21" s="155">
        <f t="shared" ref="K21:K25" si="15">+J21/J$3</f>
        <v>20.805375773651633</v>
      </c>
      <c r="L21" s="155">
        <v>84731.709999999992</v>
      </c>
      <c r="M21" s="155">
        <f t="shared" ref="M21:M25" si="16">+L21/L$3</f>
        <v>20.636071602532876</v>
      </c>
      <c r="N21" s="155">
        <v>4809.8900000000003</v>
      </c>
      <c r="O21" s="155">
        <f t="shared" ref="O21:O25" si="17">+N21/N$3</f>
        <v>22.165391705069126</v>
      </c>
      <c r="P21" s="155">
        <v>234997.16999999998</v>
      </c>
      <c r="Q21" s="155">
        <f t="shared" ref="Q21:Q25" si="18">+P21/P$3</f>
        <v>20.439868661389927</v>
      </c>
      <c r="R21" s="149">
        <v>0</v>
      </c>
      <c r="S21" s="155">
        <f t="shared" ref="S21:S25" si="19">+R21/R$3</f>
        <v>0</v>
      </c>
      <c r="T21" s="149">
        <f t="shared" ref="T21:T22" si="20">+B21+D21+F21+H21+J21+L21+N21+P21+R21</f>
        <v>1296330.49</v>
      </c>
      <c r="U21" s="155">
        <f t="shared" ref="U21:U25" si="21">+T21/T$3</f>
        <v>20.613320347284059</v>
      </c>
    </row>
    <row r="22" spans="1:21" x14ac:dyDescent="0.25">
      <c r="A22" s="154" t="s">
        <v>32</v>
      </c>
      <c r="B22" s="155">
        <v>0</v>
      </c>
      <c r="C22" s="155">
        <f t="shared" si="0"/>
        <v>0</v>
      </c>
      <c r="D22" s="155">
        <v>0</v>
      </c>
      <c r="E22" s="155">
        <f t="shared" si="12"/>
        <v>0</v>
      </c>
      <c r="F22" s="155">
        <v>0</v>
      </c>
      <c r="G22" s="155">
        <f t="shared" si="13"/>
        <v>0</v>
      </c>
      <c r="H22" s="155">
        <v>0</v>
      </c>
      <c r="I22" s="155">
        <f t="shared" si="14"/>
        <v>0</v>
      </c>
      <c r="J22" s="155">
        <v>0</v>
      </c>
      <c r="K22" s="155">
        <f t="shared" si="15"/>
        <v>0</v>
      </c>
      <c r="L22" s="155">
        <v>0</v>
      </c>
      <c r="M22" s="155">
        <f t="shared" si="16"/>
        <v>0</v>
      </c>
      <c r="N22" s="155">
        <v>0</v>
      </c>
      <c r="O22" s="155">
        <f t="shared" si="17"/>
        <v>0</v>
      </c>
      <c r="P22" s="155">
        <v>0</v>
      </c>
      <c r="Q22" s="155">
        <f t="shared" si="18"/>
        <v>0</v>
      </c>
      <c r="R22" s="155">
        <v>0</v>
      </c>
      <c r="S22" s="155">
        <f t="shared" si="19"/>
        <v>0</v>
      </c>
      <c r="T22" s="149">
        <f t="shared" si="20"/>
        <v>0</v>
      </c>
      <c r="U22" s="155">
        <f t="shared" si="21"/>
        <v>0</v>
      </c>
    </row>
    <row r="23" spans="1:21" x14ac:dyDescent="0.25">
      <c r="A23" s="156" t="s">
        <v>33</v>
      </c>
      <c r="B23" s="157">
        <f>+B21+B22</f>
        <v>44283.59</v>
      </c>
      <c r="C23" s="157">
        <f t="shared" si="0"/>
        <v>21.067359657469076</v>
      </c>
      <c r="D23" s="157">
        <f t="shared" ref="D23:T23" si="22">+D21+D22</f>
        <v>144854.5</v>
      </c>
      <c r="E23" s="157">
        <f t="shared" si="12"/>
        <v>20.393425313247924</v>
      </c>
      <c r="F23" s="157">
        <f t="shared" si="22"/>
        <v>456518.5400000001</v>
      </c>
      <c r="G23" s="157">
        <f t="shared" si="13"/>
        <v>20.682215376251534</v>
      </c>
      <c r="H23" s="157">
        <f t="shared" si="22"/>
        <v>302604.21000000002</v>
      </c>
      <c r="I23" s="157">
        <f t="shared" si="14"/>
        <v>20.642895831912139</v>
      </c>
      <c r="J23" s="157">
        <f t="shared" si="22"/>
        <v>23530.879999999997</v>
      </c>
      <c r="K23" s="157">
        <f t="shared" si="15"/>
        <v>20.805375773651633</v>
      </c>
      <c r="L23" s="157">
        <f t="shared" si="22"/>
        <v>84731.709999999992</v>
      </c>
      <c r="M23" s="157">
        <f t="shared" si="16"/>
        <v>20.636071602532876</v>
      </c>
      <c r="N23" s="157">
        <f t="shared" si="22"/>
        <v>4809.8900000000003</v>
      </c>
      <c r="O23" s="157">
        <f t="shared" si="17"/>
        <v>22.165391705069126</v>
      </c>
      <c r="P23" s="157">
        <f t="shared" si="22"/>
        <v>234997.16999999998</v>
      </c>
      <c r="Q23" s="157">
        <f t="shared" si="18"/>
        <v>20.439868661389927</v>
      </c>
      <c r="R23" s="157">
        <f t="shared" si="22"/>
        <v>0</v>
      </c>
      <c r="S23" s="157">
        <f t="shared" si="19"/>
        <v>0</v>
      </c>
      <c r="T23" s="157">
        <f t="shared" si="22"/>
        <v>1296330.49</v>
      </c>
      <c r="U23" s="157">
        <f t="shared" si="21"/>
        <v>20.613320347284059</v>
      </c>
    </row>
    <row r="24" spans="1:21" x14ac:dyDescent="0.25">
      <c r="A24" s="158" t="s">
        <v>34</v>
      </c>
      <c r="B24" s="159">
        <f>+B19+B23</f>
        <v>236753.59</v>
      </c>
      <c r="C24" s="159">
        <f t="shared" si="0"/>
        <v>112.63253568030447</v>
      </c>
      <c r="D24" s="159">
        <f t="shared" ref="D24:T24" si="23">+D19+D23</f>
        <v>825109.5</v>
      </c>
      <c r="E24" s="159">
        <f t="shared" si="12"/>
        <v>116.16352245530058</v>
      </c>
      <c r="F24" s="159">
        <f t="shared" si="23"/>
        <v>2641773.54</v>
      </c>
      <c r="G24" s="159">
        <f t="shared" si="13"/>
        <v>119.68348389435056</v>
      </c>
      <c r="H24" s="159">
        <f t="shared" si="23"/>
        <v>1775253</v>
      </c>
      <c r="I24" s="159">
        <f t="shared" si="14"/>
        <v>121.10328126065897</v>
      </c>
      <c r="J24" s="159">
        <f t="shared" si="23"/>
        <v>99542.209999999992</v>
      </c>
      <c r="K24" s="159">
        <f t="shared" si="15"/>
        <v>88.012564102564099</v>
      </c>
      <c r="L24" s="159">
        <f t="shared" si="23"/>
        <v>438914.67000000004</v>
      </c>
      <c r="M24" s="159">
        <f t="shared" si="16"/>
        <v>106.89592547491478</v>
      </c>
      <c r="N24" s="159">
        <f t="shared" si="23"/>
        <v>7887.05</v>
      </c>
      <c r="O24" s="159">
        <f t="shared" si="17"/>
        <v>36.345852534562212</v>
      </c>
      <c r="P24" s="159">
        <f t="shared" si="23"/>
        <v>1356057.17</v>
      </c>
      <c r="Q24" s="159">
        <f t="shared" si="18"/>
        <v>117.94878403061668</v>
      </c>
      <c r="R24" s="159">
        <f t="shared" si="23"/>
        <v>0</v>
      </c>
      <c r="S24" s="159">
        <f t="shared" si="19"/>
        <v>0</v>
      </c>
      <c r="T24" s="159">
        <f t="shared" si="23"/>
        <v>7381290.7300000004</v>
      </c>
      <c r="U24" s="159">
        <f t="shared" si="21"/>
        <v>117.37200626510622</v>
      </c>
    </row>
    <row r="25" spans="1:21" x14ac:dyDescent="0.25">
      <c r="A25" s="158" t="s">
        <v>35</v>
      </c>
      <c r="B25" s="159">
        <f>+B24+B6</f>
        <v>262289.58999999997</v>
      </c>
      <c r="C25" s="159">
        <f t="shared" si="0"/>
        <v>124.7809657469077</v>
      </c>
      <c r="D25" s="159">
        <f t="shared" ref="D25:T25" si="24">+D24+D6</f>
        <v>870133.5</v>
      </c>
      <c r="E25" s="159">
        <f t="shared" si="12"/>
        <v>122.5022525693369</v>
      </c>
      <c r="F25" s="159">
        <f t="shared" si="24"/>
        <v>2774157.54</v>
      </c>
      <c r="G25" s="159">
        <f t="shared" si="13"/>
        <v>125.68103746658814</v>
      </c>
      <c r="H25" s="159">
        <f t="shared" si="24"/>
        <v>1910773.08</v>
      </c>
      <c r="I25" s="159">
        <f t="shared" si="14"/>
        <v>130.34811924415035</v>
      </c>
      <c r="J25" s="159">
        <f t="shared" si="24"/>
        <v>133142.21</v>
      </c>
      <c r="K25" s="159">
        <f t="shared" si="15"/>
        <v>117.72078691423518</v>
      </c>
      <c r="L25" s="159">
        <f t="shared" si="24"/>
        <v>476994.75000000006</v>
      </c>
      <c r="M25" s="159">
        <f t="shared" si="16"/>
        <v>116.17017778860206</v>
      </c>
      <c r="N25" s="159">
        <f t="shared" si="24"/>
        <v>34095.050000000003</v>
      </c>
      <c r="O25" s="159">
        <f t="shared" si="17"/>
        <v>157.12004608294933</v>
      </c>
      <c r="P25" s="159">
        <f t="shared" si="24"/>
        <v>1533689.21</v>
      </c>
      <c r="Q25" s="159">
        <f t="shared" si="18"/>
        <v>133.39907889014526</v>
      </c>
      <c r="R25" s="159">
        <f t="shared" si="24"/>
        <v>0</v>
      </c>
      <c r="S25" s="159">
        <f t="shared" si="19"/>
        <v>0</v>
      </c>
      <c r="T25" s="159">
        <f t="shared" si="24"/>
        <v>7995274.9300000006</v>
      </c>
      <c r="U25" s="159">
        <f t="shared" si="21"/>
        <v>127.13514390662766</v>
      </c>
    </row>
    <row r="26" spans="1:21" x14ac:dyDescent="0.25">
      <c r="A26" s="146" t="s">
        <v>36</v>
      </c>
      <c r="B26" s="143" t="s">
        <v>13</v>
      </c>
      <c r="C26" s="143"/>
      <c r="D26" s="143" t="s">
        <v>13</v>
      </c>
      <c r="E26" s="143"/>
      <c r="F26" s="143" t="s">
        <v>13</v>
      </c>
      <c r="G26" s="143"/>
      <c r="H26" s="143" t="s">
        <v>13</v>
      </c>
      <c r="I26" s="143"/>
      <c r="J26" s="143" t="s">
        <v>13</v>
      </c>
      <c r="K26" s="143"/>
      <c r="L26" s="143" t="s">
        <v>13</v>
      </c>
      <c r="M26" s="143"/>
      <c r="N26" s="143" t="s">
        <v>13</v>
      </c>
      <c r="O26" s="143"/>
      <c r="P26" s="143" t="s">
        <v>13</v>
      </c>
      <c r="Q26" s="143"/>
      <c r="R26" s="143" t="s">
        <v>13</v>
      </c>
      <c r="S26" s="143"/>
      <c r="T26" s="143" t="s">
        <v>13</v>
      </c>
      <c r="U26" s="143"/>
    </row>
    <row r="27" spans="1:21" x14ac:dyDescent="0.25">
      <c r="A27" s="160" t="s">
        <v>37</v>
      </c>
      <c r="B27" s="161">
        <v>55650</v>
      </c>
      <c r="C27" s="161">
        <f t="shared" si="0"/>
        <v>26.474785918173168</v>
      </c>
      <c r="D27" s="161">
        <v>0</v>
      </c>
      <c r="E27" s="161">
        <f t="shared" ref="E27:E36" si="25">+D27/D$3</f>
        <v>0</v>
      </c>
      <c r="F27" s="161">
        <v>0</v>
      </c>
      <c r="G27" s="161">
        <f t="shared" ref="G27:G36" si="26">+F27/F$3</f>
        <v>0</v>
      </c>
      <c r="H27" s="161">
        <v>0</v>
      </c>
      <c r="I27" s="161">
        <f t="shared" ref="I27:I36" si="27">+H27/H$3</f>
        <v>0</v>
      </c>
      <c r="J27" s="161">
        <v>0</v>
      </c>
      <c r="K27" s="161">
        <f t="shared" ref="K27:K36" si="28">+J27/J$3</f>
        <v>0</v>
      </c>
      <c r="L27" s="161">
        <v>0</v>
      </c>
      <c r="M27" s="161">
        <f t="shared" ref="M27:M36" si="29">+L27/L$3</f>
        <v>0</v>
      </c>
      <c r="N27" s="161">
        <v>0</v>
      </c>
      <c r="O27" s="161">
        <f t="shared" ref="O27:O36" si="30">+N27/N$3</f>
        <v>0</v>
      </c>
      <c r="P27" s="161">
        <v>310510</v>
      </c>
      <c r="Q27" s="161">
        <f t="shared" ref="Q27:Q36" si="31">+P27/P$3</f>
        <v>27.007915108289119</v>
      </c>
      <c r="R27" s="161">
        <v>0</v>
      </c>
      <c r="S27" s="161">
        <f t="shared" ref="S27:S36" si="32">+R27/R$3</f>
        <v>0</v>
      </c>
      <c r="T27" s="161">
        <f t="shared" ref="T27:T35" si="33">+B27+D27+F27+H27+J27+L27+N27+P27+R27</f>
        <v>366160</v>
      </c>
      <c r="U27" s="161">
        <f t="shared" ref="U27:U36" si="34">+T27/T$3</f>
        <v>5.8224144510876483</v>
      </c>
    </row>
    <row r="28" spans="1:21" x14ac:dyDescent="0.25">
      <c r="A28" s="160" t="s">
        <v>38</v>
      </c>
      <c r="B28" s="161">
        <v>0</v>
      </c>
      <c r="C28" s="161">
        <f t="shared" si="0"/>
        <v>0</v>
      </c>
      <c r="D28" s="161">
        <v>202810</v>
      </c>
      <c r="E28" s="161">
        <f t="shared" si="25"/>
        <v>28.552724201041812</v>
      </c>
      <c r="F28" s="161">
        <v>729900</v>
      </c>
      <c r="G28" s="161">
        <f t="shared" si="26"/>
        <v>33.067548588773612</v>
      </c>
      <c r="H28" s="161">
        <v>536650</v>
      </c>
      <c r="I28" s="161">
        <f t="shared" si="27"/>
        <v>36.608909202537689</v>
      </c>
      <c r="J28" s="161">
        <v>47440</v>
      </c>
      <c r="K28" s="161">
        <f t="shared" si="28"/>
        <v>41.94518125552608</v>
      </c>
      <c r="L28" s="161">
        <v>128000.95000000003</v>
      </c>
      <c r="M28" s="161">
        <f t="shared" si="29"/>
        <v>31.174123234291287</v>
      </c>
      <c r="N28" s="161">
        <v>0</v>
      </c>
      <c r="O28" s="161">
        <f t="shared" si="30"/>
        <v>0</v>
      </c>
      <c r="P28" s="161">
        <v>0</v>
      </c>
      <c r="Q28" s="161">
        <f t="shared" si="31"/>
        <v>0</v>
      </c>
      <c r="R28" s="161">
        <v>0</v>
      </c>
      <c r="S28" s="161">
        <f t="shared" si="32"/>
        <v>0</v>
      </c>
      <c r="T28" s="161">
        <f t="shared" si="33"/>
        <v>1644800.95</v>
      </c>
      <c r="U28" s="161">
        <f t="shared" si="34"/>
        <v>26.154448384429461</v>
      </c>
    </row>
    <row r="29" spans="1:21" x14ac:dyDescent="0.25">
      <c r="A29" s="160" t="s">
        <v>39</v>
      </c>
      <c r="B29" s="161">
        <v>0</v>
      </c>
      <c r="C29" s="161">
        <f t="shared" si="0"/>
        <v>0</v>
      </c>
      <c r="D29" s="161">
        <v>0</v>
      </c>
      <c r="E29" s="161">
        <f t="shared" si="25"/>
        <v>0</v>
      </c>
      <c r="F29" s="161">
        <v>0</v>
      </c>
      <c r="G29" s="161">
        <f t="shared" si="26"/>
        <v>0</v>
      </c>
      <c r="H29" s="161">
        <v>0</v>
      </c>
      <c r="I29" s="161">
        <f t="shared" si="27"/>
        <v>0</v>
      </c>
      <c r="J29" s="161">
        <v>0</v>
      </c>
      <c r="K29" s="161">
        <f t="shared" si="28"/>
        <v>0</v>
      </c>
      <c r="L29" s="161">
        <v>0</v>
      </c>
      <c r="M29" s="161">
        <f t="shared" si="29"/>
        <v>0</v>
      </c>
      <c r="N29" s="161">
        <v>6679.170000000001</v>
      </c>
      <c r="O29" s="161">
        <f t="shared" si="30"/>
        <v>30.779585253456226</v>
      </c>
      <c r="P29" s="161">
        <v>0</v>
      </c>
      <c r="Q29" s="161">
        <f t="shared" si="31"/>
        <v>0</v>
      </c>
      <c r="R29" s="161">
        <v>0</v>
      </c>
      <c r="S29" s="161">
        <f t="shared" si="32"/>
        <v>0</v>
      </c>
      <c r="T29" s="161">
        <f t="shared" si="33"/>
        <v>6679.170000000001</v>
      </c>
      <c r="U29" s="161">
        <f t="shared" si="34"/>
        <v>0.1062073845566722</v>
      </c>
    </row>
    <row r="30" spans="1:21" x14ac:dyDescent="0.25">
      <c r="A30" s="160" t="s">
        <v>40</v>
      </c>
      <c r="B30" s="161">
        <v>0</v>
      </c>
      <c r="C30" s="161">
        <f t="shared" si="0"/>
        <v>0</v>
      </c>
      <c r="D30" s="161">
        <v>0</v>
      </c>
      <c r="E30" s="161">
        <f t="shared" si="25"/>
        <v>0</v>
      </c>
      <c r="F30" s="161">
        <v>0</v>
      </c>
      <c r="G30" s="161">
        <f t="shared" si="26"/>
        <v>0</v>
      </c>
      <c r="H30" s="161">
        <v>0</v>
      </c>
      <c r="I30" s="161">
        <f t="shared" si="27"/>
        <v>0</v>
      </c>
      <c r="J30" s="161">
        <v>0</v>
      </c>
      <c r="K30" s="161">
        <f t="shared" si="28"/>
        <v>0</v>
      </c>
      <c r="L30" s="161">
        <v>0</v>
      </c>
      <c r="M30" s="161">
        <f t="shared" si="29"/>
        <v>0</v>
      </c>
      <c r="N30" s="161">
        <v>0</v>
      </c>
      <c r="O30" s="161">
        <f t="shared" si="30"/>
        <v>0</v>
      </c>
      <c r="P30" s="161">
        <v>0</v>
      </c>
      <c r="Q30" s="161">
        <f t="shared" si="31"/>
        <v>0</v>
      </c>
      <c r="R30" s="161">
        <v>0</v>
      </c>
      <c r="S30" s="161">
        <f t="shared" si="32"/>
        <v>0</v>
      </c>
      <c r="T30" s="161">
        <f t="shared" si="33"/>
        <v>0</v>
      </c>
      <c r="U30" s="161">
        <f t="shared" si="34"/>
        <v>0</v>
      </c>
    </row>
    <row r="31" spans="1:21" x14ac:dyDescent="0.25">
      <c r="A31" s="160" t="s">
        <v>41</v>
      </c>
      <c r="B31" s="161">
        <v>29833.969999999998</v>
      </c>
      <c r="C31" s="161">
        <f t="shared" si="0"/>
        <v>14.193135109419599</v>
      </c>
      <c r="D31" s="161">
        <v>67660</v>
      </c>
      <c r="E31" s="161">
        <f t="shared" si="25"/>
        <v>9.5255525834154575</v>
      </c>
      <c r="F31" s="161">
        <v>337100</v>
      </c>
      <c r="G31" s="161">
        <f t="shared" si="26"/>
        <v>15.272051828025189</v>
      </c>
      <c r="H31" s="161">
        <v>120170</v>
      </c>
      <c r="I31" s="161">
        <f t="shared" si="27"/>
        <v>8.1976942492666627</v>
      </c>
      <c r="J31" s="161">
        <v>25346.43</v>
      </c>
      <c r="K31" s="161">
        <f t="shared" si="28"/>
        <v>22.410636604774535</v>
      </c>
      <c r="L31" s="161">
        <v>49240</v>
      </c>
      <c r="M31" s="161">
        <f t="shared" si="29"/>
        <v>11.992206527033609</v>
      </c>
      <c r="N31" s="161">
        <v>0</v>
      </c>
      <c r="O31" s="161">
        <f t="shared" si="30"/>
        <v>0</v>
      </c>
      <c r="P31" s="161">
        <v>165780</v>
      </c>
      <c r="Q31" s="161">
        <f t="shared" si="31"/>
        <v>14.419413760111333</v>
      </c>
      <c r="R31" s="161">
        <v>0</v>
      </c>
      <c r="S31" s="161">
        <f t="shared" si="32"/>
        <v>0</v>
      </c>
      <c r="T31" s="161">
        <f t="shared" si="33"/>
        <v>795130.4</v>
      </c>
      <c r="U31" s="161">
        <f t="shared" si="34"/>
        <v>12.643594962472967</v>
      </c>
    </row>
    <row r="32" spans="1:21" x14ac:dyDescent="0.25">
      <c r="A32" s="160" t="s">
        <v>42</v>
      </c>
      <c r="B32" s="161">
        <v>0</v>
      </c>
      <c r="C32" s="161">
        <f t="shared" si="0"/>
        <v>0</v>
      </c>
      <c r="D32" s="161">
        <v>0</v>
      </c>
      <c r="E32" s="161">
        <f t="shared" si="25"/>
        <v>0</v>
      </c>
      <c r="F32" s="161">
        <v>0</v>
      </c>
      <c r="G32" s="161">
        <f t="shared" si="26"/>
        <v>0</v>
      </c>
      <c r="H32" s="161">
        <v>0</v>
      </c>
      <c r="I32" s="161">
        <f t="shared" si="27"/>
        <v>0</v>
      </c>
      <c r="J32" s="161">
        <v>0</v>
      </c>
      <c r="K32" s="161">
        <f t="shared" si="28"/>
        <v>0</v>
      </c>
      <c r="L32" s="161">
        <v>0</v>
      </c>
      <c r="M32" s="161">
        <f t="shared" si="29"/>
        <v>0</v>
      </c>
      <c r="N32" s="161">
        <v>0</v>
      </c>
      <c r="O32" s="161">
        <f t="shared" si="30"/>
        <v>0</v>
      </c>
      <c r="P32" s="161">
        <v>0</v>
      </c>
      <c r="Q32" s="161">
        <f t="shared" si="31"/>
        <v>0</v>
      </c>
      <c r="R32" s="161">
        <v>0</v>
      </c>
      <c r="S32" s="161">
        <f t="shared" si="32"/>
        <v>0</v>
      </c>
      <c r="T32" s="161">
        <f t="shared" si="33"/>
        <v>0</v>
      </c>
      <c r="U32" s="161">
        <f t="shared" si="34"/>
        <v>0</v>
      </c>
    </row>
    <row r="33" spans="1:21" x14ac:dyDescent="0.25">
      <c r="A33" s="160" t="s">
        <v>43</v>
      </c>
      <c r="B33" s="161">
        <v>0</v>
      </c>
      <c r="C33" s="161">
        <f t="shared" si="0"/>
        <v>0</v>
      </c>
      <c r="D33" s="161">
        <v>0</v>
      </c>
      <c r="E33" s="161">
        <f t="shared" si="25"/>
        <v>0</v>
      </c>
      <c r="F33" s="161">
        <v>0</v>
      </c>
      <c r="G33" s="161">
        <f t="shared" si="26"/>
        <v>0</v>
      </c>
      <c r="H33" s="161">
        <v>0</v>
      </c>
      <c r="I33" s="161">
        <f t="shared" si="27"/>
        <v>0</v>
      </c>
      <c r="J33" s="161">
        <v>0</v>
      </c>
      <c r="K33" s="161">
        <f t="shared" si="28"/>
        <v>0</v>
      </c>
      <c r="L33" s="161">
        <v>0</v>
      </c>
      <c r="M33" s="161">
        <f t="shared" si="29"/>
        <v>0</v>
      </c>
      <c r="N33" s="161">
        <v>0</v>
      </c>
      <c r="O33" s="161">
        <f t="shared" si="30"/>
        <v>0</v>
      </c>
      <c r="P33" s="161">
        <v>0</v>
      </c>
      <c r="Q33" s="161">
        <f t="shared" si="31"/>
        <v>0</v>
      </c>
      <c r="R33" s="161">
        <v>0</v>
      </c>
      <c r="S33" s="161">
        <f t="shared" si="32"/>
        <v>0</v>
      </c>
      <c r="T33" s="161">
        <f t="shared" si="33"/>
        <v>0</v>
      </c>
      <c r="U33" s="161">
        <f t="shared" si="34"/>
        <v>0</v>
      </c>
    </row>
    <row r="34" spans="1:21" x14ac:dyDescent="0.25">
      <c r="A34" s="160" t="s">
        <v>44</v>
      </c>
      <c r="B34" s="161">
        <v>3525.6</v>
      </c>
      <c r="C34" s="161">
        <f t="shared" si="0"/>
        <v>1.6772597526165556</v>
      </c>
      <c r="D34" s="161">
        <v>18859.46</v>
      </c>
      <c r="E34" s="161">
        <f t="shared" si="25"/>
        <v>2.6551400816556385</v>
      </c>
      <c r="F34" s="161">
        <v>65122.090000000004</v>
      </c>
      <c r="G34" s="161">
        <f t="shared" si="26"/>
        <v>2.9503053504281249</v>
      </c>
      <c r="H34" s="161">
        <v>30987.87</v>
      </c>
      <c r="I34" s="161">
        <f t="shared" si="27"/>
        <v>2.1139143188484888</v>
      </c>
      <c r="J34" s="161">
        <v>1946.63</v>
      </c>
      <c r="K34" s="161">
        <f t="shared" si="28"/>
        <v>1.721158267020336</v>
      </c>
      <c r="L34" s="161">
        <v>10886.990000000002</v>
      </c>
      <c r="M34" s="161">
        <f t="shared" si="29"/>
        <v>2.6514831953239164</v>
      </c>
      <c r="N34" s="161">
        <v>471.68</v>
      </c>
      <c r="O34" s="161">
        <f t="shared" si="30"/>
        <v>2.1736405529953919</v>
      </c>
      <c r="P34" s="161">
        <v>84150</v>
      </c>
      <c r="Q34" s="161">
        <f t="shared" si="31"/>
        <v>7.3193006871357742</v>
      </c>
      <c r="R34" s="161">
        <v>0</v>
      </c>
      <c r="S34" s="161">
        <f t="shared" si="32"/>
        <v>0</v>
      </c>
      <c r="T34" s="161">
        <f t="shared" si="33"/>
        <v>215950.31999999998</v>
      </c>
      <c r="U34" s="161">
        <f t="shared" si="34"/>
        <v>3.4338875461137257</v>
      </c>
    </row>
    <row r="35" spans="1:21" x14ac:dyDescent="0.25">
      <c r="A35" s="160" t="s">
        <v>45</v>
      </c>
      <c r="B35" s="161">
        <v>0</v>
      </c>
      <c r="C35" s="161">
        <f t="shared" si="0"/>
        <v>0</v>
      </c>
      <c r="D35" s="161">
        <v>16250</v>
      </c>
      <c r="E35" s="161">
        <f t="shared" si="25"/>
        <v>2.2877657327889622</v>
      </c>
      <c r="F35" s="161">
        <v>37795</v>
      </c>
      <c r="G35" s="161">
        <f t="shared" si="26"/>
        <v>1.7122729126081637</v>
      </c>
      <c r="H35" s="161">
        <v>200771.20999999996</v>
      </c>
      <c r="I35" s="161">
        <f t="shared" si="27"/>
        <v>13.696105464219931</v>
      </c>
      <c r="J35" s="161">
        <v>4093.67</v>
      </c>
      <c r="K35" s="161">
        <f t="shared" si="28"/>
        <v>3.6195137046861183</v>
      </c>
      <c r="L35" s="161">
        <v>6055</v>
      </c>
      <c r="M35" s="161">
        <f t="shared" si="29"/>
        <v>1.4746712128592303</v>
      </c>
      <c r="N35" s="161">
        <v>0</v>
      </c>
      <c r="O35" s="161">
        <f t="shared" si="30"/>
        <v>0</v>
      </c>
      <c r="P35" s="161">
        <v>29635</v>
      </c>
      <c r="Q35" s="161">
        <f t="shared" si="31"/>
        <v>2.577628946681743</v>
      </c>
      <c r="R35" s="161">
        <v>0</v>
      </c>
      <c r="S35" s="161">
        <f t="shared" si="32"/>
        <v>0</v>
      </c>
      <c r="T35" s="161">
        <f t="shared" si="33"/>
        <v>294599.88</v>
      </c>
      <c r="U35" s="161">
        <f t="shared" si="34"/>
        <v>4.6845166009413566</v>
      </c>
    </row>
    <row r="36" spans="1:21" x14ac:dyDescent="0.25">
      <c r="A36" s="162" t="s">
        <v>46</v>
      </c>
      <c r="B36" s="163">
        <f>+SUM(B27:B35)</f>
        <v>89009.57</v>
      </c>
      <c r="C36" s="163">
        <f t="shared" si="0"/>
        <v>42.345180780209326</v>
      </c>
      <c r="D36" s="163">
        <f t="shared" ref="D36:T36" si="35">+SUM(D27:D35)</f>
        <v>305579.46000000002</v>
      </c>
      <c r="E36" s="163">
        <f t="shared" si="25"/>
        <v>43.021182598901873</v>
      </c>
      <c r="F36" s="163">
        <f t="shared" si="35"/>
        <v>1169917.0900000001</v>
      </c>
      <c r="G36" s="163">
        <f t="shared" si="26"/>
        <v>53.002178679835097</v>
      </c>
      <c r="H36" s="163">
        <f t="shared" si="35"/>
        <v>888579.08</v>
      </c>
      <c r="I36" s="163">
        <f t="shared" si="27"/>
        <v>60.616623234872769</v>
      </c>
      <c r="J36" s="163">
        <f t="shared" si="35"/>
        <v>78826.73</v>
      </c>
      <c r="K36" s="163">
        <f t="shared" si="28"/>
        <v>69.696489832007074</v>
      </c>
      <c r="L36" s="163">
        <f t="shared" si="35"/>
        <v>194182.94</v>
      </c>
      <c r="M36" s="163">
        <f t="shared" si="29"/>
        <v>47.292484169508036</v>
      </c>
      <c r="N36" s="163">
        <f t="shared" si="35"/>
        <v>7150.8500000000013</v>
      </c>
      <c r="O36" s="163">
        <f t="shared" si="30"/>
        <v>32.95322580645162</v>
      </c>
      <c r="P36" s="163">
        <f t="shared" si="35"/>
        <v>590075</v>
      </c>
      <c r="Q36" s="163">
        <f t="shared" si="31"/>
        <v>51.324258502217972</v>
      </c>
      <c r="R36" s="163">
        <f t="shared" si="35"/>
        <v>0</v>
      </c>
      <c r="S36" s="163">
        <f t="shared" si="32"/>
        <v>0</v>
      </c>
      <c r="T36" s="163">
        <f t="shared" si="35"/>
        <v>3323320.7199999997</v>
      </c>
      <c r="U36" s="163">
        <f t="shared" si="34"/>
        <v>52.845069329601827</v>
      </c>
    </row>
    <row r="37" spans="1:21" x14ac:dyDescent="0.25">
      <c r="A37" s="146" t="s">
        <v>47</v>
      </c>
      <c r="B37" s="143" t="s">
        <v>13</v>
      </c>
      <c r="C37" s="143"/>
      <c r="D37" s="143" t="s">
        <v>13</v>
      </c>
      <c r="E37" s="143"/>
      <c r="F37" s="143" t="s">
        <v>13</v>
      </c>
      <c r="G37" s="143"/>
      <c r="H37" s="143" t="s">
        <v>13</v>
      </c>
      <c r="I37" s="143"/>
      <c r="J37" s="143" t="s">
        <v>13</v>
      </c>
      <c r="K37" s="143"/>
      <c r="L37" s="143" t="s">
        <v>13</v>
      </c>
      <c r="M37" s="143"/>
      <c r="N37" s="143" t="s">
        <v>13</v>
      </c>
      <c r="O37" s="143"/>
      <c r="P37" s="143" t="s">
        <v>13</v>
      </c>
      <c r="Q37" s="143"/>
      <c r="R37" s="143" t="s">
        <v>13</v>
      </c>
      <c r="S37" s="143"/>
      <c r="T37" s="143" t="s">
        <v>13</v>
      </c>
      <c r="U37" s="143"/>
    </row>
    <row r="38" spans="1:21" x14ac:dyDescent="0.25">
      <c r="A38" s="164" t="s">
        <v>48</v>
      </c>
      <c r="B38" s="165">
        <v>76560</v>
      </c>
      <c r="C38" s="165">
        <f t="shared" si="0"/>
        <v>36.42245480494767</v>
      </c>
      <c r="D38" s="165">
        <v>0</v>
      </c>
      <c r="E38" s="165">
        <f t="shared" ref="E38:E44" si="36">+D38/D$3</f>
        <v>0</v>
      </c>
      <c r="F38" s="165">
        <v>0</v>
      </c>
      <c r="G38" s="165">
        <f t="shared" ref="G38:G44" si="37">+F38/F$3</f>
        <v>0</v>
      </c>
      <c r="H38" s="165">
        <v>0</v>
      </c>
      <c r="I38" s="165">
        <f t="shared" ref="I38:I44" si="38">+H38/H$3</f>
        <v>0</v>
      </c>
      <c r="J38" s="165">
        <v>0</v>
      </c>
      <c r="K38" s="165">
        <f t="shared" ref="K38:K44" si="39">+J38/J$3</f>
        <v>0</v>
      </c>
      <c r="L38" s="165">
        <v>0</v>
      </c>
      <c r="M38" s="165">
        <f t="shared" ref="M38:M44" si="40">+L38/L$3</f>
        <v>0</v>
      </c>
      <c r="N38" s="165">
        <v>0</v>
      </c>
      <c r="O38" s="165">
        <f t="shared" ref="O38:O44" si="41">+N38/N$3</f>
        <v>0</v>
      </c>
      <c r="P38" s="165">
        <v>393240</v>
      </c>
      <c r="Q38" s="165">
        <f t="shared" ref="Q38:Q44" si="42">+P38/P$3</f>
        <v>34.203705314429854</v>
      </c>
      <c r="R38" s="165">
        <v>0</v>
      </c>
      <c r="S38" s="165">
        <f t="shared" ref="S38:S44" si="43">+R38/R$3</f>
        <v>0</v>
      </c>
      <c r="T38" s="165">
        <f t="shared" ref="T38:T43" si="44">+B38+D38+F38+H38+J38+L38+N38+P38+R38</f>
        <v>469800</v>
      </c>
      <c r="U38" s="165">
        <f t="shared" ref="U38:U44" si="45">+T38/T$3</f>
        <v>7.470423610227706</v>
      </c>
    </row>
    <row r="39" spans="1:21" x14ac:dyDescent="0.25">
      <c r="A39" s="164" t="s">
        <v>49</v>
      </c>
      <c r="B39" s="165">
        <v>0</v>
      </c>
      <c r="C39" s="165">
        <f t="shared" si="0"/>
        <v>0</v>
      </c>
      <c r="D39" s="165">
        <v>0</v>
      </c>
      <c r="E39" s="165">
        <f t="shared" si="36"/>
        <v>0</v>
      </c>
      <c r="F39" s="165">
        <v>0</v>
      </c>
      <c r="G39" s="165">
        <f t="shared" si="37"/>
        <v>0</v>
      </c>
      <c r="H39" s="165">
        <v>0</v>
      </c>
      <c r="I39" s="165">
        <f t="shared" si="38"/>
        <v>0</v>
      </c>
      <c r="J39" s="165">
        <v>0</v>
      </c>
      <c r="K39" s="165">
        <f t="shared" si="39"/>
        <v>0</v>
      </c>
      <c r="L39" s="165">
        <v>0</v>
      </c>
      <c r="M39" s="165">
        <f t="shared" si="40"/>
        <v>0</v>
      </c>
      <c r="N39" s="165">
        <v>0</v>
      </c>
      <c r="O39" s="165">
        <f t="shared" si="41"/>
        <v>0</v>
      </c>
      <c r="P39" s="165">
        <v>0</v>
      </c>
      <c r="Q39" s="165">
        <f t="shared" si="42"/>
        <v>0</v>
      </c>
      <c r="R39" s="165">
        <v>0</v>
      </c>
      <c r="S39" s="165">
        <f t="shared" si="43"/>
        <v>0</v>
      </c>
      <c r="T39" s="165">
        <f t="shared" si="44"/>
        <v>0</v>
      </c>
      <c r="U39" s="165">
        <f t="shared" si="45"/>
        <v>0</v>
      </c>
    </row>
    <row r="40" spans="1:21" x14ac:dyDescent="0.25">
      <c r="A40" s="164" t="s">
        <v>50</v>
      </c>
      <c r="B40" s="165">
        <v>0</v>
      </c>
      <c r="C40" s="165">
        <f t="shared" si="0"/>
        <v>0</v>
      </c>
      <c r="D40" s="165">
        <v>287200</v>
      </c>
      <c r="E40" s="165">
        <f t="shared" si="36"/>
        <v>40.433619597353228</v>
      </c>
      <c r="F40" s="165">
        <v>852710</v>
      </c>
      <c r="G40" s="165">
        <f t="shared" si="37"/>
        <v>38.631359579576859</v>
      </c>
      <c r="H40" s="165">
        <v>529250</v>
      </c>
      <c r="I40" s="165">
        <f t="shared" si="38"/>
        <v>36.10409987038679</v>
      </c>
      <c r="J40" s="165">
        <v>44140</v>
      </c>
      <c r="K40" s="165">
        <f t="shared" si="39"/>
        <v>39.02740937223696</v>
      </c>
      <c r="L40" s="165">
        <v>154471.33999999997</v>
      </c>
      <c r="M40" s="165">
        <f t="shared" si="40"/>
        <v>37.620881636629314</v>
      </c>
      <c r="N40" s="165">
        <v>0</v>
      </c>
      <c r="O40" s="165">
        <f t="shared" si="41"/>
        <v>0</v>
      </c>
      <c r="P40" s="165">
        <v>0</v>
      </c>
      <c r="Q40" s="165">
        <f t="shared" si="42"/>
        <v>0</v>
      </c>
      <c r="R40" s="165">
        <v>0</v>
      </c>
      <c r="S40" s="165">
        <f t="shared" si="43"/>
        <v>0</v>
      </c>
      <c r="T40" s="165">
        <f t="shared" si="44"/>
        <v>1867771.3399999999</v>
      </c>
      <c r="U40" s="165">
        <f t="shared" si="45"/>
        <v>29.699964063096296</v>
      </c>
    </row>
    <row r="41" spans="1:21" x14ac:dyDescent="0.25">
      <c r="A41" s="164" t="s">
        <v>39</v>
      </c>
      <c r="B41" s="165">
        <v>0</v>
      </c>
      <c r="C41" s="165">
        <f t="shared" si="0"/>
        <v>0</v>
      </c>
      <c r="D41" s="165">
        <v>0</v>
      </c>
      <c r="E41" s="165">
        <f t="shared" si="36"/>
        <v>0</v>
      </c>
      <c r="F41" s="165">
        <v>0</v>
      </c>
      <c r="G41" s="165">
        <f t="shared" si="37"/>
        <v>0</v>
      </c>
      <c r="H41" s="165">
        <v>0</v>
      </c>
      <c r="I41" s="165">
        <f t="shared" si="38"/>
        <v>0</v>
      </c>
      <c r="J41" s="165">
        <v>0</v>
      </c>
      <c r="K41" s="165">
        <f t="shared" si="39"/>
        <v>0</v>
      </c>
      <c r="L41" s="165">
        <v>0</v>
      </c>
      <c r="M41" s="165">
        <f t="shared" si="40"/>
        <v>0</v>
      </c>
      <c r="N41" s="165">
        <v>7838.7800000000007</v>
      </c>
      <c r="O41" s="165">
        <f t="shared" si="41"/>
        <v>36.12341013824885</v>
      </c>
      <c r="P41" s="165">
        <v>0</v>
      </c>
      <c r="Q41" s="165">
        <f t="shared" si="42"/>
        <v>0</v>
      </c>
      <c r="R41" s="165">
        <v>0</v>
      </c>
      <c r="S41" s="165">
        <f t="shared" si="43"/>
        <v>0</v>
      </c>
      <c r="T41" s="165">
        <f t="shared" si="44"/>
        <v>7838.7800000000007</v>
      </c>
      <c r="U41" s="165">
        <f t="shared" si="45"/>
        <v>0.12464667345121487</v>
      </c>
    </row>
    <row r="42" spans="1:21" x14ac:dyDescent="0.25">
      <c r="A42" s="164" t="s">
        <v>51</v>
      </c>
      <c r="B42" s="165">
        <v>0</v>
      </c>
      <c r="C42" s="165">
        <f t="shared" si="0"/>
        <v>0</v>
      </c>
      <c r="D42" s="165">
        <v>0</v>
      </c>
      <c r="E42" s="165">
        <f t="shared" si="36"/>
        <v>0</v>
      </c>
      <c r="F42" s="165">
        <v>0</v>
      </c>
      <c r="G42" s="165">
        <f t="shared" si="37"/>
        <v>0</v>
      </c>
      <c r="H42" s="165">
        <v>0</v>
      </c>
      <c r="I42" s="165">
        <f t="shared" si="38"/>
        <v>0</v>
      </c>
      <c r="J42" s="165">
        <v>0</v>
      </c>
      <c r="K42" s="165">
        <f t="shared" si="39"/>
        <v>0</v>
      </c>
      <c r="L42" s="165">
        <v>0</v>
      </c>
      <c r="M42" s="165">
        <f t="shared" si="40"/>
        <v>0</v>
      </c>
      <c r="N42" s="165">
        <v>0</v>
      </c>
      <c r="O42" s="165">
        <f t="shared" si="41"/>
        <v>0</v>
      </c>
      <c r="P42" s="165">
        <v>0</v>
      </c>
      <c r="Q42" s="165">
        <f t="shared" si="42"/>
        <v>0</v>
      </c>
      <c r="R42" s="165">
        <v>0</v>
      </c>
      <c r="S42" s="165">
        <f t="shared" si="43"/>
        <v>0</v>
      </c>
      <c r="T42" s="165">
        <f t="shared" si="44"/>
        <v>0</v>
      </c>
      <c r="U42" s="165">
        <f t="shared" si="45"/>
        <v>0</v>
      </c>
    </row>
    <row r="43" spans="1:21" x14ac:dyDescent="0.25">
      <c r="A43" s="164" t="s">
        <v>45</v>
      </c>
      <c r="B43" s="165">
        <v>0</v>
      </c>
      <c r="C43" s="165">
        <f t="shared" si="0"/>
        <v>0</v>
      </c>
      <c r="D43" s="165">
        <v>24194</v>
      </c>
      <c r="E43" s="165">
        <f t="shared" si="36"/>
        <v>3.4061664085597636</v>
      </c>
      <c r="F43" s="165">
        <v>47755</v>
      </c>
      <c r="G43" s="165">
        <f t="shared" si="37"/>
        <v>2.1635029221220496</v>
      </c>
      <c r="H43" s="165">
        <v>39680.99</v>
      </c>
      <c r="I43" s="165">
        <f t="shared" si="38"/>
        <v>2.7069370352684357</v>
      </c>
      <c r="J43" s="165">
        <v>5634.1299999999992</v>
      </c>
      <c r="K43" s="165">
        <f t="shared" si="39"/>
        <v>4.9815473032714408</v>
      </c>
      <c r="L43" s="165">
        <v>19265</v>
      </c>
      <c r="M43" s="165">
        <f t="shared" si="40"/>
        <v>4.6919142717973701</v>
      </c>
      <c r="N43" s="165">
        <v>0</v>
      </c>
      <c r="O43" s="165">
        <f t="shared" si="41"/>
        <v>0</v>
      </c>
      <c r="P43" s="165">
        <v>20391</v>
      </c>
      <c r="Q43" s="165">
        <f t="shared" si="42"/>
        <v>1.7735931112464121</v>
      </c>
      <c r="R43" s="165">
        <v>0</v>
      </c>
      <c r="S43" s="165">
        <f t="shared" si="43"/>
        <v>0</v>
      </c>
      <c r="T43" s="165">
        <f t="shared" si="44"/>
        <v>156920.12</v>
      </c>
      <c r="U43" s="165">
        <f t="shared" si="45"/>
        <v>2.4952315227070345</v>
      </c>
    </row>
    <row r="44" spans="1:21" x14ac:dyDescent="0.25">
      <c r="A44" s="166" t="s">
        <v>52</v>
      </c>
      <c r="B44" s="167">
        <f>+SUM(B38:B43)</f>
        <v>76560</v>
      </c>
      <c r="C44" s="167">
        <f t="shared" si="0"/>
        <v>36.42245480494767</v>
      </c>
      <c r="D44" s="167">
        <f t="shared" ref="D44:T44" si="46">+SUM(D38:D43)</f>
        <v>311394</v>
      </c>
      <c r="E44" s="167">
        <f t="shared" si="36"/>
        <v>43.839786005912991</v>
      </c>
      <c r="F44" s="167">
        <f t="shared" si="46"/>
        <v>900465</v>
      </c>
      <c r="G44" s="167">
        <f t="shared" si="37"/>
        <v>40.794862501698908</v>
      </c>
      <c r="H44" s="167">
        <f t="shared" si="46"/>
        <v>568930.99</v>
      </c>
      <c r="I44" s="167">
        <f t="shared" si="38"/>
        <v>38.811036905655229</v>
      </c>
      <c r="J44" s="167">
        <f t="shared" si="46"/>
        <v>49774.13</v>
      </c>
      <c r="K44" s="167">
        <f t="shared" si="39"/>
        <v>44.008956675508401</v>
      </c>
      <c r="L44" s="167">
        <f t="shared" si="46"/>
        <v>173736.33999999997</v>
      </c>
      <c r="M44" s="167">
        <f t="shared" si="40"/>
        <v>42.312795908426686</v>
      </c>
      <c r="N44" s="167">
        <f t="shared" si="46"/>
        <v>7838.7800000000007</v>
      </c>
      <c r="O44" s="167">
        <f t="shared" si="41"/>
        <v>36.12341013824885</v>
      </c>
      <c r="P44" s="167">
        <f t="shared" si="46"/>
        <v>413631</v>
      </c>
      <c r="Q44" s="167">
        <f t="shared" si="42"/>
        <v>35.977298425676267</v>
      </c>
      <c r="R44" s="167">
        <f t="shared" si="46"/>
        <v>0</v>
      </c>
      <c r="S44" s="167">
        <f t="shared" si="43"/>
        <v>0</v>
      </c>
      <c r="T44" s="167">
        <f t="shared" si="46"/>
        <v>2502330.2399999998</v>
      </c>
      <c r="U44" s="167">
        <f t="shared" si="45"/>
        <v>39.790265869482248</v>
      </c>
    </row>
    <row r="45" spans="1:21" x14ac:dyDescent="0.25">
      <c r="A45" s="146" t="s">
        <v>53</v>
      </c>
      <c r="B45" s="143" t="s">
        <v>13</v>
      </c>
      <c r="C45" s="143"/>
      <c r="D45" s="143" t="s">
        <v>13</v>
      </c>
      <c r="E45" s="143"/>
      <c r="F45" s="143" t="s">
        <v>13</v>
      </c>
      <c r="G45" s="143"/>
      <c r="H45" s="143" t="s">
        <v>13</v>
      </c>
      <c r="I45" s="143"/>
      <c r="J45" s="143" t="s">
        <v>13</v>
      </c>
      <c r="K45" s="143"/>
      <c r="L45" s="143" t="s">
        <v>13</v>
      </c>
      <c r="M45" s="143"/>
      <c r="N45" s="143" t="s">
        <v>13</v>
      </c>
      <c r="O45" s="143"/>
      <c r="P45" s="143" t="s">
        <v>13</v>
      </c>
      <c r="Q45" s="143"/>
      <c r="R45" s="143" t="s">
        <v>13</v>
      </c>
      <c r="S45" s="143"/>
      <c r="T45" s="143" t="s">
        <v>13</v>
      </c>
      <c r="U45" s="143"/>
    </row>
    <row r="46" spans="1:21" x14ac:dyDescent="0.25">
      <c r="A46" s="168" t="s">
        <v>38</v>
      </c>
      <c r="B46" s="169">
        <v>74244</v>
      </c>
      <c r="C46" s="169">
        <f t="shared" si="0"/>
        <v>35.320647002854422</v>
      </c>
      <c r="D46" s="169">
        <v>240412</v>
      </c>
      <c r="E46" s="169">
        <f t="shared" ref="E46:E49" si="47">+D46/D$3</f>
        <v>33.846543713923694</v>
      </c>
      <c r="F46" s="169">
        <v>776261</v>
      </c>
      <c r="G46" s="169">
        <f t="shared" ref="G46:G49" si="48">+F46/F$3</f>
        <v>35.16789743125085</v>
      </c>
      <c r="H46" s="169">
        <v>540038</v>
      </c>
      <c r="I46" s="169">
        <f t="shared" ref="I46:I49" si="49">+H46/H$3</f>
        <v>36.840030015690019</v>
      </c>
      <c r="J46" s="169">
        <v>38701</v>
      </c>
      <c r="K46" s="169">
        <f t="shared" ref="K46:K49" si="50">+J46/J$3</f>
        <v>34.218390804597703</v>
      </c>
      <c r="L46" s="169">
        <v>136541</v>
      </c>
      <c r="M46" s="169">
        <f t="shared" ref="M46:M49" si="51">+L46/L$3</f>
        <v>33.254018509498295</v>
      </c>
      <c r="N46" s="169">
        <v>9295</v>
      </c>
      <c r="O46" s="169">
        <f t="shared" ref="O46:O49" si="52">+N46/N$3</f>
        <v>42.834101382488477</v>
      </c>
      <c r="P46" s="169">
        <v>492736</v>
      </c>
      <c r="Q46" s="169">
        <f t="shared" ref="Q46:Q49" si="53">+P46/P$3</f>
        <v>42.857788988431764</v>
      </c>
      <c r="R46" s="169">
        <v>0</v>
      </c>
      <c r="S46" s="169">
        <f t="shared" ref="S46:S49" si="54">+R46/R$3</f>
        <v>0</v>
      </c>
      <c r="T46" s="169">
        <f t="shared" ref="T46:T48" si="55">+B46+D46+F46+H46+J46+L46+N46+P46+R46</f>
        <v>2308228</v>
      </c>
      <c r="U46" s="169">
        <f t="shared" ref="U46:U49" si="56">+T46/T$3</f>
        <v>36.703790866302</v>
      </c>
    </row>
    <row r="47" spans="1:21" x14ac:dyDescent="0.25">
      <c r="A47" s="168" t="s">
        <v>54</v>
      </c>
      <c r="B47" s="169">
        <v>0</v>
      </c>
      <c r="C47" s="169">
        <f t="shared" si="0"/>
        <v>0</v>
      </c>
      <c r="D47" s="169">
        <v>0</v>
      </c>
      <c r="E47" s="169">
        <f t="shared" si="47"/>
        <v>0</v>
      </c>
      <c r="F47" s="169">
        <v>0</v>
      </c>
      <c r="G47" s="169">
        <f t="shared" si="48"/>
        <v>0</v>
      </c>
      <c r="H47" s="169">
        <v>0</v>
      </c>
      <c r="I47" s="169">
        <f t="shared" si="49"/>
        <v>0</v>
      </c>
      <c r="J47" s="169">
        <v>0</v>
      </c>
      <c r="K47" s="169">
        <f t="shared" si="50"/>
        <v>0</v>
      </c>
      <c r="L47" s="169">
        <v>0</v>
      </c>
      <c r="M47" s="169">
        <f t="shared" si="51"/>
        <v>0</v>
      </c>
      <c r="N47" s="169">
        <v>0</v>
      </c>
      <c r="O47" s="169">
        <f t="shared" si="52"/>
        <v>0</v>
      </c>
      <c r="P47" s="169">
        <v>0</v>
      </c>
      <c r="Q47" s="169">
        <f t="shared" si="53"/>
        <v>0</v>
      </c>
      <c r="R47" s="169">
        <v>0</v>
      </c>
      <c r="S47" s="169">
        <f t="shared" si="54"/>
        <v>0</v>
      </c>
      <c r="T47" s="169">
        <f t="shared" si="55"/>
        <v>0</v>
      </c>
      <c r="U47" s="169">
        <f t="shared" si="56"/>
        <v>0</v>
      </c>
    </row>
    <row r="48" spans="1:21" x14ac:dyDescent="0.25">
      <c r="A48" s="168" t="s">
        <v>55</v>
      </c>
      <c r="B48" s="169">
        <v>0</v>
      </c>
      <c r="C48" s="169">
        <f t="shared" si="0"/>
        <v>0</v>
      </c>
      <c r="D48" s="169">
        <v>0</v>
      </c>
      <c r="E48" s="169">
        <f t="shared" si="47"/>
        <v>0</v>
      </c>
      <c r="F48" s="169">
        <v>0</v>
      </c>
      <c r="G48" s="169">
        <f t="shared" si="48"/>
        <v>0</v>
      </c>
      <c r="H48" s="169">
        <v>0</v>
      </c>
      <c r="I48" s="169">
        <f t="shared" si="49"/>
        <v>0</v>
      </c>
      <c r="J48" s="169">
        <v>0</v>
      </c>
      <c r="K48" s="169">
        <f t="shared" si="50"/>
        <v>0</v>
      </c>
      <c r="L48" s="169">
        <v>0</v>
      </c>
      <c r="M48" s="169">
        <f t="shared" si="51"/>
        <v>0</v>
      </c>
      <c r="N48" s="169">
        <v>0</v>
      </c>
      <c r="O48" s="169">
        <f t="shared" si="52"/>
        <v>0</v>
      </c>
      <c r="P48" s="169">
        <v>0</v>
      </c>
      <c r="Q48" s="169">
        <f t="shared" si="53"/>
        <v>0</v>
      </c>
      <c r="R48" s="169">
        <v>0</v>
      </c>
      <c r="S48" s="169">
        <f t="shared" si="54"/>
        <v>0</v>
      </c>
      <c r="T48" s="169">
        <f t="shared" si="55"/>
        <v>0</v>
      </c>
      <c r="U48" s="169">
        <f t="shared" si="56"/>
        <v>0</v>
      </c>
    </row>
    <row r="49" spans="1:21" x14ac:dyDescent="0.25">
      <c r="A49" s="170" t="s">
        <v>56</v>
      </c>
      <c r="B49" s="171">
        <f>+SUM(B46:B48)</f>
        <v>74244</v>
      </c>
      <c r="C49" s="171">
        <f t="shared" si="0"/>
        <v>35.320647002854422</v>
      </c>
      <c r="D49" s="171">
        <f t="shared" ref="D49:T49" si="57">+SUM(D46:D48)</f>
        <v>240412</v>
      </c>
      <c r="E49" s="171">
        <f t="shared" si="47"/>
        <v>33.846543713923694</v>
      </c>
      <c r="F49" s="171">
        <f t="shared" si="57"/>
        <v>776261</v>
      </c>
      <c r="G49" s="171">
        <f t="shared" si="48"/>
        <v>35.16789743125085</v>
      </c>
      <c r="H49" s="171">
        <f t="shared" si="57"/>
        <v>540038</v>
      </c>
      <c r="I49" s="171">
        <f t="shared" si="49"/>
        <v>36.840030015690019</v>
      </c>
      <c r="J49" s="171">
        <f t="shared" si="57"/>
        <v>38701</v>
      </c>
      <c r="K49" s="171">
        <f t="shared" si="50"/>
        <v>34.218390804597703</v>
      </c>
      <c r="L49" s="171">
        <f t="shared" si="57"/>
        <v>136541</v>
      </c>
      <c r="M49" s="171">
        <f t="shared" si="51"/>
        <v>33.254018509498295</v>
      </c>
      <c r="N49" s="171">
        <f t="shared" si="57"/>
        <v>9295</v>
      </c>
      <c r="O49" s="171">
        <f t="shared" si="52"/>
        <v>42.834101382488477</v>
      </c>
      <c r="P49" s="171">
        <f t="shared" si="57"/>
        <v>492736</v>
      </c>
      <c r="Q49" s="171">
        <f t="shared" si="53"/>
        <v>42.857788988431764</v>
      </c>
      <c r="R49" s="171">
        <f t="shared" si="57"/>
        <v>0</v>
      </c>
      <c r="S49" s="171">
        <f t="shared" si="54"/>
        <v>0</v>
      </c>
      <c r="T49" s="171">
        <f t="shared" si="57"/>
        <v>2308228</v>
      </c>
      <c r="U49" s="171">
        <f t="shared" si="56"/>
        <v>36.703790866302</v>
      </c>
    </row>
    <row r="50" spans="1:21" x14ac:dyDescent="0.25">
      <c r="A50" s="146" t="s">
        <v>57</v>
      </c>
      <c r="B50" s="143" t="s">
        <v>13</v>
      </c>
      <c r="C50" s="143"/>
      <c r="D50" s="143" t="s">
        <v>13</v>
      </c>
      <c r="E50" s="143"/>
      <c r="F50" s="143" t="s">
        <v>13</v>
      </c>
      <c r="G50" s="143"/>
      <c r="H50" s="143" t="s">
        <v>13</v>
      </c>
      <c r="I50" s="143"/>
      <c r="J50" s="143" t="s">
        <v>13</v>
      </c>
      <c r="K50" s="143"/>
      <c r="L50" s="143" t="s">
        <v>13</v>
      </c>
      <c r="M50" s="143"/>
      <c r="N50" s="143" t="s">
        <v>13</v>
      </c>
      <c r="O50" s="143"/>
      <c r="P50" s="143" t="s">
        <v>13</v>
      </c>
      <c r="Q50" s="143"/>
      <c r="R50" s="143" t="s">
        <v>13</v>
      </c>
      <c r="S50" s="143"/>
      <c r="T50" s="143" t="s">
        <v>13</v>
      </c>
      <c r="U50" s="143"/>
    </row>
    <row r="51" spans="1:21" x14ac:dyDescent="0.25">
      <c r="A51" s="172" t="s">
        <v>57</v>
      </c>
      <c r="B51" s="173">
        <v>0</v>
      </c>
      <c r="C51" s="173">
        <f t="shared" si="0"/>
        <v>0</v>
      </c>
      <c r="D51" s="173">
        <v>0</v>
      </c>
      <c r="E51" s="173">
        <f t="shared" ref="E51:E52" si="58">+D51/D$3</f>
        <v>0</v>
      </c>
      <c r="F51" s="173">
        <v>0</v>
      </c>
      <c r="G51" s="173">
        <f t="shared" ref="G51:G52" si="59">+F51/F$3</f>
        <v>0</v>
      </c>
      <c r="H51" s="173">
        <v>0</v>
      </c>
      <c r="I51" s="173">
        <f t="shared" ref="I51:I52" si="60">+H51/H$3</f>
        <v>0</v>
      </c>
      <c r="J51" s="173">
        <v>0</v>
      </c>
      <c r="K51" s="173">
        <f t="shared" ref="K51:K52" si="61">+J51/J$3</f>
        <v>0</v>
      </c>
      <c r="L51" s="173">
        <v>0</v>
      </c>
      <c r="M51" s="173">
        <f t="shared" ref="M51:M52" si="62">+L51/L$3</f>
        <v>0</v>
      </c>
      <c r="N51" s="173">
        <v>0</v>
      </c>
      <c r="O51" s="173">
        <f t="shared" ref="O51:O52" si="63">+N51/N$3</f>
        <v>0</v>
      </c>
      <c r="P51" s="173">
        <v>0</v>
      </c>
      <c r="Q51" s="173">
        <f t="shared" ref="Q51:Q52" si="64">+P51/P$3</f>
        <v>0</v>
      </c>
      <c r="R51" s="173">
        <v>0</v>
      </c>
      <c r="S51" s="173">
        <f t="shared" ref="S51:S52" si="65">+R51/R$3</f>
        <v>0</v>
      </c>
      <c r="T51" s="173">
        <f>+B51+D51+F51+H51+J51+L51+N51+P51+R51</f>
        <v>0</v>
      </c>
      <c r="U51" s="173">
        <f t="shared" ref="U51:U52" si="66">+T51/T$3</f>
        <v>0</v>
      </c>
    </row>
    <row r="52" spans="1:21" x14ac:dyDescent="0.25">
      <c r="A52" s="174" t="s">
        <v>58</v>
      </c>
      <c r="B52" s="175">
        <f>+B51</f>
        <v>0</v>
      </c>
      <c r="C52" s="175">
        <f t="shared" si="0"/>
        <v>0</v>
      </c>
      <c r="D52" s="175">
        <f t="shared" ref="D52:T52" si="67">+D51</f>
        <v>0</v>
      </c>
      <c r="E52" s="175">
        <f t="shared" si="58"/>
        <v>0</v>
      </c>
      <c r="F52" s="175">
        <f t="shared" si="67"/>
        <v>0</v>
      </c>
      <c r="G52" s="175">
        <f t="shared" si="59"/>
        <v>0</v>
      </c>
      <c r="H52" s="175">
        <f t="shared" si="67"/>
        <v>0</v>
      </c>
      <c r="I52" s="175">
        <f t="shared" si="60"/>
        <v>0</v>
      </c>
      <c r="J52" s="175">
        <f t="shared" si="67"/>
        <v>0</v>
      </c>
      <c r="K52" s="175">
        <f t="shared" si="61"/>
        <v>0</v>
      </c>
      <c r="L52" s="175">
        <f t="shared" si="67"/>
        <v>0</v>
      </c>
      <c r="M52" s="175">
        <f t="shared" si="62"/>
        <v>0</v>
      </c>
      <c r="N52" s="175">
        <f t="shared" si="67"/>
        <v>0</v>
      </c>
      <c r="O52" s="175">
        <f t="shared" si="63"/>
        <v>0</v>
      </c>
      <c r="P52" s="175">
        <f t="shared" si="67"/>
        <v>0</v>
      </c>
      <c r="Q52" s="175">
        <f t="shared" si="64"/>
        <v>0</v>
      </c>
      <c r="R52" s="175">
        <f t="shared" si="67"/>
        <v>0</v>
      </c>
      <c r="S52" s="175">
        <f t="shared" si="65"/>
        <v>0</v>
      </c>
      <c r="T52" s="175">
        <f t="shared" si="67"/>
        <v>0</v>
      </c>
      <c r="U52" s="175">
        <f t="shared" si="66"/>
        <v>0</v>
      </c>
    </row>
    <row r="53" spans="1:21" x14ac:dyDescent="0.25">
      <c r="A53" s="146" t="s">
        <v>59</v>
      </c>
      <c r="B53" s="176">
        <v>2.6988700197227131E-2</v>
      </c>
      <c r="C53" s="176"/>
      <c r="D53" s="176">
        <v>9.825546586370551E-2</v>
      </c>
      <c r="E53" s="176"/>
      <c r="F53" s="176">
        <v>0.3281412218697134</v>
      </c>
      <c r="G53" s="176"/>
      <c r="H53" s="176">
        <v>0.21789209281538946</v>
      </c>
      <c r="I53" s="176"/>
      <c r="J53" s="176">
        <v>1.4813525516528297E-2</v>
      </c>
      <c r="K53" s="176"/>
      <c r="L53" s="176">
        <v>5.7124386441503368E-2</v>
      </c>
      <c r="M53" s="176"/>
      <c r="N53" s="176">
        <v>2.666793873450304E-3</v>
      </c>
      <c r="O53" s="176"/>
      <c r="P53" s="176">
        <v>0.25411781342248252</v>
      </c>
      <c r="Q53" s="177"/>
      <c r="R53" s="178">
        <v>-138944.37</v>
      </c>
      <c r="S53" s="177"/>
      <c r="T53" s="179">
        <f>+B53+D53+F53+H53+J53+L53+N53+P53</f>
        <v>1</v>
      </c>
      <c r="U53" s="143"/>
    </row>
    <row r="54" spans="1:21" x14ac:dyDescent="0.25">
      <c r="A54" s="180" t="s">
        <v>60</v>
      </c>
      <c r="B54" s="181">
        <v>3671.16</v>
      </c>
      <c r="C54" s="181">
        <f t="shared" si="0"/>
        <v>1.7465080875356802</v>
      </c>
      <c r="D54" s="181">
        <f>12308.42</f>
        <v>12308.42</v>
      </c>
      <c r="E54" s="181">
        <f t="shared" ref="E54:E57" si="68">+D54/D$3</f>
        <v>1.7328480923553429</v>
      </c>
      <c r="F54" s="181">
        <v>37990.520000000004</v>
      </c>
      <c r="G54" s="181">
        <f t="shared" ref="G54:G57" si="69">+F54/F$3</f>
        <v>1.7211307932768543</v>
      </c>
      <c r="H54" s="181">
        <v>25274.65</v>
      </c>
      <c r="I54" s="181">
        <f t="shared" ref="I54:I57" si="70">+H54/H$3</f>
        <v>1.724172863087523</v>
      </c>
      <c r="J54" s="181">
        <v>1961.6699999999996</v>
      </c>
      <c r="K54" s="181">
        <f t="shared" ref="K54:K57" si="71">+J54/J$3</f>
        <v>1.7344562334217504</v>
      </c>
      <c r="L54" s="181">
        <v>7019.3499999999995</v>
      </c>
      <c r="M54" s="181">
        <f t="shared" ref="M54:M57" si="72">+L54/L$3</f>
        <v>1.7095348270823185</v>
      </c>
      <c r="N54" s="181">
        <v>404.12</v>
      </c>
      <c r="O54" s="181">
        <f t="shared" ref="O54:O57" si="73">+N54/N$3</f>
        <v>1.8623041474654378</v>
      </c>
      <c r="P54" s="181">
        <v>19650.600000000002</v>
      </c>
      <c r="Q54" s="181">
        <f t="shared" ref="Q54:Q57" si="74">+P54/P$3</f>
        <v>1.7091937027050537</v>
      </c>
      <c r="R54" s="181">
        <v>0</v>
      </c>
      <c r="S54" s="181">
        <f t="shared" ref="S54:S57" si="75">+R54/R$3</f>
        <v>0</v>
      </c>
      <c r="T54" s="181">
        <f t="shared" ref="T54:T56" si="76">+B54+D54+F54+H54+J54+L54+N54+P54+R54</f>
        <v>108280.49</v>
      </c>
      <c r="U54" s="181">
        <f t="shared" ref="U54:U57" si="77">+T54/T$3</f>
        <v>1.7217989123521182</v>
      </c>
    </row>
    <row r="55" spans="1:21" x14ac:dyDescent="0.25">
      <c r="A55" s="180" t="s">
        <v>61</v>
      </c>
      <c r="B55" s="181">
        <v>0</v>
      </c>
      <c r="C55" s="181">
        <f t="shared" si="0"/>
        <v>0</v>
      </c>
      <c r="D55" s="181">
        <v>0</v>
      </c>
      <c r="E55" s="181">
        <f t="shared" si="68"/>
        <v>0</v>
      </c>
      <c r="F55" s="181">
        <v>0</v>
      </c>
      <c r="G55" s="181">
        <f t="shared" si="69"/>
        <v>0</v>
      </c>
      <c r="H55" s="181">
        <v>0</v>
      </c>
      <c r="I55" s="181">
        <f t="shared" si="70"/>
        <v>0</v>
      </c>
      <c r="J55" s="181">
        <v>0</v>
      </c>
      <c r="K55" s="181">
        <f t="shared" si="71"/>
        <v>0</v>
      </c>
      <c r="L55" s="181">
        <v>0</v>
      </c>
      <c r="M55" s="181">
        <f t="shared" si="72"/>
        <v>0</v>
      </c>
      <c r="N55" s="181">
        <v>0</v>
      </c>
      <c r="O55" s="181">
        <f t="shared" si="73"/>
        <v>0</v>
      </c>
      <c r="P55" s="181">
        <v>0</v>
      </c>
      <c r="Q55" s="181">
        <f t="shared" si="74"/>
        <v>0</v>
      </c>
      <c r="R55" s="181">
        <v>0</v>
      </c>
      <c r="S55" s="181">
        <f t="shared" si="75"/>
        <v>0</v>
      </c>
      <c r="T55" s="181">
        <f t="shared" si="76"/>
        <v>0</v>
      </c>
      <c r="U55" s="181">
        <f t="shared" si="77"/>
        <v>0</v>
      </c>
    </row>
    <row r="56" spans="1:21" x14ac:dyDescent="0.25">
      <c r="A56" s="180" t="s">
        <v>62</v>
      </c>
      <c r="B56" s="181">
        <f>5703.66+B58</f>
        <v>1953.7320539774005</v>
      </c>
      <c r="C56" s="181">
        <f t="shared" si="0"/>
        <v>0.92946339389980992</v>
      </c>
      <c r="D56" s="181">
        <f>21821.69+D58</f>
        <v>8169.646196510932</v>
      </c>
      <c r="E56" s="181">
        <f t="shared" si="68"/>
        <v>1.1501684072238394</v>
      </c>
      <c r="F56" s="181">
        <f>75992.92+F58</f>
        <v>30399.544656282451</v>
      </c>
      <c r="G56" s="181">
        <f t="shared" si="69"/>
        <v>1.3772275928184865</v>
      </c>
      <c r="H56" s="181">
        <f>50412.55+H58</f>
        <v>20137.670435784188</v>
      </c>
      <c r="I56" s="181">
        <f t="shared" si="70"/>
        <v>1.3737410761841999</v>
      </c>
      <c r="J56" s="181">
        <f>3183.97+J58</f>
        <v>1125.7140296270509</v>
      </c>
      <c r="K56" s="181">
        <f t="shared" si="71"/>
        <v>0.99532628614239693</v>
      </c>
      <c r="L56" s="181">
        <f>12823.43+L58</f>
        <v>4886.3181142487729</v>
      </c>
      <c r="M56" s="181">
        <f t="shared" si="72"/>
        <v>1.1900433790182106</v>
      </c>
      <c r="N56" s="181">
        <f>522.22+N58</f>
        <v>151.68400533358783</v>
      </c>
      <c r="O56" s="181">
        <f t="shared" si="73"/>
        <v>0.69900463287367665</v>
      </c>
      <c r="P56" s="181">
        <f>68620+P58</f>
        <v>33311.760508235624</v>
      </c>
      <c r="Q56" s="181">
        <f t="shared" si="74"/>
        <v>2.8974306782843895</v>
      </c>
      <c r="R56" s="181">
        <v>0</v>
      </c>
      <c r="S56" s="182">
        <f t="shared" si="75"/>
        <v>0</v>
      </c>
      <c r="T56" s="181">
        <f t="shared" si="76"/>
        <v>100136.07</v>
      </c>
      <c r="U56" s="181">
        <f t="shared" si="77"/>
        <v>1.5922921702073529</v>
      </c>
    </row>
    <row r="57" spans="1:21" x14ac:dyDescent="0.25">
      <c r="A57" s="183" t="s">
        <v>63</v>
      </c>
      <c r="B57" s="182">
        <f>+SUM(B54:B56)</f>
        <v>5624.8920539774008</v>
      </c>
      <c r="C57" s="182">
        <f t="shared" si="0"/>
        <v>2.6759714814354902</v>
      </c>
      <c r="D57" s="182">
        <f t="shared" ref="D57:T57" si="78">+SUM(D54:D56)</f>
        <v>20478.066196510932</v>
      </c>
      <c r="E57" s="182">
        <f t="shared" si="68"/>
        <v>2.8830164995791825</v>
      </c>
      <c r="F57" s="182">
        <f t="shared" si="78"/>
        <v>68390.064656282455</v>
      </c>
      <c r="G57" s="182">
        <f t="shared" si="69"/>
        <v>3.0983583860953408</v>
      </c>
      <c r="H57" s="182">
        <f t="shared" si="78"/>
        <v>45412.32043578419</v>
      </c>
      <c r="I57" s="182">
        <f t="shared" si="70"/>
        <v>3.0979139392717232</v>
      </c>
      <c r="J57" s="182">
        <f t="shared" si="78"/>
        <v>3087.3840296270505</v>
      </c>
      <c r="K57" s="182">
        <f t="shared" si="71"/>
        <v>2.7297825195641474</v>
      </c>
      <c r="L57" s="182">
        <f t="shared" si="78"/>
        <v>11905.668114248772</v>
      </c>
      <c r="M57" s="182">
        <f t="shared" si="72"/>
        <v>2.8995782061005291</v>
      </c>
      <c r="N57" s="182">
        <f t="shared" si="78"/>
        <v>555.80400533358784</v>
      </c>
      <c r="O57" s="182">
        <f t="shared" si="73"/>
        <v>2.5613087803391146</v>
      </c>
      <c r="P57" s="182">
        <f t="shared" si="78"/>
        <v>52962.360508235623</v>
      </c>
      <c r="Q57" s="182">
        <f t="shared" si="74"/>
        <v>4.6066243809894427</v>
      </c>
      <c r="R57" s="182">
        <f t="shared" si="78"/>
        <v>0</v>
      </c>
      <c r="S57" s="182">
        <f t="shared" si="75"/>
        <v>0</v>
      </c>
      <c r="T57" s="182">
        <f t="shared" si="78"/>
        <v>208416.56</v>
      </c>
      <c r="U57" s="182">
        <f t="shared" si="77"/>
        <v>3.3140910825594707</v>
      </c>
    </row>
    <row r="58" spans="1:21" x14ac:dyDescent="0.25">
      <c r="A58" s="146" t="s">
        <v>64</v>
      </c>
      <c r="B58" s="177">
        <f>+B53*$R53</f>
        <v>-3749.9279460225994</v>
      </c>
      <c r="C58" s="177"/>
      <c r="D58" s="177">
        <f>+D53*$R53</f>
        <v>-13652.043803489067</v>
      </c>
      <c r="E58" s="177"/>
      <c r="F58" s="177">
        <f>+F53*$R53</f>
        <v>-45593.375343717547</v>
      </c>
      <c r="G58" s="177"/>
      <c r="H58" s="177">
        <f>+H53*$R53</f>
        <v>-30274.879564215815</v>
      </c>
      <c r="I58" s="177"/>
      <c r="J58" s="177">
        <f>+J53*$R53</f>
        <v>-2058.2559703729489</v>
      </c>
      <c r="K58" s="177"/>
      <c r="L58" s="177">
        <f>+L53*$R53</f>
        <v>-7937.1118857512274</v>
      </c>
      <c r="M58" s="177"/>
      <c r="N58" s="177">
        <f>+N53*$R53</f>
        <v>-370.53599466641219</v>
      </c>
      <c r="O58" s="177"/>
      <c r="P58" s="177">
        <f>+P53*$R53</f>
        <v>-35308.239491764376</v>
      </c>
      <c r="Q58" s="177"/>
      <c r="R58" s="177"/>
      <c r="S58" s="177"/>
      <c r="T58" s="184">
        <f>+B58+D58+F58+H58+J58+L58+N58+P58</f>
        <v>-138944.37</v>
      </c>
      <c r="U58" s="177"/>
    </row>
    <row r="59" spans="1:21" x14ac:dyDescent="0.25">
      <c r="A59" s="185" t="s">
        <v>65</v>
      </c>
      <c r="B59" s="186">
        <v>0</v>
      </c>
      <c r="C59" s="186">
        <f t="shared" si="0"/>
        <v>0</v>
      </c>
      <c r="D59" s="186">
        <v>0</v>
      </c>
      <c r="E59" s="186">
        <f t="shared" ref="E59:E63" si="79">+D59/D$3</f>
        <v>0</v>
      </c>
      <c r="F59" s="186">
        <v>0</v>
      </c>
      <c r="G59" s="186">
        <f t="shared" ref="G59:G63" si="80">+F59/F$3</f>
        <v>0</v>
      </c>
      <c r="H59" s="186">
        <v>0</v>
      </c>
      <c r="I59" s="186">
        <f t="shared" ref="I59:I63" si="81">+H59/H$3</f>
        <v>0</v>
      </c>
      <c r="J59" s="186">
        <v>0</v>
      </c>
      <c r="K59" s="186">
        <f t="shared" ref="K59:K63" si="82">+J59/J$3</f>
        <v>0</v>
      </c>
      <c r="L59" s="186">
        <v>0</v>
      </c>
      <c r="M59" s="186">
        <f t="shared" ref="M59:M63" si="83">+L59/L$3</f>
        <v>0</v>
      </c>
      <c r="N59" s="186">
        <v>0</v>
      </c>
      <c r="O59" s="186">
        <f t="shared" ref="O59:O63" si="84">+N59/N$3</f>
        <v>0</v>
      </c>
      <c r="P59" s="186">
        <v>0</v>
      </c>
      <c r="Q59" s="186">
        <f t="shared" ref="Q59:Q63" si="85">+P59/P$3</f>
        <v>0</v>
      </c>
      <c r="R59" s="186">
        <v>0</v>
      </c>
      <c r="S59" s="186">
        <f t="shared" ref="S59:S63" si="86">+R59/R$3</f>
        <v>0</v>
      </c>
      <c r="T59" s="186">
        <f t="shared" ref="T59:T62" si="87">+B59+D59+F59+H59+J59+L59+N59+P59+R59</f>
        <v>0</v>
      </c>
      <c r="U59" s="186">
        <f t="shared" ref="U59:U63" si="88">+T59/T$3</f>
        <v>0</v>
      </c>
    </row>
    <row r="60" spans="1:21" x14ac:dyDescent="0.25">
      <c r="A60" s="185" t="s">
        <v>66</v>
      </c>
      <c r="B60" s="186">
        <v>0</v>
      </c>
      <c r="C60" s="186">
        <f t="shared" si="0"/>
        <v>0</v>
      </c>
      <c r="D60" s="186">
        <v>0</v>
      </c>
      <c r="E60" s="186">
        <f t="shared" si="79"/>
        <v>0</v>
      </c>
      <c r="F60" s="186">
        <v>0</v>
      </c>
      <c r="G60" s="186">
        <f t="shared" si="80"/>
        <v>0</v>
      </c>
      <c r="H60" s="186">
        <v>0</v>
      </c>
      <c r="I60" s="186">
        <f t="shared" si="81"/>
        <v>0</v>
      </c>
      <c r="J60" s="186">
        <v>0</v>
      </c>
      <c r="K60" s="186">
        <f t="shared" si="82"/>
        <v>0</v>
      </c>
      <c r="L60" s="186">
        <v>0</v>
      </c>
      <c r="M60" s="186">
        <f t="shared" si="83"/>
        <v>0</v>
      </c>
      <c r="N60" s="186">
        <v>0</v>
      </c>
      <c r="O60" s="186">
        <f t="shared" si="84"/>
        <v>0</v>
      </c>
      <c r="P60" s="186">
        <v>0</v>
      </c>
      <c r="Q60" s="186">
        <f t="shared" si="85"/>
        <v>0</v>
      </c>
      <c r="R60" s="186">
        <v>0</v>
      </c>
      <c r="S60" s="186">
        <f t="shared" si="86"/>
        <v>0</v>
      </c>
      <c r="T60" s="186">
        <f t="shared" si="87"/>
        <v>0</v>
      </c>
      <c r="U60" s="186">
        <f t="shared" si="88"/>
        <v>0</v>
      </c>
    </row>
    <row r="61" spans="1:21" x14ac:dyDescent="0.25">
      <c r="A61" s="185" t="s">
        <v>67</v>
      </c>
      <c r="B61" s="186">
        <v>0</v>
      </c>
      <c r="C61" s="186">
        <f t="shared" si="0"/>
        <v>0</v>
      </c>
      <c r="D61" s="186">
        <v>0</v>
      </c>
      <c r="E61" s="186">
        <f t="shared" si="79"/>
        <v>0</v>
      </c>
      <c r="F61" s="186">
        <v>16920</v>
      </c>
      <c r="G61" s="186">
        <f t="shared" si="80"/>
        <v>0.76654736555973357</v>
      </c>
      <c r="H61" s="186">
        <v>0</v>
      </c>
      <c r="I61" s="186">
        <f t="shared" si="81"/>
        <v>0</v>
      </c>
      <c r="J61" s="186">
        <v>0</v>
      </c>
      <c r="K61" s="186">
        <f t="shared" si="82"/>
        <v>0</v>
      </c>
      <c r="L61" s="186">
        <v>0</v>
      </c>
      <c r="M61" s="186">
        <f t="shared" si="83"/>
        <v>0</v>
      </c>
      <c r="N61" s="186">
        <v>0</v>
      </c>
      <c r="O61" s="186">
        <f t="shared" si="84"/>
        <v>0</v>
      </c>
      <c r="P61" s="186">
        <v>0</v>
      </c>
      <c r="Q61" s="186">
        <f t="shared" si="85"/>
        <v>0</v>
      </c>
      <c r="R61" s="186">
        <v>0</v>
      </c>
      <c r="S61" s="186">
        <f t="shared" si="86"/>
        <v>0</v>
      </c>
      <c r="T61" s="186">
        <f t="shared" si="87"/>
        <v>16920</v>
      </c>
      <c r="U61" s="186">
        <f t="shared" si="88"/>
        <v>0.26904973921892888</v>
      </c>
    </row>
    <row r="62" spans="1:21" x14ac:dyDescent="0.25">
      <c r="A62" s="185" t="s">
        <v>68</v>
      </c>
      <c r="B62" s="186">
        <v>36767.369999999995</v>
      </c>
      <c r="C62" s="186">
        <f t="shared" si="0"/>
        <v>17.49161274976213</v>
      </c>
      <c r="D62" s="186">
        <v>144464.85</v>
      </c>
      <c r="E62" s="186">
        <f t="shared" si="79"/>
        <v>20.338568210615232</v>
      </c>
      <c r="F62" s="186">
        <v>503092.07</v>
      </c>
      <c r="G62" s="186">
        <f t="shared" si="80"/>
        <v>22.79219272414262</v>
      </c>
      <c r="H62" s="186">
        <v>324975.81</v>
      </c>
      <c r="I62" s="186">
        <f t="shared" si="81"/>
        <v>22.169029947472541</v>
      </c>
      <c r="J62" s="186">
        <v>20524.609999999997</v>
      </c>
      <c r="K62" s="186">
        <f t="shared" si="82"/>
        <v>18.147312113174181</v>
      </c>
      <c r="L62" s="186">
        <v>84893.94</v>
      </c>
      <c r="M62" s="186">
        <f t="shared" si="83"/>
        <v>20.675582075012176</v>
      </c>
      <c r="N62" s="186">
        <v>3456.73</v>
      </c>
      <c r="O62" s="186">
        <f t="shared" si="84"/>
        <v>15.92963133640553</v>
      </c>
      <c r="P62" s="186">
        <v>343425.07</v>
      </c>
      <c r="Q62" s="186">
        <f t="shared" si="85"/>
        <v>29.870841958771855</v>
      </c>
      <c r="R62" s="186">
        <v>0</v>
      </c>
      <c r="S62" s="186">
        <f t="shared" si="86"/>
        <v>0</v>
      </c>
      <c r="T62" s="186">
        <f t="shared" si="87"/>
        <v>1461600.4500000002</v>
      </c>
      <c r="U62" s="186">
        <f t="shared" si="88"/>
        <v>23.241325054064372</v>
      </c>
    </row>
    <row r="63" spans="1:21" x14ac:dyDescent="0.25">
      <c r="A63" s="187" t="s">
        <v>69</v>
      </c>
      <c r="B63" s="188">
        <f>+SUM(B59:B62)</f>
        <v>36767.369999999995</v>
      </c>
      <c r="C63" s="188">
        <f t="shared" si="0"/>
        <v>17.49161274976213</v>
      </c>
      <c r="D63" s="188">
        <f t="shared" ref="D63:T63" si="89">+SUM(D59:D62)</f>
        <v>144464.85</v>
      </c>
      <c r="E63" s="188">
        <f t="shared" si="79"/>
        <v>20.338568210615232</v>
      </c>
      <c r="F63" s="188">
        <f t="shared" si="89"/>
        <v>520012.07</v>
      </c>
      <c r="G63" s="188">
        <f t="shared" si="80"/>
        <v>23.558740089702351</v>
      </c>
      <c r="H63" s="188">
        <f t="shared" si="89"/>
        <v>324975.81</v>
      </c>
      <c r="I63" s="188">
        <f t="shared" si="81"/>
        <v>22.169029947472541</v>
      </c>
      <c r="J63" s="188">
        <f t="shared" si="89"/>
        <v>20524.609999999997</v>
      </c>
      <c r="K63" s="188">
        <f t="shared" si="82"/>
        <v>18.147312113174181</v>
      </c>
      <c r="L63" s="188">
        <f t="shared" si="89"/>
        <v>84893.94</v>
      </c>
      <c r="M63" s="188">
        <f t="shared" si="83"/>
        <v>20.675582075012176</v>
      </c>
      <c r="N63" s="188">
        <f t="shared" si="89"/>
        <v>3456.73</v>
      </c>
      <c r="O63" s="188">
        <f t="shared" si="84"/>
        <v>15.92963133640553</v>
      </c>
      <c r="P63" s="188">
        <f t="shared" si="89"/>
        <v>343425.07</v>
      </c>
      <c r="Q63" s="188">
        <f t="shared" si="85"/>
        <v>29.870841958771855</v>
      </c>
      <c r="R63" s="188">
        <f t="shared" si="89"/>
        <v>0</v>
      </c>
      <c r="S63" s="188">
        <f t="shared" si="86"/>
        <v>0</v>
      </c>
      <c r="T63" s="188">
        <f t="shared" si="89"/>
        <v>1478520.4500000002</v>
      </c>
      <c r="U63" s="188">
        <f t="shared" si="88"/>
        <v>23.510374793283301</v>
      </c>
    </row>
    <row r="64" spans="1:21" x14ac:dyDescent="0.25">
      <c r="A64" s="146" t="s">
        <v>70</v>
      </c>
      <c r="B64" s="143" t="s">
        <v>13</v>
      </c>
      <c r="C64" s="143"/>
      <c r="D64" s="143" t="s">
        <v>13</v>
      </c>
      <c r="E64" s="143"/>
      <c r="F64" s="143" t="s">
        <v>13</v>
      </c>
      <c r="G64" s="143"/>
      <c r="H64" s="143" t="s">
        <v>13</v>
      </c>
      <c r="I64" s="143"/>
      <c r="J64" s="143" t="s">
        <v>13</v>
      </c>
      <c r="K64" s="143"/>
      <c r="L64" s="143" t="s">
        <v>13</v>
      </c>
      <c r="M64" s="143"/>
      <c r="N64" s="143" t="s">
        <v>13</v>
      </c>
      <c r="O64" s="143"/>
      <c r="P64" s="143" t="s">
        <v>13</v>
      </c>
      <c r="Q64" s="143"/>
      <c r="R64" s="143" t="s">
        <v>13</v>
      </c>
      <c r="S64" s="143"/>
      <c r="T64" s="143" t="s">
        <v>13</v>
      </c>
      <c r="U64" s="143"/>
    </row>
    <row r="65" spans="1:21" x14ac:dyDescent="0.25">
      <c r="A65" s="189" t="s">
        <v>71</v>
      </c>
      <c r="B65" s="190">
        <v>13616.650000000001</v>
      </c>
      <c r="C65" s="190">
        <f t="shared" si="0"/>
        <v>6.4779495718363469</v>
      </c>
      <c r="D65" s="190">
        <v>36734.720000000001</v>
      </c>
      <c r="E65" s="190">
        <f t="shared" ref="E65:E67" si="90">+D65/D$3</f>
        <v>5.1717189919752222</v>
      </c>
      <c r="F65" s="190">
        <v>158835.85999999999</v>
      </c>
      <c r="G65" s="190">
        <f t="shared" ref="G65:G67" si="91">+F65/F$3</f>
        <v>7.1959343994925922</v>
      </c>
      <c r="H65" s="190">
        <v>89516.34</v>
      </c>
      <c r="I65" s="190">
        <f t="shared" ref="I65:I67" si="92">+H65/H$3</f>
        <v>6.106578893512518</v>
      </c>
      <c r="J65" s="190">
        <v>6942.43</v>
      </c>
      <c r="K65" s="190">
        <f t="shared" ref="K65:K67" si="93">+J65/J$3</f>
        <v>6.1383112290008848</v>
      </c>
      <c r="L65" s="190">
        <v>24579.74</v>
      </c>
      <c r="M65" s="190">
        <f t="shared" ref="M65:M67" si="94">+L65/L$3</f>
        <v>5.9862981003409645</v>
      </c>
      <c r="N65" s="190">
        <v>1371.4199999999998</v>
      </c>
      <c r="O65" s="190">
        <f t="shared" ref="O65:O67" si="95">+N65/N$3</f>
        <v>6.3199078341013815</v>
      </c>
      <c r="P65" s="190">
        <v>69951.48</v>
      </c>
      <c r="Q65" s="190">
        <f t="shared" ref="Q65:Q67" si="96">+P65/P$3</f>
        <v>6.0843246064190657</v>
      </c>
      <c r="R65" s="190">
        <v>0</v>
      </c>
      <c r="S65" s="190">
        <f t="shared" ref="S65:S67" si="97">+R65/R$3</f>
        <v>0</v>
      </c>
      <c r="T65" s="190">
        <f t="shared" ref="T65:T66" si="98">+B65+D65+F65+H65+J65+L65+N65+P65+R65</f>
        <v>401548.6399999999</v>
      </c>
      <c r="U65" s="190">
        <f t="shared" ref="U65:U67" si="99">+T65/T$3</f>
        <v>6.3851392952550547</v>
      </c>
    </row>
    <row r="66" spans="1:21" x14ac:dyDescent="0.25">
      <c r="A66" s="189" t="s">
        <v>72</v>
      </c>
      <c r="B66" s="190">
        <v>652.7399999999999</v>
      </c>
      <c r="C66" s="190">
        <f t="shared" si="0"/>
        <v>0.31053282588011411</v>
      </c>
      <c r="D66" s="190">
        <v>2155.7400000000002</v>
      </c>
      <c r="E66" s="190">
        <f t="shared" si="90"/>
        <v>0.30349711389553713</v>
      </c>
      <c r="F66" s="190">
        <v>1331.33</v>
      </c>
      <c r="G66" s="190">
        <f t="shared" si="91"/>
        <v>6.0314864313867615E-2</v>
      </c>
      <c r="H66" s="190">
        <v>4610.34</v>
      </c>
      <c r="I66" s="190">
        <f t="shared" si="92"/>
        <v>0.31450576437683336</v>
      </c>
      <c r="J66" s="190">
        <v>278.64999999999998</v>
      </c>
      <c r="K66" s="190">
        <f t="shared" si="93"/>
        <v>0.24637488947833774</v>
      </c>
      <c r="L66" s="190">
        <v>1018.5000000000001</v>
      </c>
      <c r="M66" s="190">
        <f t="shared" si="94"/>
        <v>0.24805163175840236</v>
      </c>
      <c r="N66" s="190">
        <v>75.67</v>
      </c>
      <c r="O66" s="190">
        <f t="shared" si="95"/>
        <v>0.34870967741935482</v>
      </c>
      <c r="P66" s="190">
        <v>3554.19</v>
      </c>
      <c r="Q66" s="190">
        <f t="shared" si="96"/>
        <v>0.30914064538575281</v>
      </c>
      <c r="R66" s="190">
        <v>0</v>
      </c>
      <c r="S66" s="190">
        <f t="shared" si="97"/>
        <v>0</v>
      </c>
      <c r="T66" s="190">
        <f t="shared" si="98"/>
        <v>13677.16</v>
      </c>
      <c r="U66" s="190">
        <f t="shared" si="99"/>
        <v>0.21748441674087265</v>
      </c>
    </row>
    <row r="67" spans="1:21" x14ac:dyDescent="0.25">
      <c r="A67" s="191" t="s">
        <v>73</v>
      </c>
      <c r="B67" s="192">
        <f>+SUM(B65:B66)</f>
        <v>14269.390000000001</v>
      </c>
      <c r="C67" s="192">
        <f t="shared" si="0"/>
        <v>6.7884823977164608</v>
      </c>
      <c r="D67" s="192">
        <f t="shared" ref="D67:T67" si="100">+SUM(D65:D66)</f>
        <v>38890.46</v>
      </c>
      <c r="E67" s="192">
        <f t="shared" si="90"/>
        <v>5.4752161058707589</v>
      </c>
      <c r="F67" s="192">
        <f t="shared" si="100"/>
        <v>160167.18999999997</v>
      </c>
      <c r="G67" s="192">
        <f t="shared" si="91"/>
        <v>7.2562492638064588</v>
      </c>
      <c r="H67" s="192">
        <f t="shared" si="100"/>
        <v>94126.68</v>
      </c>
      <c r="I67" s="192">
        <f t="shared" si="92"/>
        <v>6.4210846578893506</v>
      </c>
      <c r="J67" s="192">
        <f t="shared" si="100"/>
        <v>7221.08</v>
      </c>
      <c r="K67" s="192">
        <f t="shared" si="93"/>
        <v>6.3846861184792223</v>
      </c>
      <c r="L67" s="192">
        <f t="shared" si="100"/>
        <v>25598.240000000002</v>
      </c>
      <c r="M67" s="192">
        <f t="shared" si="94"/>
        <v>6.2343497320993668</v>
      </c>
      <c r="N67" s="192">
        <f t="shared" si="100"/>
        <v>1447.09</v>
      </c>
      <c r="O67" s="192">
        <f t="shared" si="95"/>
        <v>6.6686175115207371</v>
      </c>
      <c r="P67" s="192">
        <f t="shared" si="100"/>
        <v>73505.67</v>
      </c>
      <c r="Q67" s="192">
        <f t="shared" si="96"/>
        <v>6.3934652518048187</v>
      </c>
      <c r="R67" s="192">
        <f t="shared" si="100"/>
        <v>0</v>
      </c>
      <c r="S67" s="192">
        <f t="shared" si="97"/>
        <v>0</v>
      </c>
      <c r="T67" s="192">
        <f t="shared" si="100"/>
        <v>415225.79999999987</v>
      </c>
      <c r="U67" s="192">
        <f t="shared" si="99"/>
        <v>6.6026237119959275</v>
      </c>
    </row>
    <row r="68" spans="1:21" x14ac:dyDescent="0.25">
      <c r="A68" s="146" t="s">
        <v>74</v>
      </c>
      <c r="B68" s="143" t="s">
        <v>13</v>
      </c>
      <c r="C68" s="143"/>
      <c r="D68" s="143" t="s">
        <v>13</v>
      </c>
      <c r="E68" s="143"/>
      <c r="F68" s="143" t="s">
        <v>13</v>
      </c>
      <c r="G68" s="143"/>
      <c r="H68" s="143" t="s">
        <v>13</v>
      </c>
      <c r="I68" s="143"/>
      <c r="J68" s="143" t="s">
        <v>13</v>
      </c>
      <c r="K68" s="143"/>
      <c r="L68" s="143" t="s">
        <v>13</v>
      </c>
      <c r="M68" s="143"/>
      <c r="N68" s="143" t="s">
        <v>13</v>
      </c>
      <c r="O68" s="143"/>
      <c r="P68" s="143" t="s">
        <v>13</v>
      </c>
      <c r="Q68" s="143"/>
      <c r="R68" s="143" t="s">
        <v>13</v>
      </c>
      <c r="S68" s="143"/>
      <c r="T68" s="143" t="s">
        <v>13</v>
      </c>
      <c r="U68" s="143"/>
    </row>
    <row r="69" spans="1:21" x14ac:dyDescent="0.25">
      <c r="A69" s="193" t="s">
        <v>75</v>
      </c>
      <c r="B69" s="194">
        <v>1890</v>
      </c>
      <c r="C69" s="194">
        <f t="shared" si="0"/>
        <v>0.89914367269267359</v>
      </c>
      <c r="D69" s="194">
        <v>8098</v>
      </c>
      <c r="E69" s="194">
        <f t="shared" ref="E69:E72" si="101">+D69/D$3</f>
        <v>1.1400816556384625</v>
      </c>
      <c r="F69" s="194">
        <v>22805</v>
      </c>
      <c r="G69" s="194">
        <f t="shared" ref="G69:G72" si="102">+F69/F$3</f>
        <v>1.0331626874462012</v>
      </c>
      <c r="H69" s="194">
        <v>13998</v>
      </c>
      <c r="I69" s="194">
        <f t="shared" ref="I69:I72" si="103">+H69/H$3</f>
        <v>0.95490824749300773</v>
      </c>
      <c r="J69" s="194">
        <v>1095</v>
      </c>
      <c r="K69" s="194">
        <f t="shared" ref="K69:K72" si="104">+J69/J$3</f>
        <v>0.96816976127320953</v>
      </c>
      <c r="L69" s="194">
        <v>4259</v>
      </c>
      <c r="M69" s="194">
        <f t="shared" ref="M69:M72" si="105">+L69/L$3</f>
        <v>1.0372625426205553</v>
      </c>
      <c r="N69" s="194">
        <v>163</v>
      </c>
      <c r="O69" s="194">
        <f t="shared" ref="O69:O72" si="106">+N69/N$3</f>
        <v>0.75115207373271886</v>
      </c>
      <c r="P69" s="194">
        <v>12997</v>
      </c>
      <c r="Q69" s="194">
        <f t="shared" ref="Q69:Q72" si="107">+P69/P$3</f>
        <v>1.1304688179525093</v>
      </c>
      <c r="R69" s="194">
        <v>0</v>
      </c>
      <c r="S69" s="194">
        <f t="shared" ref="S69:S72" si="108">+R69/R$3</f>
        <v>0</v>
      </c>
      <c r="T69" s="194">
        <f t="shared" ref="T69:T71" si="109">+B69+D69+F69+H69+J69+L69+N69+P69+R69</f>
        <v>65305</v>
      </c>
      <c r="U69" s="194">
        <f t="shared" ref="U69:U72" si="110">+T69/T$3</f>
        <v>1.038433405419158</v>
      </c>
    </row>
    <row r="70" spans="1:21" x14ac:dyDescent="0.25">
      <c r="A70" s="193" t="s">
        <v>76</v>
      </c>
      <c r="B70" s="194">
        <v>0</v>
      </c>
      <c r="C70" s="194">
        <f t="shared" si="0"/>
        <v>0</v>
      </c>
      <c r="D70" s="194">
        <v>0</v>
      </c>
      <c r="E70" s="194">
        <f t="shared" si="101"/>
        <v>0</v>
      </c>
      <c r="F70" s="194">
        <v>0</v>
      </c>
      <c r="G70" s="194">
        <f t="shared" si="102"/>
        <v>0</v>
      </c>
      <c r="H70" s="194">
        <v>0</v>
      </c>
      <c r="I70" s="194">
        <f t="shared" si="103"/>
        <v>0</v>
      </c>
      <c r="J70" s="194">
        <v>0</v>
      </c>
      <c r="K70" s="194">
        <f t="shared" si="104"/>
        <v>0</v>
      </c>
      <c r="L70" s="194">
        <v>0</v>
      </c>
      <c r="M70" s="194">
        <f t="shared" si="105"/>
        <v>0</v>
      </c>
      <c r="N70" s="194">
        <v>0</v>
      </c>
      <c r="O70" s="194">
        <f t="shared" si="106"/>
        <v>0</v>
      </c>
      <c r="P70" s="194">
        <v>0</v>
      </c>
      <c r="Q70" s="194">
        <f t="shared" si="107"/>
        <v>0</v>
      </c>
      <c r="R70" s="194">
        <v>0</v>
      </c>
      <c r="S70" s="194">
        <f t="shared" si="108"/>
        <v>0</v>
      </c>
      <c r="T70" s="194">
        <f t="shared" si="109"/>
        <v>0</v>
      </c>
      <c r="U70" s="194">
        <f t="shared" si="110"/>
        <v>0</v>
      </c>
    </row>
    <row r="71" spans="1:21" x14ac:dyDescent="0.25">
      <c r="A71" s="193" t="s">
        <v>77</v>
      </c>
      <c r="B71" s="194">
        <v>69.069999999999993</v>
      </c>
      <c r="C71" s="194">
        <f t="shared" si="0"/>
        <v>3.285918173168411E-2</v>
      </c>
      <c r="D71" s="194">
        <v>150.97999999999999</v>
      </c>
      <c r="E71" s="194">
        <f t="shared" si="101"/>
        <v>2.1255807405321694E-2</v>
      </c>
      <c r="F71" s="194">
        <v>525.72</v>
      </c>
      <c r="G71" s="194">
        <f t="shared" si="102"/>
        <v>2.3817333393738958E-2</v>
      </c>
      <c r="H71" s="194">
        <v>610.41</v>
      </c>
      <c r="I71" s="194">
        <f t="shared" si="103"/>
        <v>4.1640630329490412E-2</v>
      </c>
      <c r="J71" s="194">
        <v>38.569999999999993</v>
      </c>
      <c r="K71" s="194">
        <f t="shared" si="104"/>
        <v>3.4102564102564098E-2</v>
      </c>
      <c r="L71" s="194">
        <v>88.73</v>
      </c>
      <c r="M71" s="194">
        <f t="shared" si="105"/>
        <v>2.1609839259620071E-2</v>
      </c>
      <c r="N71" s="194">
        <v>3.63</v>
      </c>
      <c r="O71" s="194">
        <f t="shared" si="106"/>
        <v>1.672811059907834E-2</v>
      </c>
      <c r="P71" s="194">
        <v>240</v>
      </c>
      <c r="Q71" s="194">
        <f t="shared" si="107"/>
        <v>2.0875010872401498E-2</v>
      </c>
      <c r="R71" s="194">
        <v>0</v>
      </c>
      <c r="S71" s="194">
        <f t="shared" si="108"/>
        <v>0</v>
      </c>
      <c r="T71" s="194">
        <f t="shared" si="109"/>
        <v>1727.11</v>
      </c>
      <c r="U71" s="194">
        <f t="shared" si="110"/>
        <v>2.7463268032056988E-2</v>
      </c>
    </row>
    <row r="72" spans="1:21" x14ac:dyDescent="0.25">
      <c r="A72" s="195" t="s">
        <v>78</v>
      </c>
      <c r="B72" s="196">
        <f>+SUM(B69:B71)</f>
        <v>1959.07</v>
      </c>
      <c r="C72" s="196">
        <f t="shared" si="0"/>
        <v>0.93200285442435771</v>
      </c>
      <c r="D72" s="196">
        <f t="shared" ref="D72:T72" si="111">+SUM(D69:D71)</f>
        <v>8248.98</v>
      </c>
      <c r="E72" s="196">
        <f t="shared" si="101"/>
        <v>1.1613374630437843</v>
      </c>
      <c r="F72" s="196">
        <f t="shared" si="111"/>
        <v>23330.720000000001</v>
      </c>
      <c r="G72" s="196">
        <f t="shared" si="102"/>
        <v>1.0569800208399402</v>
      </c>
      <c r="H72" s="196">
        <f t="shared" si="111"/>
        <v>14608.41</v>
      </c>
      <c r="I72" s="196">
        <f t="shared" si="103"/>
        <v>0.99654887782249812</v>
      </c>
      <c r="J72" s="196">
        <f t="shared" si="111"/>
        <v>1133.57</v>
      </c>
      <c r="K72" s="196">
        <f t="shared" si="104"/>
        <v>1.0022723253757735</v>
      </c>
      <c r="L72" s="196">
        <f t="shared" si="111"/>
        <v>4347.7299999999996</v>
      </c>
      <c r="M72" s="196">
        <f t="shared" si="105"/>
        <v>1.0588723818801753</v>
      </c>
      <c r="N72" s="196">
        <f t="shared" si="111"/>
        <v>166.63</v>
      </c>
      <c r="O72" s="196">
        <f t="shared" si="106"/>
        <v>0.76788018433179717</v>
      </c>
      <c r="P72" s="196">
        <f t="shared" si="111"/>
        <v>13237</v>
      </c>
      <c r="Q72" s="196">
        <f t="shared" si="107"/>
        <v>1.1513438288249109</v>
      </c>
      <c r="R72" s="196">
        <f t="shared" si="111"/>
        <v>0</v>
      </c>
      <c r="S72" s="196">
        <f t="shared" si="108"/>
        <v>0</v>
      </c>
      <c r="T72" s="196">
        <f t="shared" si="111"/>
        <v>67032.11</v>
      </c>
      <c r="U72" s="196">
        <f t="shared" si="110"/>
        <v>1.065896673451215</v>
      </c>
    </row>
    <row r="73" spans="1:21" x14ac:dyDescent="0.25">
      <c r="A73" s="146" t="s">
        <v>79</v>
      </c>
      <c r="B73" s="143" t="s">
        <v>13</v>
      </c>
      <c r="C73" s="143"/>
      <c r="D73" s="143" t="s">
        <v>13</v>
      </c>
      <c r="E73" s="143"/>
      <c r="F73" s="143" t="s">
        <v>13</v>
      </c>
      <c r="G73" s="143"/>
      <c r="H73" s="143" t="s">
        <v>13</v>
      </c>
      <c r="I73" s="143"/>
      <c r="J73" s="143" t="s">
        <v>13</v>
      </c>
      <c r="K73" s="143"/>
      <c r="L73" s="143" t="s">
        <v>13</v>
      </c>
      <c r="M73" s="143"/>
      <c r="N73" s="143" t="s">
        <v>13</v>
      </c>
      <c r="O73" s="143"/>
      <c r="P73" s="143" t="s">
        <v>13</v>
      </c>
      <c r="Q73" s="143"/>
      <c r="R73" s="143" t="s">
        <v>13</v>
      </c>
      <c r="S73" s="143"/>
      <c r="T73" s="143" t="s">
        <v>13</v>
      </c>
      <c r="U73" s="143"/>
    </row>
    <row r="74" spans="1:21" x14ac:dyDescent="0.25">
      <c r="A74" s="197" t="s">
        <v>80</v>
      </c>
      <c r="B74" s="198">
        <v>0</v>
      </c>
      <c r="C74" s="198">
        <f t="shared" si="0"/>
        <v>0</v>
      </c>
      <c r="D74" s="198">
        <v>0</v>
      </c>
      <c r="E74" s="198">
        <f t="shared" ref="E74:E76" si="112">+D74/D$3</f>
        <v>0</v>
      </c>
      <c r="F74" s="198">
        <v>0</v>
      </c>
      <c r="G74" s="198">
        <f t="shared" ref="G74:G76" si="113">+F74/F$3</f>
        <v>0</v>
      </c>
      <c r="H74" s="198">
        <v>0</v>
      </c>
      <c r="I74" s="198">
        <f t="shared" ref="I74:I76" si="114">+H74/H$3</f>
        <v>0</v>
      </c>
      <c r="J74" s="198">
        <v>0</v>
      </c>
      <c r="K74" s="198">
        <f t="shared" ref="K74:K76" si="115">+J74/J$3</f>
        <v>0</v>
      </c>
      <c r="L74" s="198">
        <v>0</v>
      </c>
      <c r="M74" s="198">
        <f t="shared" ref="M74:M76" si="116">+L74/L$3</f>
        <v>0</v>
      </c>
      <c r="N74" s="198">
        <v>0</v>
      </c>
      <c r="O74" s="198">
        <f t="shared" ref="O74:O76" si="117">+N74/N$3</f>
        <v>0</v>
      </c>
      <c r="P74" s="198">
        <v>0</v>
      </c>
      <c r="Q74" s="198">
        <f t="shared" ref="Q74:Q76" si="118">+P74/P$3</f>
        <v>0</v>
      </c>
      <c r="R74" s="198">
        <v>0</v>
      </c>
      <c r="S74" s="198">
        <f t="shared" ref="S74:S76" si="119">+R74/R$3</f>
        <v>0</v>
      </c>
      <c r="T74" s="198">
        <f t="shared" ref="T74:T75" si="120">+B74+D74+F74+H74+J74+L74+N74+P74+R74</f>
        <v>0</v>
      </c>
      <c r="U74" s="198">
        <f t="shared" ref="U74:U76" si="121">+T74/T$3</f>
        <v>0</v>
      </c>
    </row>
    <row r="75" spans="1:21" x14ac:dyDescent="0.25">
      <c r="A75" s="197" t="s">
        <v>81</v>
      </c>
      <c r="B75" s="198">
        <v>313.22000000000003</v>
      </c>
      <c r="C75" s="198">
        <f t="shared" si="0"/>
        <v>0.1490104662226451</v>
      </c>
      <c r="D75" s="198">
        <v>1194</v>
      </c>
      <c r="E75" s="198">
        <f t="shared" si="112"/>
        <v>0.16809798676615514</v>
      </c>
      <c r="F75" s="198">
        <v>4157.91</v>
      </c>
      <c r="G75" s="198">
        <f t="shared" si="113"/>
        <v>0.18837086032709643</v>
      </c>
      <c r="H75" s="198">
        <v>2768.0499999999997</v>
      </c>
      <c r="I75" s="198">
        <f t="shared" si="114"/>
        <v>0.18882938808922844</v>
      </c>
      <c r="J75" s="198">
        <v>174.86</v>
      </c>
      <c r="K75" s="198">
        <f t="shared" si="115"/>
        <v>0.15460654288240497</v>
      </c>
      <c r="L75" s="198">
        <v>701.66000000000008</v>
      </c>
      <c r="M75" s="198">
        <f t="shared" si="116"/>
        <v>0.17088650754992696</v>
      </c>
      <c r="N75" s="198">
        <v>28.63</v>
      </c>
      <c r="O75" s="198">
        <f t="shared" si="117"/>
        <v>0.13193548387096773</v>
      </c>
      <c r="P75" s="198">
        <v>4494</v>
      </c>
      <c r="Q75" s="198">
        <f t="shared" si="118"/>
        <v>0.39088457858571801</v>
      </c>
      <c r="R75" s="198">
        <v>0</v>
      </c>
      <c r="S75" s="198">
        <f t="shared" si="119"/>
        <v>0</v>
      </c>
      <c r="T75" s="198">
        <f t="shared" si="120"/>
        <v>13832.33</v>
      </c>
      <c r="U75" s="198">
        <f t="shared" si="121"/>
        <v>0.21995181910698383</v>
      </c>
    </row>
    <row r="76" spans="1:21" x14ac:dyDescent="0.25">
      <c r="A76" s="199" t="s">
        <v>82</v>
      </c>
      <c r="B76" s="200">
        <f>+SUM(B74:B75)</f>
        <v>313.22000000000003</v>
      </c>
      <c r="C76" s="200">
        <f t="shared" ref="C76:C128" si="122">+B76/B$3</f>
        <v>0.1490104662226451</v>
      </c>
      <c r="D76" s="200">
        <f t="shared" ref="D76:T76" si="123">+SUM(D74:D75)</f>
        <v>1194</v>
      </c>
      <c r="E76" s="200">
        <f t="shared" si="112"/>
        <v>0.16809798676615514</v>
      </c>
      <c r="F76" s="200">
        <f t="shared" si="123"/>
        <v>4157.91</v>
      </c>
      <c r="G76" s="200">
        <f t="shared" si="113"/>
        <v>0.18837086032709643</v>
      </c>
      <c r="H76" s="200">
        <f t="shared" si="123"/>
        <v>2768.0499999999997</v>
      </c>
      <c r="I76" s="200">
        <f t="shared" si="114"/>
        <v>0.18882938808922844</v>
      </c>
      <c r="J76" s="200">
        <f t="shared" si="123"/>
        <v>174.86</v>
      </c>
      <c r="K76" s="200">
        <f t="shared" si="115"/>
        <v>0.15460654288240497</v>
      </c>
      <c r="L76" s="200">
        <f t="shared" si="123"/>
        <v>701.66000000000008</v>
      </c>
      <c r="M76" s="200">
        <f t="shared" si="116"/>
        <v>0.17088650754992696</v>
      </c>
      <c r="N76" s="200">
        <f t="shared" si="123"/>
        <v>28.63</v>
      </c>
      <c r="O76" s="200">
        <f t="shared" si="117"/>
        <v>0.13193548387096773</v>
      </c>
      <c r="P76" s="200">
        <f t="shared" si="123"/>
        <v>4494</v>
      </c>
      <c r="Q76" s="200">
        <f t="shared" si="118"/>
        <v>0.39088457858571801</v>
      </c>
      <c r="R76" s="200">
        <f t="shared" si="123"/>
        <v>0</v>
      </c>
      <c r="S76" s="200">
        <f t="shared" si="119"/>
        <v>0</v>
      </c>
      <c r="T76" s="200">
        <f t="shared" si="123"/>
        <v>13832.33</v>
      </c>
      <c r="U76" s="200">
        <f t="shared" si="121"/>
        <v>0.21995181910698383</v>
      </c>
    </row>
    <row r="77" spans="1:21" x14ac:dyDescent="0.25">
      <c r="A77" s="146" t="s">
        <v>83</v>
      </c>
      <c r="B77" s="143" t="s">
        <v>13</v>
      </c>
      <c r="C77" s="143"/>
      <c r="D77" s="143" t="s">
        <v>13</v>
      </c>
      <c r="E77" s="143"/>
      <c r="F77" s="143" t="s">
        <v>13</v>
      </c>
      <c r="G77" s="143"/>
      <c r="H77" s="143" t="s">
        <v>13</v>
      </c>
      <c r="I77" s="143"/>
      <c r="J77" s="143" t="s">
        <v>13</v>
      </c>
      <c r="K77" s="143"/>
      <c r="L77" s="143" t="s">
        <v>13</v>
      </c>
      <c r="M77" s="143"/>
      <c r="N77" s="143" t="s">
        <v>13</v>
      </c>
      <c r="O77" s="143"/>
      <c r="P77" s="143" t="s">
        <v>13</v>
      </c>
      <c r="Q77" s="143"/>
      <c r="R77" s="143" t="s">
        <v>13</v>
      </c>
      <c r="S77" s="143"/>
      <c r="T77" s="143" t="s">
        <v>13</v>
      </c>
      <c r="U77" s="143"/>
    </row>
    <row r="78" spans="1:21" x14ac:dyDescent="0.25">
      <c r="A78" s="201" t="s">
        <v>84</v>
      </c>
      <c r="B78" s="202">
        <v>1341.2800000000002</v>
      </c>
      <c r="C78" s="202">
        <f t="shared" si="122"/>
        <v>0.63809705042816378</v>
      </c>
      <c r="D78" s="202">
        <v>4496.8900000000003</v>
      </c>
      <c r="E78" s="202">
        <f t="shared" ref="E78:E81" si="124">+D78/D$3</f>
        <v>0.63309728283823741</v>
      </c>
      <c r="F78" s="202">
        <v>13879.82</v>
      </c>
      <c r="G78" s="202">
        <f t="shared" ref="G78:G81" si="125">+F78/F$3</f>
        <v>0.6288143886195805</v>
      </c>
      <c r="H78" s="202">
        <v>9234.1</v>
      </c>
      <c r="I78" s="202">
        <f t="shared" ref="I78:I81" si="126">+H78/H$3</f>
        <v>0.62992700729927009</v>
      </c>
      <c r="J78" s="202">
        <v>716.72</v>
      </c>
      <c r="K78" s="202">
        <f t="shared" ref="K78:K81" si="127">+J78/J$3</f>
        <v>0.6337046861184793</v>
      </c>
      <c r="L78" s="202">
        <v>2564.54</v>
      </c>
      <c r="M78" s="202">
        <f t="shared" ref="M78:M81" si="128">+L78/L$3</f>
        <v>0.6245835362883585</v>
      </c>
      <c r="N78" s="202">
        <v>147.67000000000002</v>
      </c>
      <c r="O78" s="202">
        <f t="shared" ref="O78:O81" si="129">+N78/N$3</f>
        <v>0.68050691244239636</v>
      </c>
      <c r="P78" s="202">
        <v>7179.3600000000006</v>
      </c>
      <c r="Q78" s="202">
        <f t="shared" ref="Q78:Q81" si="130">+P78/P$3</f>
        <v>0.62445507523701838</v>
      </c>
      <c r="R78" s="202">
        <v>0</v>
      </c>
      <c r="S78" s="202">
        <f t="shared" ref="S78:S81" si="131">+R78/R$3</f>
        <v>0</v>
      </c>
      <c r="T78" s="202">
        <f t="shared" ref="T78:T80" si="132">+B78+D78+F78+H78+J78+L78+N78+P78+R78</f>
        <v>39560.379999999997</v>
      </c>
      <c r="U78" s="202">
        <f t="shared" ref="U78:U81" si="133">+T78/T$3</f>
        <v>0.62906087011830547</v>
      </c>
    </row>
    <row r="79" spans="1:21" x14ac:dyDescent="0.25">
      <c r="A79" s="201" t="s">
        <v>85</v>
      </c>
      <c r="B79" s="202">
        <v>5876.2599999999993</v>
      </c>
      <c r="C79" s="202">
        <f t="shared" si="122"/>
        <v>2.795556612749762</v>
      </c>
      <c r="D79" s="202">
        <v>21651.85</v>
      </c>
      <c r="E79" s="202">
        <f t="shared" si="124"/>
        <v>3.0482683373222579</v>
      </c>
      <c r="F79" s="202">
        <v>75401.38</v>
      </c>
      <c r="G79" s="202">
        <f t="shared" si="125"/>
        <v>3.4160005436506142</v>
      </c>
      <c r="H79" s="202">
        <v>51938.09</v>
      </c>
      <c r="I79" s="202">
        <f t="shared" si="126"/>
        <v>3.5430854764990789</v>
      </c>
      <c r="J79" s="202">
        <v>3280.3199999999993</v>
      </c>
      <c r="K79" s="202">
        <f t="shared" si="127"/>
        <v>2.9003713527851454</v>
      </c>
      <c r="L79" s="202">
        <v>12723.59</v>
      </c>
      <c r="M79" s="202">
        <f t="shared" si="128"/>
        <v>3.0987798343886994</v>
      </c>
      <c r="N79" s="202">
        <v>518.12</v>
      </c>
      <c r="O79" s="202">
        <f t="shared" si="129"/>
        <v>2.3876497695852534</v>
      </c>
      <c r="P79" s="202">
        <v>58118.9</v>
      </c>
      <c r="Q79" s="202">
        <f t="shared" si="130"/>
        <v>5.0551361224667302</v>
      </c>
      <c r="R79" s="202">
        <v>0</v>
      </c>
      <c r="S79" s="202">
        <f t="shared" si="131"/>
        <v>0</v>
      </c>
      <c r="T79" s="202">
        <f t="shared" si="132"/>
        <v>229508.51</v>
      </c>
      <c r="U79" s="202">
        <f t="shared" si="133"/>
        <v>3.6494801869991096</v>
      </c>
    </row>
    <row r="80" spans="1:21" x14ac:dyDescent="0.25">
      <c r="A80" s="201" t="s">
        <v>86</v>
      </c>
      <c r="B80" s="202">
        <v>0</v>
      </c>
      <c r="C80" s="202">
        <f t="shared" si="122"/>
        <v>0</v>
      </c>
      <c r="D80" s="202">
        <v>0</v>
      </c>
      <c r="E80" s="202">
        <f t="shared" si="124"/>
        <v>0</v>
      </c>
      <c r="F80" s="202">
        <v>0</v>
      </c>
      <c r="G80" s="202">
        <f t="shared" si="125"/>
        <v>0</v>
      </c>
      <c r="H80" s="202">
        <v>0</v>
      </c>
      <c r="I80" s="202">
        <f t="shared" si="126"/>
        <v>0</v>
      </c>
      <c r="J80" s="202">
        <v>0</v>
      </c>
      <c r="K80" s="202">
        <f t="shared" si="127"/>
        <v>0</v>
      </c>
      <c r="L80" s="202">
        <v>0</v>
      </c>
      <c r="M80" s="202">
        <f t="shared" si="128"/>
        <v>0</v>
      </c>
      <c r="N80" s="202">
        <v>0</v>
      </c>
      <c r="O80" s="202">
        <f t="shared" si="129"/>
        <v>0</v>
      </c>
      <c r="P80" s="202">
        <v>0</v>
      </c>
      <c r="Q80" s="202">
        <f t="shared" si="130"/>
        <v>0</v>
      </c>
      <c r="R80" s="202">
        <v>0</v>
      </c>
      <c r="S80" s="202">
        <f t="shared" si="131"/>
        <v>0</v>
      </c>
      <c r="T80" s="202">
        <f t="shared" si="132"/>
        <v>0</v>
      </c>
      <c r="U80" s="202">
        <f t="shared" si="133"/>
        <v>0</v>
      </c>
    </row>
    <row r="81" spans="1:21" x14ac:dyDescent="0.25">
      <c r="A81" s="203" t="s">
        <v>87</v>
      </c>
      <c r="B81" s="204">
        <f>+SUM(B78:B80)</f>
        <v>7217.5399999999991</v>
      </c>
      <c r="C81" s="204">
        <f t="shared" si="122"/>
        <v>3.4336536631779255</v>
      </c>
      <c r="D81" s="204">
        <f t="shared" ref="D81:T81" si="134">+SUM(D78:D80)</f>
        <v>26148.739999999998</v>
      </c>
      <c r="E81" s="204">
        <f t="shared" si="124"/>
        <v>3.6813656201604954</v>
      </c>
      <c r="F81" s="204">
        <f t="shared" si="134"/>
        <v>89281.200000000012</v>
      </c>
      <c r="G81" s="204">
        <f t="shared" si="125"/>
        <v>4.044814932270195</v>
      </c>
      <c r="H81" s="204">
        <f t="shared" si="134"/>
        <v>61172.189999999995</v>
      </c>
      <c r="I81" s="204">
        <f t="shared" si="126"/>
        <v>4.1730124837983489</v>
      </c>
      <c r="J81" s="204">
        <f t="shared" si="134"/>
        <v>3997.0399999999991</v>
      </c>
      <c r="K81" s="204">
        <f t="shared" si="127"/>
        <v>3.5340760389036241</v>
      </c>
      <c r="L81" s="204">
        <f t="shared" si="134"/>
        <v>15288.130000000001</v>
      </c>
      <c r="M81" s="204">
        <f t="shared" si="128"/>
        <v>3.7233633706770584</v>
      </c>
      <c r="N81" s="204">
        <f t="shared" si="134"/>
        <v>665.79</v>
      </c>
      <c r="O81" s="204">
        <f t="shared" si="129"/>
        <v>3.0681566820276496</v>
      </c>
      <c r="P81" s="204">
        <f t="shared" si="134"/>
        <v>65298.26</v>
      </c>
      <c r="Q81" s="204">
        <f t="shared" si="130"/>
        <v>5.6795911977037488</v>
      </c>
      <c r="R81" s="204">
        <f t="shared" si="134"/>
        <v>0</v>
      </c>
      <c r="S81" s="204">
        <f t="shared" si="131"/>
        <v>0</v>
      </c>
      <c r="T81" s="204">
        <f t="shared" si="134"/>
        <v>269068.89</v>
      </c>
      <c r="U81" s="204">
        <f t="shared" si="133"/>
        <v>4.2785410571174154</v>
      </c>
    </row>
    <row r="82" spans="1:21" x14ac:dyDescent="0.25">
      <c r="A82" s="146" t="s">
        <v>88</v>
      </c>
      <c r="B82" s="143" t="s">
        <v>13</v>
      </c>
      <c r="C82" s="143"/>
      <c r="D82" s="143" t="s">
        <v>13</v>
      </c>
      <c r="E82" s="143"/>
      <c r="F82" s="143" t="s">
        <v>13</v>
      </c>
      <c r="G82" s="143"/>
      <c r="H82" s="143" t="s">
        <v>13</v>
      </c>
      <c r="I82" s="143"/>
      <c r="J82" s="143" t="s">
        <v>13</v>
      </c>
      <c r="K82" s="143"/>
      <c r="L82" s="143" t="s">
        <v>13</v>
      </c>
      <c r="M82" s="143"/>
      <c r="N82" s="143" t="s">
        <v>13</v>
      </c>
      <c r="O82" s="143"/>
      <c r="P82" s="143" t="s">
        <v>13</v>
      </c>
      <c r="Q82" s="143"/>
      <c r="R82" s="143" t="s">
        <v>13</v>
      </c>
      <c r="S82" s="143"/>
      <c r="T82" s="143" t="s">
        <v>13</v>
      </c>
      <c r="U82" s="143"/>
    </row>
    <row r="83" spans="1:21" x14ac:dyDescent="0.25">
      <c r="A83" s="205" t="s">
        <v>89</v>
      </c>
      <c r="B83" s="206">
        <v>1125.58</v>
      </c>
      <c r="C83" s="206">
        <f t="shared" si="122"/>
        <v>0.53548049476688864</v>
      </c>
      <c r="D83" s="206">
        <v>3924.49</v>
      </c>
      <c r="E83" s="206">
        <f t="shared" ref="E83:E85" si="135">+D83/D$3</f>
        <v>0.55251161481064337</v>
      </c>
      <c r="F83" s="206">
        <v>13666.75</v>
      </c>
      <c r="G83" s="206">
        <f t="shared" ref="G83:G85" si="136">+F83/F$3</f>
        <v>0.61916141892810217</v>
      </c>
      <c r="H83" s="206">
        <v>9948.41</v>
      </c>
      <c r="I83" s="206">
        <f t="shared" ref="I83:I85" si="137">+H83/H$3</f>
        <v>0.67865543352206836</v>
      </c>
      <c r="J83" s="206">
        <v>628.35</v>
      </c>
      <c r="K83" s="206">
        <f t="shared" ref="K83:K85" si="138">+J83/J$3</f>
        <v>0.55557029177718831</v>
      </c>
      <c r="L83" s="206">
        <v>2306.21</v>
      </c>
      <c r="M83" s="206">
        <f t="shared" ref="M83:M85" si="139">+L83/L$3</f>
        <v>0.56166829030686805</v>
      </c>
      <c r="N83" s="206">
        <v>93.95</v>
      </c>
      <c r="O83" s="206">
        <f t="shared" ref="O83:O85" si="140">+N83/N$3</f>
        <v>0.43294930875576038</v>
      </c>
      <c r="P83" s="206">
        <v>8733.5400000000009</v>
      </c>
      <c r="Q83" s="206">
        <f t="shared" ref="Q83:Q85" si="141">+P83/P$3</f>
        <v>0.75963642689397237</v>
      </c>
      <c r="R83" s="206">
        <v>0</v>
      </c>
      <c r="S83" s="206">
        <f t="shared" ref="S83:S85" si="142">+R83/R$3</f>
        <v>0</v>
      </c>
      <c r="T83" s="206">
        <f t="shared" ref="T83:T84" si="143">+B83+D83+F83+H83+J83+L83+N83+P83+R83</f>
        <v>40427.279999999999</v>
      </c>
      <c r="U83" s="206">
        <f t="shared" ref="U83:U85" si="144">+T83/T$3</f>
        <v>0.6428456939320697</v>
      </c>
    </row>
    <row r="84" spans="1:21" x14ac:dyDescent="0.25">
      <c r="A84" s="205" t="s">
        <v>90</v>
      </c>
      <c r="B84" s="206">
        <v>0</v>
      </c>
      <c r="C84" s="206">
        <f t="shared" si="122"/>
        <v>0</v>
      </c>
      <c r="D84" s="206">
        <v>0</v>
      </c>
      <c r="E84" s="206">
        <f t="shared" si="135"/>
        <v>0</v>
      </c>
      <c r="F84" s="206">
        <v>0</v>
      </c>
      <c r="G84" s="206">
        <f t="shared" si="136"/>
        <v>0</v>
      </c>
      <c r="H84" s="206">
        <v>0</v>
      </c>
      <c r="I84" s="206">
        <f t="shared" si="137"/>
        <v>0</v>
      </c>
      <c r="J84" s="206">
        <v>0</v>
      </c>
      <c r="K84" s="206">
        <f t="shared" si="138"/>
        <v>0</v>
      </c>
      <c r="L84" s="206">
        <v>0</v>
      </c>
      <c r="M84" s="206">
        <f t="shared" si="139"/>
        <v>0</v>
      </c>
      <c r="N84" s="206">
        <v>0</v>
      </c>
      <c r="O84" s="206">
        <f t="shared" si="140"/>
        <v>0</v>
      </c>
      <c r="P84" s="206">
        <v>0</v>
      </c>
      <c r="Q84" s="206">
        <f t="shared" si="141"/>
        <v>0</v>
      </c>
      <c r="R84" s="206">
        <v>0</v>
      </c>
      <c r="S84" s="206">
        <f t="shared" si="142"/>
        <v>0</v>
      </c>
      <c r="T84" s="206">
        <f t="shared" si="143"/>
        <v>0</v>
      </c>
      <c r="U84" s="206">
        <f t="shared" si="144"/>
        <v>0</v>
      </c>
    </row>
    <row r="85" spans="1:21" x14ac:dyDescent="0.25">
      <c r="A85" s="207" t="s">
        <v>91</v>
      </c>
      <c r="B85" s="208">
        <f>+SUM(B83:B84)</f>
        <v>1125.58</v>
      </c>
      <c r="C85" s="208">
        <f t="shared" si="122"/>
        <v>0.53548049476688864</v>
      </c>
      <c r="D85" s="208">
        <f t="shared" ref="D85:T85" si="145">+SUM(D83:D84)</f>
        <v>3924.49</v>
      </c>
      <c r="E85" s="208">
        <f t="shared" si="135"/>
        <v>0.55251161481064337</v>
      </c>
      <c r="F85" s="208">
        <f t="shared" si="145"/>
        <v>13666.75</v>
      </c>
      <c r="G85" s="208">
        <f t="shared" si="136"/>
        <v>0.61916141892810217</v>
      </c>
      <c r="H85" s="208">
        <f t="shared" si="145"/>
        <v>9948.41</v>
      </c>
      <c r="I85" s="208">
        <f t="shared" si="137"/>
        <v>0.67865543352206836</v>
      </c>
      <c r="J85" s="208">
        <f t="shared" si="145"/>
        <v>628.35</v>
      </c>
      <c r="K85" s="208">
        <f t="shared" si="138"/>
        <v>0.55557029177718831</v>
      </c>
      <c r="L85" s="208">
        <f t="shared" si="145"/>
        <v>2306.21</v>
      </c>
      <c r="M85" s="208">
        <f t="shared" si="139"/>
        <v>0.56166829030686805</v>
      </c>
      <c r="N85" s="208">
        <f t="shared" si="145"/>
        <v>93.95</v>
      </c>
      <c r="O85" s="208">
        <f t="shared" si="140"/>
        <v>0.43294930875576038</v>
      </c>
      <c r="P85" s="208">
        <f t="shared" si="145"/>
        <v>8733.5400000000009</v>
      </c>
      <c r="Q85" s="208">
        <f t="shared" si="141"/>
        <v>0.75963642689397237</v>
      </c>
      <c r="R85" s="208">
        <f t="shared" si="145"/>
        <v>0</v>
      </c>
      <c r="S85" s="208">
        <f t="shared" si="142"/>
        <v>0</v>
      </c>
      <c r="T85" s="208">
        <f t="shared" si="145"/>
        <v>40427.279999999999</v>
      </c>
      <c r="U85" s="208">
        <f t="shared" si="144"/>
        <v>0.6428456939320697</v>
      </c>
    </row>
    <row r="86" spans="1:21" x14ac:dyDescent="0.25">
      <c r="A86" s="146" t="s">
        <v>92</v>
      </c>
      <c r="B86" s="143" t="s">
        <v>13</v>
      </c>
      <c r="C86" s="143"/>
      <c r="D86" s="143" t="s">
        <v>13</v>
      </c>
      <c r="E86" s="143"/>
      <c r="F86" s="143" t="s">
        <v>13</v>
      </c>
      <c r="G86" s="143"/>
      <c r="H86" s="143" t="s">
        <v>13</v>
      </c>
      <c r="I86" s="143"/>
      <c r="J86" s="143" t="s">
        <v>13</v>
      </c>
      <c r="K86" s="143"/>
      <c r="L86" s="143" t="s">
        <v>13</v>
      </c>
      <c r="M86" s="143"/>
      <c r="N86" s="143" t="s">
        <v>13</v>
      </c>
      <c r="O86" s="143"/>
      <c r="P86" s="143" t="s">
        <v>13</v>
      </c>
      <c r="Q86" s="143"/>
      <c r="R86" s="143" t="s">
        <v>13</v>
      </c>
      <c r="S86" s="143"/>
      <c r="T86" s="143" t="s">
        <v>13</v>
      </c>
      <c r="U86" s="143"/>
    </row>
    <row r="87" spans="1:21" x14ac:dyDescent="0.25">
      <c r="A87" s="209" t="s">
        <v>93</v>
      </c>
      <c r="B87" s="210">
        <v>0</v>
      </c>
      <c r="C87" s="210">
        <f t="shared" si="122"/>
        <v>0</v>
      </c>
      <c r="D87" s="210">
        <v>0</v>
      </c>
      <c r="E87" s="210">
        <f t="shared" ref="E87:E89" si="146">+D87/D$3</f>
        <v>0</v>
      </c>
      <c r="F87" s="210">
        <v>0</v>
      </c>
      <c r="G87" s="210">
        <f t="shared" ref="G87:G89" si="147">+F87/F$3</f>
        <v>0</v>
      </c>
      <c r="H87" s="210">
        <v>0</v>
      </c>
      <c r="I87" s="210">
        <f t="shared" ref="I87:I89" si="148">+H87/H$3</f>
        <v>0</v>
      </c>
      <c r="J87" s="210">
        <v>0</v>
      </c>
      <c r="K87" s="210">
        <f t="shared" ref="K87:K89" si="149">+J87/J$3</f>
        <v>0</v>
      </c>
      <c r="L87" s="210">
        <v>0</v>
      </c>
      <c r="M87" s="210">
        <f t="shared" ref="M87:M89" si="150">+L87/L$3</f>
        <v>0</v>
      </c>
      <c r="N87" s="210">
        <v>0</v>
      </c>
      <c r="O87" s="210">
        <f t="shared" ref="O87:O89" si="151">+N87/N$3</f>
        <v>0</v>
      </c>
      <c r="P87" s="210">
        <v>0</v>
      </c>
      <c r="Q87" s="210">
        <f t="shared" ref="Q87:Q89" si="152">+P87/P$3</f>
        <v>0</v>
      </c>
      <c r="R87" s="210">
        <v>0</v>
      </c>
      <c r="S87" s="210">
        <f t="shared" ref="S87:S89" si="153">+R87/R$3</f>
        <v>0</v>
      </c>
      <c r="T87" s="210">
        <f t="shared" ref="T87:T88" si="154">+B87+D87+F87+H87+J87+L87+N87+P87+R87</f>
        <v>0</v>
      </c>
      <c r="U87" s="210">
        <f t="shared" ref="U87:U89" si="155">+T87/T$3</f>
        <v>0</v>
      </c>
    </row>
    <row r="88" spans="1:21" x14ac:dyDescent="0.25">
      <c r="A88" s="209" t="s">
        <v>94</v>
      </c>
      <c r="B88" s="210">
        <v>6948.45</v>
      </c>
      <c r="C88" s="210">
        <f t="shared" si="122"/>
        <v>3.3056374881065649</v>
      </c>
      <c r="D88" s="210">
        <v>26190.45</v>
      </c>
      <c r="E88" s="210">
        <f t="shared" si="146"/>
        <v>3.6872377868506265</v>
      </c>
      <c r="F88" s="210">
        <v>90361.72</v>
      </c>
      <c r="G88" s="210">
        <f t="shared" si="147"/>
        <v>4.0937670457119557</v>
      </c>
      <c r="H88" s="210">
        <v>60866.049999999996</v>
      </c>
      <c r="I88" s="210">
        <f t="shared" si="148"/>
        <v>4.1521283852923112</v>
      </c>
      <c r="J88" s="210">
        <v>3907.54</v>
      </c>
      <c r="K88" s="210">
        <f t="shared" si="149"/>
        <v>3.4549425287356321</v>
      </c>
      <c r="L88" s="210">
        <v>15353.64</v>
      </c>
      <c r="M88" s="210">
        <f t="shared" si="150"/>
        <v>3.7393180711154406</v>
      </c>
      <c r="N88" s="210">
        <v>645.72</v>
      </c>
      <c r="O88" s="210">
        <f t="shared" si="151"/>
        <v>2.975668202764977</v>
      </c>
      <c r="P88" s="210">
        <v>66228.23</v>
      </c>
      <c r="Q88" s="210">
        <f t="shared" si="152"/>
        <v>5.7604792554579456</v>
      </c>
      <c r="R88" s="210">
        <v>0</v>
      </c>
      <c r="S88" s="210">
        <f t="shared" si="153"/>
        <v>0</v>
      </c>
      <c r="T88" s="210">
        <f t="shared" si="154"/>
        <v>270501.8</v>
      </c>
      <c r="U88" s="210">
        <f t="shared" si="155"/>
        <v>4.3013261671543059</v>
      </c>
    </row>
    <row r="89" spans="1:21" x14ac:dyDescent="0.25">
      <c r="A89" s="211" t="s">
        <v>95</v>
      </c>
      <c r="B89" s="212">
        <f>+SUM(B87:B88)</f>
        <v>6948.45</v>
      </c>
      <c r="C89" s="212">
        <f t="shared" si="122"/>
        <v>3.3056374881065649</v>
      </c>
      <c r="D89" s="212">
        <f t="shared" ref="D89:T89" si="156">+SUM(D87:D88)</f>
        <v>26190.45</v>
      </c>
      <c r="E89" s="212">
        <f t="shared" si="146"/>
        <v>3.6872377868506265</v>
      </c>
      <c r="F89" s="212">
        <f t="shared" si="156"/>
        <v>90361.72</v>
      </c>
      <c r="G89" s="212">
        <f t="shared" si="147"/>
        <v>4.0937670457119557</v>
      </c>
      <c r="H89" s="212">
        <f t="shared" si="156"/>
        <v>60866.049999999996</v>
      </c>
      <c r="I89" s="212">
        <f t="shared" si="148"/>
        <v>4.1521283852923112</v>
      </c>
      <c r="J89" s="212">
        <f t="shared" si="156"/>
        <v>3907.54</v>
      </c>
      <c r="K89" s="212">
        <f t="shared" si="149"/>
        <v>3.4549425287356321</v>
      </c>
      <c r="L89" s="212">
        <f t="shared" si="156"/>
        <v>15353.64</v>
      </c>
      <c r="M89" s="212">
        <f t="shared" si="150"/>
        <v>3.7393180711154406</v>
      </c>
      <c r="N89" s="212">
        <f t="shared" si="156"/>
        <v>645.72</v>
      </c>
      <c r="O89" s="212">
        <f t="shared" si="151"/>
        <v>2.975668202764977</v>
      </c>
      <c r="P89" s="212">
        <f t="shared" si="156"/>
        <v>66228.23</v>
      </c>
      <c r="Q89" s="212">
        <f t="shared" si="152"/>
        <v>5.7604792554579456</v>
      </c>
      <c r="R89" s="212">
        <f t="shared" si="156"/>
        <v>0</v>
      </c>
      <c r="S89" s="212">
        <f t="shared" si="153"/>
        <v>0</v>
      </c>
      <c r="T89" s="212">
        <f t="shared" si="156"/>
        <v>270501.8</v>
      </c>
      <c r="U89" s="212">
        <f t="shared" si="155"/>
        <v>4.3013261671543059</v>
      </c>
    </row>
    <row r="90" spans="1:21" x14ac:dyDescent="0.25">
      <c r="A90" s="146" t="s">
        <v>96</v>
      </c>
      <c r="B90" s="143" t="s">
        <v>13</v>
      </c>
      <c r="C90" s="143"/>
      <c r="D90" s="143" t="s">
        <v>13</v>
      </c>
      <c r="E90" s="143"/>
      <c r="F90" s="143" t="s">
        <v>13</v>
      </c>
      <c r="G90" s="143"/>
      <c r="H90" s="143" t="s">
        <v>13</v>
      </c>
      <c r="I90" s="143"/>
      <c r="J90" s="143" t="s">
        <v>13</v>
      </c>
      <c r="K90" s="143"/>
      <c r="L90" s="143" t="s">
        <v>13</v>
      </c>
      <c r="M90" s="143"/>
      <c r="N90" s="143" t="s">
        <v>13</v>
      </c>
      <c r="O90" s="143"/>
      <c r="P90" s="143" t="s">
        <v>13</v>
      </c>
      <c r="Q90" s="143"/>
      <c r="R90" s="143" t="s">
        <v>13</v>
      </c>
      <c r="S90" s="143"/>
      <c r="T90" s="143" t="s">
        <v>13</v>
      </c>
      <c r="U90" s="143"/>
    </row>
    <row r="91" spans="1:21" x14ac:dyDescent="0.25">
      <c r="A91" s="213" t="s">
        <v>97</v>
      </c>
      <c r="B91" s="214">
        <v>0</v>
      </c>
      <c r="C91" s="214">
        <f t="shared" si="122"/>
        <v>0</v>
      </c>
      <c r="D91" s="214">
        <v>0</v>
      </c>
      <c r="E91" s="214">
        <f t="shared" ref="E91:E93" si="157">+D91/D$3</f>
        <v>0</v>
      </c>
      <c r="F91" s="214">
        <v>0</v>
      </c>
      <c r="G91" s="214">
        <f t="shared" ref="G91:G93" si="158">+F91/F$3</f>
        <v>0</v>
      </c>
      <c r="H91" s="214">
        <v>0</v>
      </c>
      <c r="I91" s="214">
        <f t="shared" ref="I91:I93" si="159">+H91/H$3</f>
        <v>0</v>
      </c>
      <c r="J91" s="214">
        <v>0</v>
      </c>
      <c r="K91" s="214">
        <f t="shared" ref="K91:K93" si="160">+J91/J$3</f>
        <v>0</v>
      </c>
      <c r="L91" s="214">
        <v>0</v>
      </c>
      <c r="M91" s="214">
        <f t="shared" ref="M91:M93" si="161">+L91/L$3</f>
        <v>0</v>
      </c>
      <c r="N91" s="214">
        <v>0</v>
      </c>
      <c r="O91" s="214">
        <f t="shared" ref="O91:O93" si="162">+N91/N$3</f>
        <v>0</v>
      </c>
      <c r="P91" s="214">
        <v>0</v>
      </c>
      <c r="Q91" s="214">
        <f t="shared" ref="Q91:Q93" si="163">+P91/P$3</f>
        <v>0</v>
      </c>
      <c r="R91" s="214">
        <v>0</v>
      </c>
      <c r="S91" s="214">
        <f t="shared" ref="S91:S93" si="164">+R91/R$3</f>
        <v>0</v>
      </c>
      <c r="T91" s="214">
        <f t="shared" ref="T91:T92" si="165">+B91+D91+F91+H91+J91+L91+N91+P91+R91</f>
        <v>0</v>
      </c>
      <c r="U91" s="214">
        <f t="shared" ref="U91:U93" si="166">+T91/T$3</f>
        <v>0</v>
      </c>
    </row>
    <row r="92" spans="1:21" x14ac:dyDescent="0.25">
      <c r="A92" s="213" t="s">
        <v>98</v>
      </c>
      <c r="B92" s="214">
        <v>5119.7000000000007</v>
      </c>
      <c r="C92" s="214">
        <f t="shared" si="122"/>
        <v>2.4356327307326358</v>
      </c>
      <c r="D92" s="214">
        <v>24205.390000000003</v>
      </c>
      <c r="E92" s="214">
        <f t="shared" si="157"/>
        <v>3.4077699563564696</v>
      </c>
      <c r="F92" s="214">
        <v>84294.039999999979</v>
      </c>
      <c r="G92" s="214">
        <f t="shared" si="158"/>
        <v>3.8188755493136401</v>
      </c>
      <c r="H92" s="214">
        <v>45251.039999999994</v>
      </c>
      <c r="I92" s="214">
        <f t="shared" si="159"/>
        <v>3.0869117948018276</v>
      </c>
      <c r="J92" s="214">
        <v>2857.97</v>
      </c>
      <c r="K92" s="214">
        <f t="shared" si="160"/>
        <v>2.5269407603890359</v>
      </c>
      <c r="L92" s="214">
        <v>14224.179999999998</v>
      </c>
      <c r="M92" s="214">
        <f t="shared" si="161"/>
        <v>3.4642425718460785</v>
      </c>
      <c r="N92" s="214">
        <v>579.22</v>
      </c>
      <c r="O92" s="214">
        <f t="shared" si="162"/>
        <v>2.6692165898617515</v>
      </c>
      <c r="P92" s="214">
        <v>80388.900000000009</v>
      </c>
      <c r="Q92" s="214">
        <f t="shared" si="163"/>
        <v>6.9921631730016536</v>
      </c>
      <c r="R92" s="214">
        <v>0</v>
      </c>
      <c r="S92" s="214">
        <f t="shared" si="164"/>
        <v>0</v>
      </c>
      <c r="T92" s="214">
        <f t="shared" si="165"/>
        <v>256920.44</v>
      </c>
      <c r="U92" s="214">
        <f t="shared" si="166"/>
        <v>4.0853650934995551</v>
      </c>
    </row>
    <row r="93" spans="1:21" x14ac:dyDescent="0.25">
      <c r="A93" s="215" t="s">
        <v>99</v>
      </c>
      <c r="B93" s="216">
        <f>+SUM(B91:B92)</f>
        <v>5119.7000000000007</v>
      </c>
      <c r="C93" s="216">
        <f t="shared" si="122"/>
        <v>2.4356327307326358</v>
      </c>
      <c r="D93" s="216">
        <f t="shared" ref="D93:T93" si="167">+SUM(D91:D92)</f>
        <v>24205.390000000003</v>
      </c>
      <c r="E93" s="216">
        <f t="shared" si="157"/>
        <v>3.4077699563564696</v>
      </c>
      <c r="F93" s="216">
        <f t="shared" si="167"/>
        <v>84294.039999999979</v>
      </c>
      <c r="G93" s="216">
        <f t="shared" si="158"/>
        <v>3.8188755493136401</v>
      </c>
      <c r="H93" s="216">
        <f t="shared" si="167"/>
        <v>45251.039999999994</v>
      </c>
      <c r="I93" s="216">
        <f t="shared" si="159"/>
        <v>3.0869117948018276</v>
      </c>
      <c r="J93" s="216">
        <f t="shared" si="167"/>
        <v>2857.97</v>
      </c>
      <c r="K93" s="216">
        <f t="shared" si="160"/>
        <v>2.5269407603890359</v>
      </c>
      <c r="L93" s="216">
        <f t="shared" si="167"/>
        <v>14224.179999999998</v>
      </c>
      <c r="M93" s="216">
        <f t="shared" si="161"/>
        <v>3.4642425718460785</v>
      </c>
      <c r="N93" s="216">
        <f t="shared" si="167"/>
        <v>579.22</v>
      </c>
      <c r="O93" s="216">
        <f t="shared" si="162"/>
        <v>2.6692165898617515</v>
      </c>
      <c r="P93" s="216">
        <f t="shared" si="167"/>
        <v>80388.900000000009</v>
      </c>
      <c r="Q93" s="216">
        <f t="shared" si="163"/>
        <v>6.9921631730016536</v>
      </c>
      <c r="R93" s="216">
        <f t="shared" si="167"/>
        <v>0</v>
      </c>
      <c r="S93" s="216">
        <f t="shared" si="164"/>
        <v>0</v>
      </c>
      <c r="T93" s="216">
        <f t="shared" si="167"/>
        <v>256920.44</v>
      </c>
      <c r="U93" s="216">
        <f t="shared" si="166"/>
        <v>4.0853650934995551</v>
      </c>
    </row>
    <row r="94" spans="1:21" x14ac:dyDescent="0.25">
      <c r="A94" s="146" t="s">
        <v>100</v>
      </c>
      <c r="B94" s="143" t="s">
        <v>13</v>
      </c>
      <c r="C94" s="143"/>
      <c r="D94" s="143" t="s">
        <v>13</v>
      </c>
      <c r="E94" s="143"/>
      <c r="F94" s="143" t="s">
        <v>13</v>
      </c>
      <c r="G94" s="143"/>
      <c r="H94" s="143" t="s">
        <v>13</v>
      </c>
      <c r="I94" s="143"/>
      <c r="J94" s="143" t="s">
        <v>13</v>
      </c>
      <c r="K94" s="143"/>
      <c r="L94" s="143" t="s">
        <v>13</v>
      </c>
      <c r="M94" s="143"/>
      <c r="N94" s="143" t="s">
        <v>13</v>
      </c>
      <c r="O94" s="143"/>
      <c r="P94" s="143" t="s">
        <v>13</v>
      </c>
      <c r="Q94" s="143"/>
      <c r="R94" s="143" t="s">
        <v>13</v>
      </c>
      <c r="S94" s="143"/>
      <c r="T94" s="143" t="s">
        <v>13</v>
      </c>
      <c r="U94" s="143"/>
    </row>
    <row r="95" spans="1:21" x14ac:dyDescent="0.25">
      <c r="A95" s="217" t="s">
        <v>101</v>
      </c>
      <c r="B95" s="218">
        <v>162.06</v>
      </c>
      <c r="C95" s="218">
        <f t="shared" si="122"/>
        <v>7.7098001902949576E-2</v>
      </c>
      <c r="D95" s="218">
        <v>543.35</v>
      </c>
      <c r="E95" s="218">
        <f t="shared" ref="E95:E97" si="168">+D95/D$3</f>
        <v>7.6495846825285096E-2</v>
      </c>
      <c r="F95" s="218">
        <v>1677.09</v>
      </c>
      <c r="G95" s="218">
        <f t="shared" ref="G95:G97" si="169">+F95/F$3</f>
        <v>7.5979250668237214E-2</v>
      </c>
      <c r="H95" s="218">
        <v>1115.75</v>
      </c>
      <c r="I95" s="218">
        <f t="shared" ref="I95:I97" si="170">+H95/H$3</f>
        <v>7.6113650317211276E-2</v>
      </c>
      <c r="J95" s="218">
        <v>86.6</v>
      </c>
      <c r="K95" s="218">
        <f t="shared" ref="K95:K97" si="171">+J95/J$3</f>
        <v>7.656940760389036E-2</v>
      </c>
      <c r="L95" s="218">
        <v>309.87</v>
      </c>
      <c r="M95" s="218">
        <f t="shared" ref="M95:M97" si="172">+L95/L$3</f>
        <v>7.5467608377983442E-2</v>
      </c>
      <c r="N95" s="218">
        <v>17.84</v>
      </c>
      <c r="O95" s="218">
        <f t="shared" ref="O95:O97" si="173">+N95/N$3</f>
        <v>8.2211981566820275E-2</v>
      </c>
      <c r="P95" s="218">
        <v>867.47</v>
      </c>
      <c r="Q95" s="218">
        <f t="shared" ref="Q95:Q97" si="174">+P95/P$3</f>
        <v>7.5451857006175529E-2</v>
      </c>
      <c r="R95" s="218">
        <v>0</v>
      </c>
      <c r="S95" s="218">
        <f t="shared" ref="S95:S97" si="175">+R95/R$3</f>
        <v>0</v>
      </c>
      <c r="T95" s="218">
        <f t="shared" ref="T95:T96" si="176">+B95+D95+F95+H95+J95+L95+N95+P95+R95</f>
        <v>4780.03</v>
      </c>
      <c r="U95" s="218">
        <f t="shared" ref="U95:U97" si="177">+T95/T$3</f>
        <v>7.6008618496374497E-2</v>
      </c>
    </row>
    <row r="96" spans="1:21" x14ac:dyDescent="0.25">
      <c r="A96" s="217" t="s">
        <v>102</v>
      </c>
      <c r="B96" s="218">
        <v>0</v>
      </c>
      <c r="C96" s="218">
        <f t="shared" si="122"/>
        <v>0</v>
      </c>
      <c r="D96" s="218">
        <v>0</v>
      </c>
      <c r="E96" s="218">
        <f t="shared" si="168"/>
        <v>0</v>
      </c>
      <c r="F96" s="218">
        <v>0</v>
      </c>
      <c r="G96" s="218">
        <f t="shared" si="169"/>
        <v>0</v>
      </c>
      <c r="H96" s="218">
        <v>0</v>
      </c>
      <c r="I96" s="218">
        <f t="shared" si="170"/>
        <v>0</v>
      </c>
      <c r="J96" s="218">
        <v>0</v>
      </c>
      <c r="K96" s="218">
        <f t="shared" si="171"/>
        <v>0</v>
      </c>
      <c r="L96" s="218">
        <v>0</v>
      </c>
      <c r="M96" s="218">
        <f t="shared" si="172"/>
        <v>0</v>
      </c>
      <c r="N96" s="218">
        <v>0</v>
      </c>
      <c r="O96" s="218">
        <f t="shared" si="173"/>
        <v>0</v>
      </c>
      <c r="P96" s="218">
        <v>0</v>
      </c>
      <c r="Q96" s="218">
        <f t="shared" si="174"/>
        <v>0</v>
      </c>
      <c r="R96" s="218">
        <v>0</v>
      </c>
      <c r="S96" s="218">
        <f t="shared" si="175"/>
        <v>0</v>
      </c>
      <c r="T96" s="218">
        <f t="shared" si="176"/>
        <v>0</v>
      </c>
      <c r="U96" s="218">
        <f t="shared" si="177"/>
        <v>0</v>
      </c>
    </row>
    <row r="97" spans="1:21" x14ac:dyDescent="0.25">
      <c r="A97" s="219" t="s">
        <v>103</v>
      </c>
      <c r="B97" s="220">
        <f>+SUM(B95:B96)</f>
        <v>162.06</v>
      </c>
      <c r="C97" s="220">
        <f t="shared" si="122"/>
        <v>7.7098001902949576E-2</v>
      </c>
      <c r="D97" s="220">
        <f t="shared" ref="D97:T97" si="178">+SUM(D95:D96)</f>
        <v>543.35</v>
      </c>
      <c r="E97" s="220">
        <f t="shared" si="168"/>
        <v>7.6495846825285096E-2</v>
      </c>
      <c r="F97" s="220">
        <f t="shared" si="178"/>
        <v>1677.09</v>
      </c>
      <c r="G97" s="220">
        <f t="shared" si="169"/>
        <v>7.5979250668237214E-2</v>
      </c>
      <c r="H97" s="220">
        <f t="shared" si="178"/>
        <v>1115.75</v>
      </c>
      <c r="I97" s="220">
        <f t="shared" si="170"/>
        <v>7.6113650317211276E-2</v>
      </c>
      <c r="J97" s="220">
        <f t="shared" si="178"/>
        <v>86.6</v>
      </c>
      <c r="K97" s="220">
        <f t="shared" si="171"/>
        <v>7.656940760389036E-2</v>
      </c>
      <c r="L97" s="220">
        <f t="shared" si="178"/>
        <v>309.87</v>
      </c>
      <c r="M97" s="220">
        <f t="shared" si="172"/>
        <v>7.5467608377983442E-2</v>
      </c>
      <c r="N97" s="220">
        <f t="shared" si="178"/>
        <v>17.84</v>
      </c>
      <c r="O97" s="220">
        <f t="shared" si="173"/>
        <v>8.2211981566820275E-2</v>
      </c>
      <c r="P97" s="220">
        <f t="shared" si="178"/>
        <v>867.47</v>
      </c>
      <c r="Q97" s="220">
        <f t="shared" si="174"/>
        <v>7.5451857006175529E-2</v>
      </c>
      <c r="R97" s="220">
        <f t="shared" si="178"/>
        <v>0</v>
      </c>
      <c r="S97" s="220">
        <f t="shared" si="175"/>
        <v>0</v>
      </c>
      <c r="T97" s="220">
        <f t="shared" si="178"/>
        <v>4780.03</v>
      </c>
      <c r="U97" s="220">
        <f t="shared" si="177"/>
        <v>7.6008618496374497E-2</v>
      </c>
    </row>
    <row r="98" spans="1:21" x14ac:dyDescent="0.25">
      <c r="A98" s="146" t="s">
        <v>104</v>
      </c>
      <c r="B98" s="143" t="s">
        <v>13</v>
      </c>
      <c r="C98" s="143"/>
      <c r="D98" s="143" t="s">
        <v>13</v>
      </c>
      <c r="E98" s="143"/>
      <c r="F98" s="143" t="s">
        <v>13</v>
      </c>
      <c r="G98" s="143"/>
      <c r="H98" s="143" t="s">
        <v>13</v>
      </c>
      <c r="I98" s="143"/>
      <c r="J98" s="143" t="s">
        <v>13</v>
      </c>
      <c r="K98" s="143"/>
      <c r="L98" s="143" t="s">
        <v>13</v>
      </c>
      <c r="M98" s="143"/>
      <c r="N98" s="143" t="s">
        <v>13</v>
      </c>
      <c r="O98" s="143"/>
      <c r="P98" s="143" t="s">
        <v>13</v>
      </c>
      <c r="Q98" s="143"/>
      <c r="R98" s="143" t="s">
        <v>13</v>
      </c>
      <c r="S98" s="143"/>
      <c r="T98" s="143" t="s">
        <v>13</v>
      </c>
      <c r="U98" s="143"/>
    </row>
    <row r="99" spans="1:21" x14ac:dyDescent="0.25">
      <c r="A99" s="221" t="s">
        <v>105</v>
      </c>
      <c r="B99" s="222">
        <v>0</v>
      </c>
      <c r="C99" s="222">
        <f t="shared" si="122"/>
        <v>0</v>
      </c>
      <c r="D99" s="222">
        <v>0</v>
      </c>
      <c r="E99" s="222">
        <f t="shared" ref="E99:E102" si="179">+D99/D$3</f>
        <v>0</v>
      </c>
      <c r="F99" s="222">
        <v>0</v>
      </c>
      <c r="G99" s="222">
        <f t="shared" ref="G99:G102" si="180">+F99/F$3</f>
        <v>0</v>
      </c>
      <c r="H99" s="222">
        <v>0</v>
      </c>
      <c r="I99" s="222">
        <f t="shared" ref="I99:I102" si="181">+H99/H$3</f>
        <v>0</v>
      </c>
      <c r="J99" s="222">
        <v>0</v>
      </c>
      <c r="K99" s="222">
        <f t="shared" ref="K99:K102" si="182">+J99/J$3</f>
        <v>0</v>
      </c>
      <c r="L99" s="222">
        <v>0</v>
      </c>
      <c r="M99" s="222">
        <f t="shared" ref="M99:M102" si="183">+L99/L$3</f>
        <v>0</v>
      </c>
      <c r="N99" s="222">
        <v>0</v>
      </c>
      <c r="O99" s="222">
        <f t="shared" ref="O99:O102" si="184">+N99/N$3</f>
        <v>0</v>
      </c>
      <c r="P99" s="222">
        <v>0</v>
      </c>
      <c r="Q99" s="222">
        <f t="shared" ref="Q99:Q102" si="185">+P99/P$3</f>
        <v>0</v>
      </c>
      <c r="R99" s="222">
        <v>0</v>
      </c>
      <c r="S99" s="222">
        <f t="shared" ref="S99:S102" si="186">+R99/R$3</f>
        <v>0</v>
      </c>
      <c r="T99" s="222">
        <v>0</v>
      </c>
      <c r="U99" s="222">
        <f t="shared" ref="U99:U102" si="187">+T99/T$3</f>
        <v>0</v>
      </c>
    </row>
    <row r="100" spans="1:21" x14ac:dyDescent="0.25">
      <c r="A100" s="223" t="s">
        <v>106</v>
      </c>
      <c r="B100" s="224">
        <f>+B99</f>
        <v>0</v>
      </c>
      <c r="C100" s="224">
        <f t="shared" si="122"/>
        <v>0</v>
      </c>
      <c r="D100" s="224">
        <f t="shared" ref="D100:T100" si="188">+D99</f>
        <v>0</v>
      </c>
      <c r="E100" s="224">
        <f t="shared" si="179"/>
        <v>0</v>
      </c>
      <c r="F100" s="224">
        <f t="shared" si="188"/>
        <v>0</v>
      </c>
      <c r="G100" s="224">
        <f t="shared" si="180"/>
        <v>0</v>
      </c>
      <c r="H100" s="224">
        <f t="shared" si="188"/>
        <v>0</v>
      </c>
      <c r="I100" s="224">
        <f t="shared" si="181"/>
        <v>0</v>
      </c>
      <c r="J100" s="224">
        <f t="shared" si="188"/>
        <v>0</v>
      </c>
      <c r="K100" s="224">
        <f t="shared" si="182"/>
        <v>0</v>
      </c>
      <c r="L100" s="224">
        <f t="shared" si="188"/>
        <v>0</v>
      </c>
      <c r="M100" s="224">
        <f t="shared" si="183"/>
        <v>0</v>
      </c>
      <c r="N100" s="224">
        <f t="shared" si="188"/>
        <v>0</v>
      </c>
      <c r="O100" s="224">
        <f t="shared" si="184"/>
        <v>0</v>
      </c>
      <c r="P100" s="224">
        <f t="shared" si="188"/>
        <v>0</v>
      </c>
      <c r="Q100" s="224">
        <f t="shared" si="185"/>
        <v>0</v>
      </c>
      <c r="R100" s="224">
        <f t="shared" si="188"/>
        <v>0</v>
      </c>
      <c r="S100" s="224">
        <f t="shared" si="186"/>
        <v>0</v>
      </c>
      <c r="T100" s="224">
        <f t="shared" si="188"/>
        <v>0</v>
      </c>
      <c r="U100" s="224">
        <f t="shared" si="187"/>
        <v>0</v>
      </c>
    </row>
    <row r="101" spans="1:21" x14ac:dyDescent="0.25">
      <c r="A101" s="223" t="s">
        <v>107</v>
      </c>
      <c r="B101" s="224">
        <f>+B24+B36+B44+B49+B52+B57+B63+B67+B72+B76++B81+B85+B89+B93+B97</f>
        <v>556074.43205397727</v>
      </c>
      <c r="C101" s="224">
        <f t="shared" si="122"/>
        <v>264.54540059656387</v>
      </c>
      <c r="D101" s="224">
        <f t="shared" ref="D101:R101" si="189">+D24+D36+D44+D49+D52+D57+D63+D67+D72+D76++D81+D85+D89+D93+D97</f>
        <v>1976783.736196511</v>
      </c>
      <c r="E101" s="224">
        <f t="shared" si="179"/>
        <v>278.30265186491778</v>
      </c>
      <c r="F101" s="224">
        <f t="shared" si="189"/>
        <v>6543755.3846562831</v>
      </c>
      <c r="G101" s="224">
        <f t="shared" si="180"/>
        <v>296.45971932479875</v>
      </c>
      <c r="H101" s="224">
        <f t="shared" si="189"/>
        <v>4433045.7804357847</v>
      </c>
      <c r="I101" s="224">
        <f t="shared" si="181"/>
        <v>302.41119997515415</v>
      </c>
      <c r="J101" s="224">
        <f t="shared" si="189"/>
        <v>310463.07402962697</v>
      </c>
      <c r="K101" s="224">
        <f t="shared" si="182"/>
        <v>274.50316006156231</v>
      </c>
      <c r="L101" s="224">
        <f t="shared" si="189"/>
        <v>1118304.2181142485</v>
      </c>
      <c r="M101" s="224">
        <f t="shared" si="183"/>
        <v>272.35855287731334</v>
      </c>
      <c r="N101" s="224">
        <f t="shared" si="189"/>
        <v>39829.084005333578</v>
      </c>
      <c r="O101" s="224">
        <f t="shared" si="184"/>
        <v>183.5441659231962</v>
      </c>
      <c r="P101" s="224">
        <f t="shared" si="189"/>
        <v>3561639.6705082352</v>
      </c>
      <c r="Q101" s="224">
        <f t="shared" si="185"/>
        <v>309.78861185598288</v>
      </c>
      <c r="R101" s="224">
        <f t="shared" si="189"/>
        <v>0</v>
      </c>
      <c r="S101" s="224">
        <f t="shared" si="186"/>
        <v>0</v>
      </c>
      <c r="T101" s="224">
        <f>+T24+T36+T44+T49+T52+T57+T63+T67+T72+T76++T81+T85+T89+T93+T97</f>
        <v>18539895.380000003</v>
      </c>
      <c r="U101" s="224">
        <f t="shared" si="187"/>
        <v>294.80815704108898</v>
      </c>
    </row>
    <row r="102" spans="1:21" x14ac:dyDescent="0.25">
      <c r="A102" s="223" t="s">
        <v>108</v>
      </c>
      <c r="B102" s="224">
        <f>+B101+B6</f>
        <v>581610.43205397727</v>
      </c>
      <c r="C102" s="224">
        <f t="shared" si="122"/>
        <v>276.69383066316709</v>
      </c>
      <c r="D102" s="224">
        <f t="shared" ref="D102:T102" si="190">+D101+D6</f>
        <v>2021807.736196511</v>
      </c>
      <c r="E102" s="224">
        <f t="shared" si="179"/>
        <v>284.64138197895409</v>
      </c>
      <c r="F102" s="224">
        <f t="shared" si="190"/>
        <v>6676139.3846562831</v>
      </c>
      <c r="G102" s="224">
        <f t="shared" si="180"/>
        <v>302.45727289703632</v>
      </c>
      <c r="H102" s="224">
        <f t="shared" si="190"/>
        <v>4568565.8604357848</v>
      </c>
      <c r="I102" s="224">
        <f t="shared" si="181"/>
        <v>311.65603795864553</v>
      </c>
      <c r="J102" s="224">
        <f t="shared" si="190"/>
        <v>344063.07402962697</v>
      </c>
      <c r="K102" s="224">
        <f t="shared" si="182"/>
        <v>304.21138287323339</v>
      </c>
      <c r="L102" s="224">
        <f t="shared" si="190"/>
        <v>1156384.2981142486</v>
      </c>
      <c r="M102" s="224">
        <f t="shared" si="183"/>
        <v>281.63280519100061</v>
      </c>
      <c r="N102" s="224">
        <f t="shared" si="190"/>
        <v>66037.084005333571</v>
      </c>
      <c r="O102" s="224">
        <f t="shared" si="184"/>
        <v>304.31835947158328</v>
      </c>
      <c r="P102" s="224">
        <f t="shared" si="190"/>
        <v>3739271.7105082353</v>
      </c>
      <c r="Q102" s="224">
        <f t="shared" si="185"/>
        <v>325.23890671551146</v>
      </c>
      <c r="R102" s="224">
        <f t="shared" si="190"/>
        <v>0</v>
      </c>
      <c r="S102" s="224">
        <f t="shared" si="186"/>
        <v>0</v>
      </c>
      <c r="T102" s="224">
        <f t="shared" si="190"/>
        <v>19153879.580000002</v>
      </c>
      <c r="U102" s="224">
        <f t="shared" si="187"/>
        <v>304.57129468261036</v>
      </c>
    </row>
    <row r="103" spans="1:21" x14ac:dyDescent="0.25">
      <c r="A103" s="146" t="s">
        <v>109</v>
      </c>
      <c r="B103" s="143" t="s">
        <v>13</v>
      </c>
      <c r="C103" s="143"/>
      <c r="D103" s="143" t="s">
        <v>13</v>
      </c>
      <c r="E103" s="143"/>
      <c r="F103" s="143" t="s">
        <v>13</v>
      </c>
      <c r="G103" s="143"/>
      <c r="H103" s="143" t="s">
        <v>13</v>
      </c>
      <c r="I103" s="143"/>
      <c r="J103" s="143" t="s">
        <v>13</v>
      </c>
      <c r="K103" s="143"/>
      <c r="L103" s="143" t="s">
        <v>13</v>
      </c>
      <c r="M103" s="143"/>
      <c r="N103" s="143" t="s">
        <v>13</v>
      </c>
      <c r="O103" s="143"/>
      <c r="P103" s="143" t="s">
        <v>13</v>
      </c>
      <c r="Q103" s="143"/>
      <c r="R103" s="143" t="s">
        <v>13</v>
      </c>
      <c r="S103" s="143"/>
      <c r="T103" s="143" t="s">
        <v>13</v>
      </c>
      <c r="U103" s="143"/>
    </row>
    <row r="104" spans="1:21" x14ac:dyDescent="0.25">
      <c r="A104" s="225" t="s">
        <v>110</v>
      </c>
      <c r="B104" s="226">
        <v>154108.96999999997</v>
      </c>
      <c r="C104" s="226">
        <f t="shared" si="122"/>
        <v>73.315399619410073</v>
      </c>
      <c r="D104" s="226">
        <v>0</v>
      </c>
      <c r="E104" s="226">
        <f t="shared" ref="E104:E120" si="191">+D104/D$3</f>
        <v>0</v>
      </c>
      <c r="F104" s="226">
        <v>0</v>
      </c>
      <c r="G104" s="226">
        <f t="shared" ref="G104:G120" si="192">+F104/F$3</f>
        <v>0</v>
      </c>
      <c r="H104" s="226">
        <v>0</v>
      </c>
      <c r="I104" s="226">
        <f t="shared" ref="I104:I120" si="193">+H104/H$3</f>
        <v>0</v>
      </c>
      <c r="J104" s="226">
        <v>0</v>
      </c>
      <c r="K104" s="226">
        <f t="shared" ref="K104:K120" si="194">+J104/J$3</f>
        <v>0</v>
      </c>
      <c r="L104" s="226">
        <v>0</v>
      </c>
      <c r="M104" s="226">
        <f t="shared" ref="M104:M120" si="195">+L104/L$3</f>
        <v>0</v>
      </c>
      <c r="N104" s="226">
        <v>0</v>
      </c>
      <c r="O104" s="226">
        <f t="shared" ref="O104:O120" si="196">+N104/N$3</f>
        <v>0</v>
      </c>
      <c r="P104" s="226">
        <v>1021797.2500000001</v>
      </c>
      <c r="Q104" s="226">
        <f t="shared" ref="Q104:Q120" si="197">+P104/P$3</f>
        <v>88.875119596416468</v>
      </c>
      <c r="R104" s="226">
        <v>0</v>
      </c>
      <c r="S104" s="226">
        <f t="shared" ref="S104:S120" si="198">+R104/R$3</f>
        <v>0</v>
      </c>
      <c r="T104" s="226">
        <f t="shared" ref="T104:T116" si="199">+B104+D104+F104+H104+J104+L104+N104+P104+R104</f>
        <v>1175906.2200000002</v>
      </c>
      <c r="U104" s="226">
        <f t="shared" ref="U104:U120" si="200">+T104/T$3</f>
        <v>18.698419730314214</v>
      </c>
    </row>
    <row r="105" spans="1:21" x14ac:dyDescent="0.25">
      <c r="A105" s="225" t="s">
        <v>111</v>
      </c>
      <c r="B105" s="226">
        <v>0</v>
      </c>
      <c r="C105" s="226">
        <f t="shared" si="122"/>
        <v>0</v>
      </c>
      <c r="D105" s="226">
        <v>621980</v>
      </c>
      <c r="E105" s="226">
        <f t="shared" si="191"/>
        <v>87.565817260312542</v>
      </c>
      <c r="F105" s="226">
        <v>2201468.63</v>
      </c>
      <c r="G105" s="226">
        <f t="shared" si="192"/>
        <v>99.735814343315354</v>
      </c>
      <c r="H105" s="226">
        <v>1239580.45</v>
      </c>
      <c r="I105" s="226">
        <f t="shared" si="193"/>
        <v>84.561051231325465</v>
      </c>
      <c r="J105" s="226">
        <v>112854.98999999998</v>
      </c>
      <c r="K105" s="226">
        <f t="shared" si="194"/>
        <v>99.783368700265228</v>
      </c>
      <c r="L105" s="226">
        <v>395080.68999999994</v>
      </c>
      <c r="M105" s="226">
        <f t="shared" si="195"/>
        <v>96.220333658061364</v>
      </c>
      <c r="N105" s="226">
        <v>0</v>
      </c>
      <c r="O105" s="226">
        <f t="shared" si="196"/>
        <v>0</v>
      </c>
      <c r="P105" s="226">
        <v>0</v>
      </c>
      <c r="Q105" s="226">
        <f t="shared" si="197"/>
        <v>0</v>
      </c>
      <c r="R105" s="226">
        <v>0</v>
      </c>
      <c r="S105" s="226">
        <f t="shared" si="198"/>
        <v>0</v>
      </c>
      <c r="T105" s="226">
        <f t="shared" si="199"/>
        <v>4570964.76</v>
      </c>
      <c r="U105" s="226">
        <f t="shared" si="200"/>
        <v>72.684212568375514</v>
      </c>
    </row>
    <row r="106" spans="1:21" x14ac:dyDescent="0.25">
      <c r="A106" s="225" t="s">
        <v>112</v>
      </c>
      <c r="B106" s="226">
        <v>0</v>
      </c>
      <c r="C106" s="226">
        <f t="shared" si="122"/>
        <v>0</v>
      </c>
      <c r="D106" s="226">
        <v>0</v>
      </c>
      <c r="E106" s="226">
        <f t="shared" si="191"/>
        <v>0</v>
      </c>
      <c r="F106" s="226">
        <v>0</v>
      </c>
      <c r="G106" s="226">
        <f t="shared" si="192"/>
        <v>0</v>
      </c>
      <c r="H106" s="226">
        <v>0</v>
      </c>
      <c r="I106" s="226">
        <f t="shared" si="193"/>
        <v>0</v>
      </c>
      <c r="J106" s="226">
        <v>0</v>
      </c>
      <c r="K106" s="226">
        <f t="shared" si="194"/>
        <v>0</v>
      </c>
      <c r="L106" s="226">
        <v>0</v>
      </c>
      <c r="M106" s="226">
        <f t="shared" si="195"/>
        <v>0</v>
      </c>
      <c r="N106" s="226">
        <v>21689.429999999997</v>
      </c>
      <c r="O106" s="226">
        <f t="shared" si="196"/>
        <v>99.951290322580633</v>
      </c>
      <c r="P106" s="226">
        <v>0</v>
      </c>
      <c r="Q106" s="226">
        <f t="shared" si="197"/>
        <v>0</v>
      </c>
      <c r="R106" s="226">
        <v>0</v>
      </c>
      <c r="S106" s="226">
        <f t="shared" si="198"/>
        <v>0</v>
      </c>
      <c r="T106" s="226">
        <f t="shared" si="199"/>
        <v>21689.429999999997</v>
      </c>
      <c r="U106" s="226">
        <f t="shared" si="200"/>
        <v>0.34488980409617093</v>
      </c>
    </row>
    <row r="107" spans="1:21" x14ac:dyDescent="0.25">
      <c r="A107" s="225" t="s">
        <v>113</v>
      </c>
      <c r="B107" s="226">
        <v>0</v>
      </c>
      <c r="C107" s="226">
        <f t="shared" si="122"/>
        <v>0</v>
      </c>
      <c r="D107" s="226">
        <v>0</v>
      </c>
      <c r="E107" s="226">
        <f t="shared" si="191"/>
        <v>0</v>
      </c>
      <c r="F107" s="226">
        <v>0</v>
      </c>
      <c r="G107" s="226">
        <f t="shared" si="192"/>
        <v>0</v>
      </c>
      <c r="H107" s="226">
        <v>0</v>
      </c>
      <c r="I107" s="226">
        <f t="shared" si="193"/>
        <v>0</v>
      </c>
      <c r="J107" s="226">
        <v>0</v>
      </c>
      <c r="K107" s="226">
        <f t="shared" si="194"/>
        <v>0</v>
      </c>
      <c r="L107" s="226">
        <v>0</v>
      </c>
      <c r="M107" s="226">
        <f t="shared" si="195"/>
        <v>0</v>
      </c>
      <c r="N107" s="226">
        <v>0</v>
      </c>
      <c r="O107" s="226">
        <f t="shared" si="196"/>
        <v>0</v>
      </c>
      <c r="P107" s="226">
        <v>0</v>
      </c>
      <c r="Q107" s="226">
        <f t="shared" si="197"/>
        <v>0</v>
      </c>
      <c r="R107" s="226">
        <v>0</v>
      </c>
      <c r="S107" s="226">
        <f t="shared" si="198"/>
        <v>0</v>
      </c>
      <c r="T107" s="226">
        <f t="shared" si="199"/>
        <v>0</v>
      </c>
      <c r="U107" s="226">
        <f t="shared" si="200"/>
        <v>0</v>
      </c>
    </row>
    <row r="108" spans="1:21" x14ac:dyDescent="0.25">
      <c r="A108" s="225" t="s">
        <v>114</v>
      </c>
      <c r="B108" s="226">
        <v>0</v>
      </c>
      <c r="C108" s="226">
        <f t="shared" si="122"/>
        <v>0</v>
      </c>
      <c r="D108" s="226">
        <v>0</v>
      </c>
      <c r="E108" s="226">
        <f t="shared" si="191"/>
        <v>0</v>
      </c>
      <c r="F108" s="226">
        <v>0</v>
      </c>
      <c r="G108" s="226">
        <f t="shared" si="192"/>
        <v>0</v>
      </c>
      <c r="H108" s="226">
        <v>0</v>
      </c>
      <c r="I108" s="226">
        <f t="shared" si="193"/>
        <v>0</v>
      </c>
      <c r="J108" s="226">
        <v>0</v>
      </c>
      <c r="K108" s="226">
        <f t="shared" si="194"/>
        <v>0</v>
      </c>
      <c r="L108" s="226">
        <v>0</v>
      </c>
      <c r="M108" s="226">
        <f t="shared" si="195"/>
        <v>0</v>
      </c>
      <c r="N108" s="226">
        <v>0</v>
      </c>
      <c r="O108" s="226">
        <f t="shared" si="196"/>
        <v>0</v>
      </c>
      <c r="P108" s="226">
        <v>0</v>
      </c>
      <c r="Q108" s="226">
        <f t="shared" si="197"/>
        <v>0</v>
      </c>
      <c r="R108" s="226">
        <v>0</v>
      </c>
      <c r="S108" s="226">
        <f t="shared" si="198"/>
        <v>0</v>
      </c>
      <c r="T108" s="226">
        <f t="shared" si="199"/>
        <v>0</v>
      </c>
      <c r="U108" s="226">
        <f t="shared" si="200"/>
        <v>0</v>
      </c>
    </row>
    <row r="109" spans="1:21" x14ac:dyDescent="0.25">
      <c r="A109" s="225" t="s">
        <v>115</v>
      </c>
      <c r="B109" s="226">
        <v>0</v>
      </c>
      <c r="C109" s="226">
        <f t="shared" si="122"/>
        <v>0</v>
      </c>
      <c r="D109" s="226">
        <v>0</v>
      </c>
      <c r="E109" s="226">
        <f t="shared" si="191"/>
        <v>0</v>
      </c>
      <c r="F109" s="226">
        <v>0</v>
      </c>
      <c r="G109" s="226">
        <f t="shared" si="192"/>
        <v>0</v>
      </c>
      <c r="H109" s="226">
        <v>0</v>
      </c>
      <c r="I109" s="226">
        <f t="shared" si="193"/>
        <v>0</v>
      </c>
      <c r="J109" s="226">
        <v>0</v>
      </c>
      <c r="K109" s="226">
        <f t="shared" si="194"/>
        <v>0</v>
      </c>
      <c r="L109" s="226">
        <v>0</v>
      </c>
      <c r="M109" s="226">
        <f t="shared" si="195"/>
        <v>0</v>
      </c>
      <c r="N109" s="226">
        <v>0</v>
      </c>
      <c r="O109" s="226">
        <f t="shared" si="196"/>
        <v>0</v>
      </c>
      <c r="P109" s="226">
        <v>0</v>
      </c>
      <c r="Q109" s="226">
        <f t="shared" si="197"/>
        <v>0</v>
      </c>
      <c r="R109" s="226">
        <v>0</v>
      </c>
      <c r="S109" s="226">
        <f t="shared" si="198"/>
        <v>0</v>
      </c>
      <c r="T109" s="226">
        <f t="shared" si="199"/>
        <v>0</v>
      </c>
      <c r="U109" s="226">
        <f t="shared" si="200"/>
        <v>0</v>
      </c>
    </row>
    <row r="110" spans="1:21" x14ac:dyDescent="0.25">
      <c r="A110" s="225" t="s">
        <v>116</v>
      </c>
      <c r="B110" s="226">
        <v>0</v>
      </c>
      <c r="C110" s="226">
        <f t="shared" si="122"/>
        <v>0</v>
      </c>
      <c r="D110" s="226">
        <v>0</v>
      </c>
      <c r="E110" s="226">
        <f t="shared" si="191"/>
        <v>0</v>
      </c>
      <c r="F110" s="226">
        <v>0</v>
      </c>
      <c r="G110" s="226">
        <f t="shared" si="192"/>
        <v>0</v>
      </c>
      <c r="H110" s="226">
        <v>0</v>
      </c>
      <c r="I110" s="226">
        <f t="shared" si="193"/>
        <v>0</v>
      </c>
      <c r="J110" s="226">
        <v>0</v>
      </c>
      <c r="K110" s="226">
        <f t="shared" si="194"/>
        <v>0</v>
      </c>
      <c r="L110" s="226">
        <v>0</v>
      </c>
      <c r="M110" s="226">
        <f t="shared" si="195"/>
        <v>0</v>
      </c>
      <c r="N110" s="226">
        <v>0</v>
      </c>
      <c r="O110" s="226">
        <f t="shared" si="196"/>
        <v>0</v>
      </c>
      <c r="P110" s="226">
        <v>0</v>
      </c>
      <c r="Q110" s="226">
        <f t="shared" si="197"/>
        <v>0</v>
      </c>
      <c r="R110" s="226">
        <v>0</v>
      </c>
      <c r="S110" s="226">
        <f t="shared" si="198"/>
        <v>0</v>
      </c>
      <c r="T110" s="226">
        <f t="shared" si="199"/>
        <v>0</v>
      </c>
      <c r="U110" s="226">
        <f t="shared" si="200"/>
        <v>0</v>
      </c>
    </row>
    <row r="111" spans="1:21" x14ac:dyDescent="0.25">
      <c r="A111" s="225" t="s">
        <v>117</v>
      </c>
      <c r="B111" s="226">
        <v>0</v>
      </c>
      <c r="C111" s="226">
        <f t="shared" si="122"/>
        <v>0</v>
      </c>
      <c r="D111" s="226">
        <v>0</v>
      </c>
      <c r="E111" s="226">
        <f t="shared" si="191"/>
        <v>0</v>
      </c>
      <c r="F111" s="226">
        <v>0</v>
      </c>
      <c r="G111" s="226">
        <f t="shared" si="192"/>
        <v>0</v>
      </c>
      <c r="H111" s="226">
        <v>0</v>
      </c>
      <c r="I111" s="226">
        <f t="shared" si="193"/>
        <v>0</v>
      </c>
      <c r="J111" s="226">
        <v>0</v>
      </c>
      <c r="K111" s="226">
        <f t="shared" si="194"/>
        <v>0</v>
      </c>
      <c r="L111" s="226">
        <v>0</v>
      </c>
      <c r="M111" s="226">
        <f t="shared" si="195"/>
        <v>0</v>
      </c>
      <c r="N111" s="226">
        <v>0</v>
      </c>
      <c r="O111" s="226">
        <f t="shared" si="196"/>
        <v>0</v>
      </c>
      <c r="P111" s="226">
        <v>0</v>
      </c>
      <c r="Q111" s="226">
        <f t="shared" si="197"/>
        <v>0</v>
      </c>
      <c r="R111" s="226">
        <v>0</v>
      </c>
      <c r="S111" s="226">
        <f t="shared" si="198"/>
        <v>0</v>
      </c>
      <c r="T111" s="226">
        <f t="shared" si="199"/>
        <v>0</v>
      </c>
      <c r="U111" s="226">
        <f t="shared" si="200"/>
        <v>0</v>
      </c>
    </row>
    <row r="112" spans="1:21" x14ac:dyDescent="0.25">
      <c r="A112" s="225" t="s">
        <v>118</v>
      </c>
      <c r="B112" s="226">
        <v>0</v>
      </c>
      <c r="C112" s="226">
        <f t="shared" si="122"/>
        <v>0</v>
      </c>
      <c r="D112" s="226">
        <v>0</v>
      </c>
      <c r="E112" s="226">
        <f t="shared" si="191"/>
        <v>0</v>
      </c>
      <c r="F112" s="226">
        <v>0</v>
      </c>
      <c r="G112" s="226">
        <f t="shared" si="192"/>
        <v>0</v>
      </c>
      <c r="H112" s="226">
        <v>0</v>
      </c>
      <c r="I112" s="226">
        <f t="shared" si="193"/>
        <v>0</v>
      </c>
      <c r="J112" s="226">
        <v>0</v>
      </c>
      <c r="K112" s="226">
        <f t="shared" si="194"/>
        <v>0</v>
      </c>
      <c r="L112" s="226">
        <v>0</v>
      </c>
      <c r="M112" s="226">
        <f t="shared" si="195"/>
        <v>0</v>
      </c>
      <c r="N112" s="226">
        <v>0</v>
      </c>
      <c r="O112" s="226">
        <f t="shared" si="196"/>
        <v>0</v>
      </c>
      <c r="P112" s="226">
        <v>0</v>
      </c>
      <c r="Q112" s="226">
        <f t="shared" si="197"/>
        <v>0</v>
      </c>
      <c r="R112" s="226">
        <v>0</v>
      </c>
      <c r="S112" s="226">
        <f t="shared" si="198"/>
        <v>0</v>
      </c>
      <c r="T112" s="226">
        <f t="shared" si="199"/>
        <v>0</v>
      </c>
      <c r="U112" s="226">
        <f t="shared" si="200"/>
        <v>0</v>
      </c>
    </row>
    <row r="113" spans="1:21" x14ac:dyDescent="0.25">
      <c r="A113" s="225" t="s">
        <v>119</v>
      </c>
      <c r="B113" s="226">
        <v>0</v>
      </c>
      <c r="C113" s="226">
        <f t="shared" si="122"/>
        <v>0</v>
      </c>
      <c r="D113" s="226">
        <v>0</v>
      </c>
      <c r="E113" s="226">
        <f t="shared" si="191"/>
        <v>0</v>
      </c>
      <c r="F113" s="226">
        <v>0</v>
      </c>
      <c r="G113" s="226">
        <f t="shared" si="192"/>
        <v>0</v>
      </c>
      <c r="H113" s="226">
        <v>0</v>
      </c>
      <c r="I113" s="226">
        <f t="shared" si="193"/>
        <v>0</v>
      </c>
      <c r="J113" s="226">
        <v>0</v>
      </c>
      <c r="K113" s="226">
        <f t="shared" si="194"/>
        <v>0</v>
      </c>
      <c r="L113" s="226">
        <v>0</v>
      </c>
      <c r="M113" s="226">
        <f t="shared" si="195"/>
        <v>0</v>
      </c>
      <c r="N113" s="226">
        <v>0</v>
      </c>
      <c r="O113" s="226">
        <f t="shared" si="196"/>
        <v>0</v>
      </c>
      <c r="P113" s="226">
        <v>0</v>
      </c>
      <c r="Q113" s="226">
        <f t="shared" si="197"/>
        <v>0</v>
      </c>
      <c r="R113" s="226">
        <v>0</v>
      </c>
      <c r="S113" s="226">
        <f t="shared" si="198"/>
        <v>0</v>
      </c>
      <c r="T113" s="226">
        <f t="shared" si="199"/>
        <v>0</v>
      </c>
      <c r="U113" s="226">
        <f t="shared" si="200"/>
        <v>0</v>
      </c>
    </row>
    <row r="114" spans="1:21" x14ac:dyDescent="0.25">
      <c r="A114" s="225" t="s">
        <v>120</v>
      </c>
      <c r="B114" s="226">
        <v>0</v>
      </c>
      <c r="C114" s="226">
        <f t="shared" si="122"/>
        <v>0</v>
      </c>
      <c r="D114" s="226">
        <v>0</v>
      </c>
      <c r="E114" s="226">
        <f t="shared" si="191"/>
        <v>0</v>
      </c>
      <c r="F114" s="226">
        <v>0</v>
      </c>
      <c r="G114" s="226">
        <f t="shared" si="192"/>
        <v>0</v>
      </c>
      <c r="H114" s="226">
        <v>0</v>
      </c>
      <c r="I114" s="226">
        <f t="shared" si="193"/>
        <v>0</v>
      </c>
      <c r="J114" s="226">
        <v>0</v>
      </c>
      <c r="K114" s="226">
        <f t="shared" si="194"/>
        <v>0</v>
      </c>
      <c r="L114" s="226">
        <v>0</v>
      </c>
      <c r="M114" s="226">
        <f t="shared" si="195"/>
        <v>0</v>
      </c>
      <c r="N114" s="226">
        <v>0</v>
      </c>
      <c r="O114" s="226">
        <f t="shared" si="196"/>
        <v>0</v>
      </c>
      <c r="P114" s="226">
        <v>0</v>
      </c>
      <c r="Q114" s="226">
        <f t="shared" si="197"/>
        <v>0</v>
      </c>
      <c r="R114" s="226">
        <v>0</v>
      </c>
      <c r="S114" s="226">
        <f t="shared" si="198"/>
        <v>0</v>
      </c>
      <c r="T114" s="226">
        <f t="shared" si="199"/>
        <v>0</v>
      </c>
      <c r="U114" s="226">
        <f t="shared" si="200"/>
        <v>0</v>
      </c>
    </row>
    <row r="115" spans="1:21" x14ac:dyDescent="0.25">
      <c r="A115" s="225" t="s">
        <v>121</v>
      </c>
      <c r="B115" s="226">
        <f>-B58</f>
        <v>3749.9279460225994</v>
      </c>
      <c r="C115" s="226">
        <f t="shared" si="122"/>
        <v>1.7839809448252137</v>
      </c>
      <c r="D115" s="226">
        <f>-D58</f>
        <v>13652.043803489067</v>
      </c>
      <c r="E115" s="226">
        <f t="shared" si="191"/>
        <v>1.9220109536096111</v>
      </c>
      <c r="F115" s="226">
        <f>-F58</f>
        <v>45593.375343717547</v>
      </c>
      <c r="G115" s="226">
        <f t="shared" si="192"/>
        <v>2.0655722078429553</v>
      </c>
      <c r="H115" s="226">
        <f>-H58</f>
        <v>30274.879564215815</v>
      </c>
      <c r="I115" s="226">
        <f t="shared" si="193"/>
        <v>2.0652759099676521</v>
      </c>
      <c r="J115" s="226">
        <f>-J58</f>
        <v>2058.2559703729489</v>
      </c>
      <c r="K115" s="226">
        <f t="shared" si="194"/>
        <v>1.8198549693836861</v>
      </c>
      <c r="L115" s="226">
        <f>-L58</f>
        <v>7937.1118857512274</v>
      </c>
      <c r="M115" s="226">
        <f t="shared" si="195"/>
        <v>1.9330520910256277</v>
      </c>
      <c r="N115" s="226">
        <f>-N58</f>
        <v>370.53599466641219</v>
      </c>
      <c r="O115" s="226">
        <f t="shared" si="196"/>
        <v>1.7075391459281668</v>
      </c>
      <c r="P115" s="226">
        <f>-P58</f>
        <v>35308.239491764376</v>
      </c>
      <c r="Q115" s="226">
        <f t="shared" si="197"/>
        <v>3.0710828469830718</v>
      </c>
      <c r="R115" s="226">
        <v>0</v>
      </c>
      <c r="S115" s="226">
        <f t="shared" si="198"/>
        <v>0</v>
      </c>
      <c r="T115" s="226">
        <f t="shared" si="199"/>
        <v>138944.37</v>
      </c>
      <c r="U115" s="226">
        <f t="shared" si="200"/>
        <v>2.2093940020353644</v>
      </c>
    </row>
    <row r="116" spans="1:21" x14ac:dyDescent="0.25">
      <c r="A116" s="225" t="s">
        <v>122</v>
      </c>
      <c r="B116" s="226">
        <v>0</v>
      </c>
      <c r="C116" s="226">
        <f t="shared" si="122"/>
        <v>0</v>
      </c>
      <c r="D116" s="226">
        <v>0</v>
      </c>
      <c r="E116" s="226">
        <f t="shared" si="191"/>
        <v>0</v>
      </c>
      <c r="F116" s="226">
        <v>78460</v>
      </c>
      <c r="G116" s="226">
        <f t="shared" si="192"/>
        <v>3.5545689303674171</v>
      </c>
      <c r="H116" s="226">
        <v>0</v>
      </c>
      <c r="I116" s="226">
        <f t="shared" si="193"/>
        <v>0</v>
      </c>
      <c r="J116" s="226">
        <v>0</v>
      </c>
      <c r="K116" s="226">
        <f t="shared" si="194"/>
        <v>0</v>
      </c>
      <c r="L116" s="226">
        <v>0</v>
      </c>
      <c r="M116" s="226">
        <f t="shared" si="195"/>
        <v>0</v>
      </c>
      <c r="N116" s="226">
        <v>0</v>
      </c>
      <c r="O116" s="226">
        <f t="shared" si="196"/>
        <v>0</v>
      </c>
      <c r="P116" s="226">
        <v>0</v>
      </c>
      <c r="Q116" s="226">
        <f t="shared" si="197"/>
        <v>0</v>
      </c>
      <c r="R116" s="226">
        <v>0</v>
      </c>
      <c r="S116" s="226">
        <f t="shared" si="198"/>
        <v>0</v>
      </c>
      <c r="T116" s="226">
        <f t="shared" si="199"/>
        <v>78460</v>
      </c>
      <c r="U116" s="226">
        <f t="shared" si="200"/>
        <v>1.2476148072764279</v>
      </c>
    </row>
    <row r="117" spans="1:21" x14ac:dyDescent="0.25">
      <c r="A117" s="227" t="s">
        <v>123</v>
      </c>
      <c r="B117" s="228">
        <f>+SUM(B104:B116)</f>
        <v>157858.89794602257</v>
      </c>
      <c r="C117" s="228">
        <f t="shared" si="122"/>
        <v>75.09938056423529</v>
      </c>
      <c r="D117" s="228">
        <f t="shared" ref="D117:T117" si="201">+SUM(D104:D116)</f>
        <v>635632.04380348907</v>
      </c>
      <c r="E117" s="228">
        <f t="shared" si="191"/>
        <v>89.487828213922157</v>
      </c>
      <c r="F117" s="228">
        <f t="shared" si="201"/>
        <v>2325522.0053437175</v>
      </c>
      <c r="G117" s="228">
        <f t="shared" si="192"/>
        <v>105.35595548152574</v>
      </c>
      <c r="H117" s="228">
        <f t="shared" si="201"/>
        <v>1269855.3295642158</v>
      </c>
      <c r="I117" s="228">
        <f t="shared" si="193"/>
        <v>86.626327141293118</v>
      </c>
      <c r="J117" s="228">
        <f t="shared" si="201"/>
        <v>114913.24597037293</v>
      </c>
      <c r="K117" s="228">
        <f t="shared" si="194"/>
        <v>101.60322366964891</v>
      </c>
      <c r="L117" s="228">
        <f t="shared" si="201"/>
        <v>403017.80188575119</v>
      </c>
      <c r="M117" s="228">
        <f t="shared" si="195"/>
        <v>98.153385749086993</v>
      </c>
      <c r="N117" s="228">
        <f t="shared" si="201"/>
        <v>22059.965994666411</v>
      </c>
      <c r="O117" s="228">
        <f t="shared" si="196"/>
        <v>101.6588294685088</v>
      </c>
      <c r="P117" s="228">
        <f t="shared" si="201"/>
        <v>1057105.4894917645</v>
      </c>
      <c r="Q117" s="228">
        <f t="shared" si="197"/>
        <v>91.946202443399528</v>
      </c>
      <c r="R117" s="228">
        <f t="shared" si="201"/>
        <v>0</v>
      </c>
      <c r="S117" s="228">
        <f t="shared" si="198"/>
        <v>0</v>
      </c>
      <c r="T117" s="228">
        <f t="shared" si="201"/>
        <v>5985964.7800000003</v>
      </c>
      <c r="U117" s="228">
        <f t="shared" si="200"/>
        <v>95.184530912097699</v>
      </c>
    </row>
    <row r="118" spans="1:21" x14ac:dyDescent="0.25">
      <c r="A118" s="227" t="s">
        <v>124</v>
      </c>
      <c r="B118" s="228">
        <f>+B101+B117</f>
        <v>713933.32999999984</v>
      </c>
      <c r="C118" s="228">
        <f t="shared" si="122"/>
        <v>339.64478116079914</v>
      </c>
      <c r="D118" s="228">
        <f t="shared" ref="D118:T118" si="202">+D101+D117</f>
        <v>2612415.7800000003</v>
      </c>
      <c r="E118" s="228">
        <f t="shared" si="191"/>
        <v>367.79048007883995</v>
      </c>
      <c r="F118" s="228">
        <f t="shared" si="202"/>
        <v>8869277.3900000006</v>
      </c>
      <c r="G118" s="228">
        <f t="shared" si="192"/>
        <v>401.81567480632452</v>
      </c>
      <c r="H118" s="228">
        <f t="shared" si="202"/>
        <v>5702901.1100000003</v>
      </c>
      <c r="I118" s="228">
        <f t="shared" si="193"/>
        <v>389.03752711644728</v>
      </c>
      <c r="J118" s="228">
        <f t="shared" si="202"/>
        <v>425376.31999999989</v>
      </c>
      <c r="K118" s="228">
        <f t="shared" si="194"/>
        <v>376.10638373121122</v>
      </c>
      <c r="L118" s="228">
        <f t="shared" si="202"/>
        <v>1521322.0199999996</v>
      </c>
      <c r="M118" s="228">
        <f t="shared" si="195"/>
        <v>370.51193862640031</v>
      </c>
      <c r="N118" s="228">
        <f t="shared" si="202"/>
        <v>61889.049999999988</v>
      </c>
      <c r="O118" s="228">
        <f t="shared" si="196"/>
        <v>285.20299539170503</v>
      </c>
      <c r="P118" s="228">
        <f t="shared" si="202"/>
        <v>4618745.16</v>
      </c>
      <c r="Q118" s="228">
        <f t="shared" si="197"/>
        <v>401.73481429938244</v>
      </c>
      <c r="R118" s="228">
        <f t="shared" si="202"/>
        <v>0</v>
      </c>
      <c r="S118" s="228">
        <f t="shared" si="198"/>
        <v>0</v>
      </c>
      <c r="T118" s="228">
        <f t="shared" si="202"/>
        <v>24525860.160000004</v>
      </c>
      <c r="U118" s="228">
        <f t="shared" si="200"/>
        <v>389.9926879531867</v>
      </c>
    </row>
    <row r="119" spans="1:21" x14ac:dyDescent="0.25">
      <c r="A119" s="227" t="s">
        <v>125</v>
      </c>
      <c r="B119" s="228">
        <f>+B102+B117</f>
        <v>739469.32999999984</v>
      </c>
      <c r="C119" s="228">
        <f t="shared" si="122"/>
        <v>351.79321122740242</v>
      </c>
      <c r="D119" s="228">
        <f t="shared" ref="D119:T119" si="203">+D102+D117</f>
        <v>2657439.7800000003</v>
      </c>
      <c r="E119" s="228">
        <f t="shared" si="191"/>
        <v>374.12921019287631</v>
      </c>
      <c r="F119" s="228">
        <f t="shared" si="203"/>
        <v>9001661.3900000006</v>
      </c>
      <c r="G119" s="228">
        <f t="shared" si="192"/>
        <v>407.81322837856209</v>
      </c>
      <c r="H119" s="228">
        <f t="shared" si="203"/>
        <v>5838421.1900000004</v>
      </c>
      <c r="I119" s="228">
        <f t="shared" si="193"/>
        <v>398.28236509993866</v>
      </c>
      <c r="J119" s="228">
        <f t="shared" si="203"/>
        <v>458976.31999999989</v>
      </c>
      <c r="K119" s="228">
        <f t="shared" si="194"/>
        <v>405.8146065428823</v>
      </c>
      <c r="L119" s="228">
        <f t="shared" si="203"/>
        <v>1559402.0999999996</v>
      </c>
      <c r="M119" s="228">
        <f t="shared" si="195"/>
        <v>379.78619094008758</v>
      </c>
      <c r="N119" s="228">
        <f t="shared" si="203"/>
        <v>88097.049999999988</v>
      </c>
      <c r="O119" s="228">
        <f t="shared" si="196"/>
        <v>405.97718894009211</v>
      </c>
      <c r="P119" s="228">
        <f t="shared" si="203"/>
        <v>4796377.1999999993</v>
      </c>
      <c r="Q119" s="228">
        <f t="shared" si="197"/>
        <v>417.18510915891096</v>
      </c>
      <c r="R119" s="228">
        <f t="shared" si="203"/>
        <v>0</v>
      </c>
      <c r="S119" s="228">
        <f t="shared" si="198"/>
        <v>0</v>
      </c>
      <c r="T119" s="228">
        <f t="shared" si="203"/>
        <v>25139844.360000003</v>
      </c>
      <c r="U119" s="228">
        <f t="shared" si="200"/>
        <v>399.75582559470809</v>
      </c>
    </row>
    <row r="120" spans="1:21" x14ac:dyDescent="0.25">
      <c r="A120" s="227" t="s">
        <v>126</v>
      </c>
      <c r="B120" s="229">
        <f>+B101/B118</f>
        <v>0.77888846015072222</v>
      </c>
      <c r="C120" s="229">
        <f t="shared" si="122"/>
        <v>3.7054636543802199E-4</v>
      </c>
      <c r="D120" s="229">
        <f t="shared" ref="D120:T120" si="204">+D101/D118</f>
        <v>0.75668802467443019</v>
      </c>
      <c r="E120" s="229">
        <f t="shared" si="191"/>
        <v>1.0653076512381109E-4</v>
      </c>
      <c r="F120" s="229">
        <f t="shared" si="204"/>
        <v>0.73780028483879478</v>
      </c>
      <c r="G120" s="229">
        <f t="shared" si="192"/>
        <v>3.3425464813971586E-5</v>
      </c>
      <c r="H120" s="229">
        <f t="shared" si="204"/>
        <v>0.77733169397983559</v>
      </c>
      <c r="I120" s="229">
        <f t="shared" si="193"/>
        <v>5.3027607202390038E-5</v>
      </c>
      <c r="J120" s="229">
        <f t="shared" si="204"/>
        <v>0.72985509402504367</v>
      </c>
      <c r="K120" s="229">
        <f t="shared" si="194"/>
        <v>6.4531838552170091E-4</v>
      </c>
      <c r="L120" s="229">
        <f t="shared" si="204"/>
        <v>0.7350871172654484</v>
      </c>
      <c r="M120" s="229">
        <f t="shared" si="195"/>
        <v>1.7902754926094701E-4</v>
      </c>
      <c r="N120" s="229">
        <f t="shared" si="204"/>
        <v>0.64355623499364722</v>
      </c>
      <c r="O120" s="229">
        <f t="shared" si="196"/>
        <v>2.9656969354545956E-3</v>
      </c>
      <c r="P120" s="229">
        <f t="shared" si="204"/>
        <v>0.77112712373770265</v>
      </c>
      <c r="Q120" s="229">
        <f t="shared" si="197"/>
        <v>6.7072029550117654E-5</v>
      </c>
      <c r="R120" s="229"/>
      <c r="S120" s="229">
        <f t="shared" si="198"/>
        <v>0</v>
      </c>
      <c r="T120" s="229">
        <f t="shared" si="204"/>
        <v>0.75593252424383062</v>
      </c>
      <c r="U120" s="229">
        <f t="shared" si="200"/>
        <v>1.2020298375585654E-5</v>
      </c>
    </row>
    <row r="121" spans="1:21" x14ac:dyDescent="0.25">
      <c r="A121" s="146" t="s">
        <v>127</v>
      </c>
      <c r="B121" s="143" t="s">
        <v>13</v>
      </c>
      <c r="C121" s="143"/>
      <c r="D121" s="143" t="s">
        <v>13</v>
      </c>
      <c r="E121" s="143"/>
      <c r="F121" s="143" t="s">
        <v>13</v>
      </c>
      <c r="G121" s="143"/>
      <c r="H121" s="143" t="s">
        <v>13</v>
      </c>
      <c r="I121" s="143"/>
      <c r="J121" s="143" t="s">
        <v>13</v>
      </c>
      <c r="K121" s="143"/>
      <c r="L121" s="143" t="s">
        <v>13</v>
      </c>
      <c r="M121" s="143"/>
      <c r="N121" s="143" t="s">
        <v>13</v>
      </c>
      <c r="O121" s="143"/>
      <c r="P121" s="143" t="s">
        <v>13</v>
      </c>
      <c r="Q121" s="143"/>
      <c r="R121" s="143" t="s">
        <v>13</v>
      </c>
      <c r="S121" s="143"/>
      <c r="T121" s="143" t="s">
        <v>13</v>
      </c>
      <c r="U121" s="143"/>
    </row>
    <row r="122" spans="1:21" x14ac:dyDescent="0.25">
      <c r="A122" s="230" t="s">
        <v>128</v>
      </c>
      <c r="B122" s="231">
        <v>62520.37</v>
      </c>
      <c r="C122" s="231">
        <f t="shared" si="122"/>
        <v>29.743277830637489</v>
      </c>
      <c r="D122" s="231">
        <v>260544.50999999995</v>
      </c>
      <c r="E122" s="231">
        <f t="shared" ref="E122:E124" si="205">+D122/D$3</f>
        <v>36.680910882725605</v>
      </c>
      <c r="F122" s="231">
        <v>907334.09000000008</v>
      </c>
      <c r="G122" s="231">
        <f t="shared" ref="G122:G124" si="206">+F122/F$3</f>
        <v>41.106061251302499</v>
      </c>
      <c r="H122" s="231">
        <v>552599.12999999989</v>
      </c>
      <c r="I122" s="231">
        <f t="shared" ref="I122:I124" si="207">+H122/H$3</f>
        <v>37.696918616549553</v>
      </c>
      <c r="J122" s="231">
        <v>34900.68</v>
      </c>
      <c r="K122" s="231">
        <f t="shared" ref="K122:K124" si="208">+J122/J$3</f>
        <v>30.858249336870028</v>
      </c>
      <c r="L122" s="231">
        <v>153107.47999999998</v>
      </c>
      <c r="M122" s="231">
        <f t="shared" ref="M122:M124" si="209">+L122/L$3</f>
        <v>37.288718947881144</v>
      </c>
      <c r="N122" s="231">
        <v>6234.2</v>
      </c>
      <c r="O122" s="231">
        <f t="shared" ref="O122:O124" si="210">+N122/N$3</f>
        <v>28.729032258064514</v>
      </c>
      <c r="P122" s="231">
        <v>482200</v>
      </c>
      <c r="Q122" s="231">
        <f t="shared" ref="Q122:Q124" si="211">+P122/P$3</f>
        <v>41.941376011133336</v>
      </c>
      <c r="R122" s="231">
        <v>0</v>
      </c>
      <c r="S122" s="231">
        <f t="shared" ref="S122:S124" si="212">+R122/R$3</f>
        <v>0</v>
      </c>
      <c r="T122" s="231">
        <v>2459440.46</v>
      </c>
      <c r="U122" s="231">
        <f t="shared" ref="U122:U124" si="213">+T122/T$3</f>
        <v>39.108263261671546</v>
      </c>
    </row>
    <row r="123" spans="1:21" x14ac:dyDescent="0.25">
      <c r="A123" s="230" t="s">
        <v>129</v>
      </c>
      <c r="B123" s="231">
        <v>0</v>
      </c>
      <c r="C123" s="231">
        <f t="shared" si="122"/>
        <v>0</v>
      </c>
      <c r="D123" s="231">
        <v>0</v>
      </c>
      <c r="E123" s="231">
        <f t="shared" si="205"/>
        <v>0</v>
      </c>
      <c r="F123" s="231">
        <v>0</v>
      </c>
      <c r="G123" s="231">
        <f t="shared" si="206"/>
        <v>0</v>
      </c>
      <c r="H123" s="231">
        <v>0</v>
      </c>
      <c r="I123" s="231">
        <f t="shared" si="207"/>
        <v>0</v>
      </c>
      <c r="J123" s="231">
        <v>0</v>
      </c>
      <c r="K123" s="231">
        <f t="shared" si="208"/>
        <v>0</v>
      </c>
      <c r="L123" s="231">
        <v>0</v>
      </c>
      <c r="M123" s="231">
        <f t="shared" si="209"/>
        <v>0</v>
      </c>
      <c r="N123" s="231">
        <v>0</v>
      </c>
      <c r="O123" s="231">
        <f t="shared" si="210"/>
        <v>0</v>
      </c>
      <c r="P123" s="231">
        <v>0</v>
      </c>
      <c r="Q123" s="231">
        <f t="shared" si="211"/>
        <v>0</v>
      </c>
      <c r="R123" s="231">
        <v>0</v>
      </c>
      <c r="S123" s="231">
        <f t="shared" si="212"/>
        <v>0</v>
      </c>
      <c r="T123" s="231">
        <v>0</v>
      </c>
      <c r="U123" s="231">
        <f t="shared" si="213"/>
        <v>0</v>
      </c>
    </row>
    <row r="124" spans="1:21" x14ac:dyDescent="0.25">
      <c r="A124" s="232" t="s">
        <v>130</v>
      </c>
      <c r="B124" s="233">
        <v>62520.37</v>
      </c>
      <c r="C124" s="233">
        <f t="shared" si="122"/>
        <v>29.743277830637489</v>
      </c>
      <c r="D124" s="233">
        <v>260544.50999999995</v>
      </c>
      <c r="E124" s="233">
        <f t="shared" si="205"/>
        <v>36.680910882725605</v>
      </c>
      <c r="F124" s="233">
        <v>907334.09000000008</v>
      </c>
      <c r="G124" s="233">
        <f t="shared" si="206"/>
        <v>41.106061251302499</v>
      </c>
      <c r="H124" s="233">
        <v>552599.12999999989</v>
      </c>
      <c r="I124" s="233">
        <f t="shared" si="207"/>
        <v>37.696918616549553</v>
      </c>
      <c r="J124" s="233">
        <v>34900.68</v>
      </c>
      <c r="K124" s="233">
        <f t="shared" si="208"/>
        <v>30.858249336870028</v>
      </c>
      <c r="L124" s="233">
        <v>153107.47999999998</v>
      </c>
      <c r="M124" s="233">
        <f t="shared" si="209"/>
        <v>37.288718947881144</v>
      </c>
      <c r="N124" s="233">
        <v>6234.2</v>
      </c>
      <c r="O124" s="233">
        <f t="shared" si="210"/>
        <v>28.729032258064514</v>
      </c>
      <c r="P124" s="233">
        <v>482200</v>
      </c>
      <c r="Q124" s="233">
        <f t="shared" si="211"/>
        <v>41.941376011133336</v>
      </c>
      <c r="R124" s="233">
        <v>0</v>
      </c>
      <c r="S124" s="233">
        <f t="shared" si="212"/>
        <v>0</v>
      </c>
      <c r="T124" s="233">
        <v>2459440.46</v>
      </c>
      <c r="U124" s="233">
        <f t="shared" si="213"/>
        <v>39.108263261671546</v>
      </c>
    </row>
    <row r="125" spans="1:21" x14ac:dyDescent="0.25">
      <c r="A125" s="234" t="s">
        <v>131</v>
      </c>
      <c r="B125" s="235" t="s">
        <v>13</v>
      </c>
      <c r="C125" s="235"/>
      <c r="D125" s="235" t="s">
        <v>13</v>
      </c>
      <c r="E125" s="235"/>
      <c r="F125" s="235" t="s">
        <v>13</v>
      </c>
      <c r="G125" s="235"/>
      <c r="H125" s="235" t="s">
        <v>13</v>
      </c>
      <c r="I125" s="235"/>
      <c r="J125" s="235" t="s">
        <v>13</v>
      </c>
      <c r="K125" s="235"/>
      <c r="L125" s="235" t="s">
        <v>13</v>
      </c>
      <c r="M125" s="235"/>
      <c r="N125" s="235" t="s">
        <v>13</v>
      </c>
      <c r="O125" s="235"/>
      <c r="P125" s="235" t="s">
        <v>13</v>
      </c>
      <c r="Q125" s="235"/>
      <c r="R125" s="235" t="s">
        <v>13</v>
      </c>
      <c r="S125" s="235"/>
      <c r="T125" s="235" t="s">
        <v>13</v>
      </c>
      <c r="U125" s="235"/>
    </row>
    <row r="126" spans="1:21" x14ac:dyDescent="0.25">
      <c r="A126" s="235" t="s">
        <v>132</v>
      </c>
      <c r="B126" s="236">
        <v>0</v>
      </c>
      <c r="C126" s="236">
        <f t="shared" si="122"/>
        <v>0</v>
      </c>
      <c r="D126" s="236">
        <v>0</v>
      </c>
      <c r="E126" s="236">
        <f t="shared" ref="E126:E128" si="214">+D126/D$3</f>
        <v>0</v>
      </c>
      <c r="F126" s="236">
        <v>0</v>
      </c>
      <c r="G126" s="236">
        <f t="shared" ref="G126:G128" si="215">+F126/F$3</f>
        <v>0</v>
      </c>
      <c r="H126" s="236">
        <v>0</v>
      </c>
      <c r="I126" s="236">
        <f t="shared" ref="I126:I128" si="216">+H126/H$3</f>
        <v>0</v>
      </c>
      <c r="J126" s="236">
        <v>0</v>
      </c>
      <c r="K126" s="236">
        <f t="shared" ref="K126:K128" si="217">+J126/J$3</f>
        <v>0</v>
      </c>
      <c r="L126" s="236">
        <v>0</v>
      </c>
      <c r="M126" s="236">
        <f t="shared" ref="M126:M128" si="218">+L126/L$3</f>
        <v>0</v>
      </c>
      <c r="N126" s="236">
        <v>0</v>
      </c>
      <c r="O126" s="236">
        <f t="shared" ref="O126:O128" si="219">+N126/N$3</f>
        <v>0</v>
      </c>
      <c r="P126" s="236">
        <v>0</v>
      </c>
      <c r="Q126" s="236">
        <f t="shared" ref="Q126:Q128" si="220">+P126/P$3</f>
        <v>0</v>
      </c>
      <c r="R126" s="236">
        <v>0</v>
      </c>
      <c r="S126" s="236">
        <f t="shared" ref="S126:S128" si="221">+R126/R$3</f>
        <v>0</v>
      </c>
      <c r="T126" s="236">
        <v>0</v>
      </c>
      <c r="U126" s="236">
        <f t="shared" ref="U126:U128" si="222">+T126/T$3</f>
        <v>0</v>
      </c>
    </row>
    <row r="127" spans="1:21" x14ac:dyDescent="0.25">
      <c r="A127" s="235" t="s">
        <v>133</v>
      </c>
      <c r="B127" s="236">
        <v>0</v>
      </c>
      <c r="C127" s="236">
        <f t="shared" si="122"/>
        <v>0</v>
      </c>
      <c r="D127" s="236">
        <v>0</v>
      </c>
      <c r="E127" s="236">
        <f t="shared" si="214"/>
        <v>0</v>
      </c>
      <c r="F127" s="236">
        <v>0</v>
      </c>
      <c r="G127" s="236">
        <f t="shared" si="215"/>
        <v>0</v>
      </c>
      <c r="H127" s="236">
        <v>0</v>
      </c>
      <c r="I127" s="236">
        <f t="shared" si="216"/>
        <v>0</v>
      </c>
      <c r="J127" s="236">
        <v>0</v>
      </c>
      <c r="K127" s="236">
        <f t="shared" si="217"/>
        <v>0</v>
      </c>
      <c r="L127" s="236">
        <v>0</v>
      </c>
      <c r="M127" s="236">
        <f t="shared" si="218"/>
        <v>0</v>
      </c>
      <c r="N127" s="236">
        <v>0</v>
      </c>
      <c r="O127" s="236">
        <f t="shared" si="219"/>
        <v>0</v>
      </c>
      <c r="P127" s="236">
        <v>0</v>
      </c>
      <c r="Q127" s="236">
        <f t="shared" si="220"/>
        <v>0</v>
      </c>
      <c r="R127" s="236">
        <v>0</v>
      </c>
      <c r="S127" s="236">
        <f t="shared" si="221"/>
        <v>0</v>
      </c>
      <c r="T127" s="236">
        <v>0</v>
      </c>
      <c r="U127" s="236">
        <f t="shared" si="222"/>
        <v>0</v>
      </c>
    </row>
    <row r="128" spans="1:21" x14ac:dyDescent="0.25">
      <c r="A128" s="234" t="s">
        <v>134</v>
      </c>
      <c r="B128" s="237">
        <v>0</v>
      </c>
      <c r="C128" s="237">
        <f t="shared" si="122"/>
        <v>0</v>
      </c>
      <c r="D128" s="237">
        <v>0</v>
      </c>
      <c r="E128" s="237">
        <f t="shared" si="214"/>
        <v>0</v>
      </c>
      <c r="F128" s="237">
        <v>0</v>
      </c>
      <c r="G128" s="237">
        <f t="shared" si="215"/>
        <v>0</v>
      </c>
      <c r="H128" s="237">
        <v>0</v>
      </c>
      <c r="I128" s="237">
        <f t="shared" si="216"/>
        <v>0</v>
      </c>
      <c r="J128" s="237">
        <v>0</v>
      </c>
      <c r="K128" s="237">
        <f t="shared" si="217"/>
        <v>0</v>
      </c>
      <c r="L128" s="237">
        <v>0</v>
      </c>
      <c r="M128" s="237">
        <f t="shared" si="218"/>
        <v>0</v>
      </c>
      <c r="N128" s="237">
        <v>0</v>
      </c>
      <c r="O128" s="237">
        <f t="shared" si="219"/>
        <v>0</v>
      </c>
      <c r="P128" s="237">
        <v>0</v>
      </c>
      <c r="Q128" s="237">
        <f t="shared" si="220"/>
        <v>0</v>
      </c>
      <c r="R128" s="237">
        <v>0</v>
      </c>
      <c r="S128" s="237">
        <f t="shared" si="221"/>
        <v>0</v>
      </c>
      <c r="T128" s="237">
        <v>0</v>
      </c>
      <c r="U128" s="237">
        <f t="shared" si="222"/>
        <v>0</v>
      </c>
    </row>
  </sheetData>
  <mergeCells count="20">
    <mergeCell ref="N3:O3"/>
    <mergeCell ref="P3:Q3"/>
    <mergeCell ref="R3:S3"/>
    <mergeCell ref="T3:U3"/>
    <mergeCell ref="N1:O1"/>
    <mergeCell ref="P1:Q1"/>
    <mergeCell ref="R1:S1"/>
    <mergeCell ref="T1:U1"/>
    <mergeCell ref="L3:M3"/>
    <mergeCell ref="B1:C1"/>
    <mergeCell ref="D1:E1"/>
    <mergeCell ref="F1:G1"/>
    <mergeCell ref="H1:I1"/>
    <mergeCell ref="J1:K1"/>
    <mergeCell ref="L1:M1"/>
    <mergeCell ref="B3:C3"/>
    <mergeCell ref="D3:E3"/>
    <mergeCell ref="F3:G3"/>
    <mergeCell ref="H3:I3"/>
    <mergeCell ref="J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8"/>
  <sheetViews>
    <sheetView topLeftCell="G1" workbookViewId="0">
      <selection activeCell="X7" sqref="X7"/>
    </sheetView>
  </sheetViews>
  <sheetFormatPr baseColWidth="10" defaultRowHeight="13.2" x14ac:dyDescent="0.25"/>
  <cols>
    <col min="1" max="1" width="58.5546875" customWidth="1"/>
    <col min="2" max="2" width="13.6640625" customWidth="1"/>
    <col min="3" max="3" width="7.77734375" customWidth="1"/>
    <col min="4" max="4" width="13.6640625" customWidth="1"/>
    <col min="5" max="5" width="7.77734375" customWidth="1"/>
    <col min="6" max="6" width="13.6640625" customWidth="1"/>
    <col min="7" max="7" width="7.77734375" customWidth="1"/>
    <col min="8" max="8" width="13.6640625" customWidth="1"/>
    <col min="9" max="9" width="7.77734375" customWidth="1"/>
    <col min="10" max="10" width="13.6640625" customWidth="1"/>
    <col min="11" max="11" width="7.77734375" customWidth="1"/>
    <col min="12" max="12" width="13.6640625" customWidth="1"/>
    <col min="13" max="13" width="7.77734375" customWidth="1"/>
    <col min="14" max="14" width="13.6640625" customWidth="1"/>
    <col min="15" max="15" width="7.77734375" customWidth="1"/>
    <col min="16" max="16" width="13.6640625" customWidth="1"/>
    <col min="17" max="17" width="7.77734375" customWidth="1"/>
    <col min="18" max="18" width="13.6640625" customWidth="1"/>
    <col min="19" max="19" width="7.77734375" customWidth="1"/>
    <col min="20" max="20" width="13.6640625" customWidth="1"/>
    <col min="21" max="21" width="7.77734375" customWidth="1"/>
    <col min="22" max="22" width="13.6640625" customWidth="1"/>
    <col min="23" max="23" width="8.77734375" customWidth="1"/>
    <col min="24" max="24" width="13.6640625" customWidth="1"/>
    <col min="25" max="25" width="7.77734375" customWidth="1"/>
    <col min="26" max="242" width="8.88671875" customWidth="1"/>
  </cols>
  <sheetData>
    <row r="1" spans="1:25" x14ac:dyDescent="0.25">
      <c r="B1" s="531" t="s">
        <v>178</v>
      </c>
      <c r="C1" s="531"/>
      <c r="D1" s="531" t="s">
        <v>179</v>
      </c>
      <c r="E1" s="531"/>
      <c r="F1" s="531" t="s">
        <v>180</v>
      </c>
      <c r="G1" s="531"/>
      <c r="H1" s="531" t="s">
        <v>181</v>
      </c>
      <c r="I1" s="531"/>
      <c r="J1" s="531" t="s">
        <v>182</v>
      </c>
      <c r="K1" s="531"/>
      <c r="L1" s="531" t="s">
        <v>183</v>
      </c>
      <c r="M1" s="531"/>
      <c r="N1" s="531" t="s">
        <v>184</v>
      </c>
      <c r="O1" s="531"/>
      <c r="P1" s="531" t="s">
        <v>185</v>
      </c>
      <c r="Q1" s="531"/>
      <c r="R1" s="531" t="s">
        <v>186</v>
      </c>
      <c r="S1" s="531"/>
      <c r="T1" s="531" t="s">
        <v>187</v>
      </c>
      <c r="U1" s="531"/>
      <c r="V1" s="531" t="s">
        <v>143</v>
      </c>
      <c r="W1" s="531"/>
      <c r="X1" s="531" t="s">
        <v>4</v>
      </c>
      <c r="Y1" s="531"/>
    </row>
    <row r="2" spans="1:25" ht="57" x14ac:dyDescent="0.25">
      <c r="A2" s="1" t="s">
        <v>188</v>
      </c>
      <c r="B2" s="1" t="s">
        <v>10</v>
      </c>
      <c r="C2" s="2" t="s">
        <v>11</v>
      </c>
      <c r="D2" s="1" t="s">
        <v>10</v>
      </c>
      <c r="E2" s="2" t="s">
        <v>11</v>
      </c>
      <c r="F2" s="1" t="s">
        <v>10</v>
      </c>
      <c r="G2" s="2" t="s">
        <v>11</v>
      </c>
      <c r="H2" s="1" t="s">
        <v>10</v>
      </c>
      <c r="I2" s="2" t="s">
        <v>11</v>
      </c>
      <c r="J2" s="1" t="s">
        <v>10</v>
      </c>
      <c r="K2" s="2" t="s">
        <v>11</v>
      </c>
      <c r="L2" s="1" t="s">
        <v>10</v>
      </c>
      <c r="M2" s="2" t="s">
        <v>11</v>
      </c>
      <c r="N2" s="1" t="s">
        <v>10</v>
      </c>
      <c r="O2" s="2" t="s">
        <v>11</v>
      </c>
      <c r="P2" s="1" t="s">
        <v>10</v>
      </c>
      <c r="Q2" s="2" t="s">
        <v>11</v>
      </c>
      <c r="R2" s="1" t="s">
        <v>10</v>
      </c>
      <c r="S2" s="2" t="s">
        <v>11</v>
      </c>
      <c r="T2" s="1" t="s">
        <v>10</v>
      </c>
      <c r="U2" s="2" t="s">
        <v>11</v>
      </c>
      <c r="V2" s="1" t="s">
        <v>10</v>
      </c>
      <c r="W2" s="2" t="s">
        <v>11</v>
      </c>
      <c r="X2" s="1" t="s">
        <v>10</v>
      </c>
      <c r="Y2" s="2" t="s">
        <v>11</v>
      </c>
    </row>
    <row r="3" spans="1:25" x14ac:dyDescent="0.25">
      <c r="A3" s="3" t="s">
        <v>12</v>
      </c>
      <c r="B3" s="532">
        <v>7029</v>
      </c>
      <c r="C3" s="532" t="s">
        <v>13</v>
      </c>
      <c r="D3" s="532">
        <v>188240</v>
      </c>
      <c r="E3" s="532" t="s">
        <v>13</v>
      </c>
      <c r="F3" s="532">
        <v>39540</v>
      </c>
      <c r="G3" s="532" t="s">
        <v>13</v>
      </c>
      <c r="H3" s="532">
        <v>20438</v>
      </c>
      <c r="I3" s="532" t="s">
        <v>13</v>
      </c>
      <c r="J3" s="532">
        <v>18594</v>
      </c>
      <c r="K3" s="532" t="s">
        <v>13</v>
      </c>
      <c r="L3" s="532">
        <v>6103</v>
      </c>
      <c r="M3" s="532" t="s">
        <v>13</v>
      </c>
      <c r="N3" s="532">
        <v>10309</v>
      </c>
      <c r="O3" s="532" t="s">
        <v>13</v>
      </c>
      <c r="P3" s="532">
        <v>16035</v>
      </c>
      <c r="Q3" s="532" t="s">
        <v>13</v>
      </c>
      <c r="R3" s="532">
        <v>6185</v>
      </c>
      <c r="S3" s="532" t="s">
        <v>13</v>
      </c>
      <c r="T3" s="532">
        <v>6173</v>
      </c>
      <c r="U3" s="532" t="s">
        <v>13</v>
      </c>
      <c r="V3" s="532">
        <v>318646</v>
      </c>
      <c r="W3" s="532" t="s">
        <v>13</v>
      </c>
      <c r="X3" s="532">
        <v>318646</v>
      </c>
      <c r="Y3" s="532" t="s">
        <v>13</v>
      </c>
    </row>
    <row r="4" spans="1:25" x14ac:dyDescent="0.25">
      <c r="A4" s="4" t="s">
        <v>14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7.6" customHeight="1" x14ac:dyDescent="0.25">
      <c r="A5" s="240" t="s">
        <v>15</v>
      </c>
      <c r="B5" s="241" t="s">
        <v>13</v>
      </c>
      <c r="C5" s="241" t="s">
        <v>13</v>
      </c>
      <c r="D5" s="241" t="s">
        <v>13</v>
      </c>
      <c r="E5" s="241" t="s">
        <v>13</v>
      </c>
      <c r="F5" s="241" t="s">
        <v>13</v>
      </c>
      <c r="G5" s="241" t="s">
        <v>13</v>
      </c>
      <c r="H5" s="241" t="s">
        <v>13</v>
      </c>
      <c r="I5" s="241" t="s">
        <v>13</v>
      </c>
      <c r="J5" s="241" t="s">
        <v>13</v>
      </c>
      <c r="K5" s="241" t="s">
        <v>13</v>
      </c>
      <c r="L5" s="241" t="s">
        <v>13</v>
      </c>
      <c r="M5" s="241" t="s">
        <v>13</v>
      </c>
      <c r="N5" s="241" t="s">
        <v>13</v>
      </c>
      <c r="O5" s="241" t="s">
        <v>13</v>
      </c>
      <c r="P5" s="241" t="s">
        <v>13</v>
      </c>
      <c r="Q5" s="241" t="s">
        <v>13</v>
      </c>
      <c r="R5" s="241" t="s">
        <v>13</v>
      </c>
      <c r="S5" s="241" t="s">
        <v>13</v>
      </c>
      <c r="T5" s="241" t="s">
        <v>13</v>
      </c>
      <c r="U5" s="241" t="s">
        <v>13</v>
      </c>
      <c r="V5" s="241" t="s">
        <v>13</v>
      </c>
      <c r="W5" s="241" t="s">
        <v>13</v>
      </c>
      <c r="X5" s="241" t="s">
        <v>13</v>
      </c>
      <c r="Y5" s="241" t="s">
        <v>13</v>
      </c>
    </row>
    <row r="6" spans="1:25" x14ac:dyDescent="0.25">
      <c r="A6" s="5" t="s">
        <v>16</v>
      </c>
      <c r="B6" s="242">
        <v>35392.080000000002</v>
      </c>
      <c r="C6" s="242">
        <f>+B6/B$3</f>
        <v>5.0351515151515152</v>
      </c>
      <c r="D6" s="242">
        <v>262080</v>
      </c>
      <c r="E6" s="242">
        <f>+D6/D$3</f>
        <v>1.3922651933701657</v>
      </c>
      <c r="F6" s="242">
        <v>26432.039999999994</v>
      </c>
      <c r="G6" s="242">
        <f>+F6/F$3</f>
        <v>0.66848861911987845</v>
      </c>
      <c r="H6" s="242">
        <v>165088.07999999999</v>
      </c>
      <c r="I6" s="242">
        <f>+H6/H$3</f>
        <v>8.0775066053429878</v>
      </c>
      <c r="J6" s="242">
        <v>1792.0799999999997</v>
      </c>
      <c r="K6" s="242">
        <f>+J6/J$3</f>
        <v>9.6379477250726028E-2</v>
      </c>
      <c r="L6" s="242">
        <v>32480.039999999994</v>
      </c>
      <c r="M6" s="242">
        <f>+L6/L$3</f>
        <v>5.32197935441586</v>
      </c>
      <c r="N6" s="242">
        <v>144032.04</v>
      </c>
      <c r="O6" s="242">
        <f>+N6/N$3</f>
        <v>13.971485110097973</v>
      </c>
      <c r="P6" s="242">
        <v>15008.04</v>
      </c>
      <c r="Q6" s="242">
        <f>+P6/P$3</f>
        <v>0.935955098222638</v>
      </c>
      <c r="R6" s="242">
        <v>32032.080000000002</v>
      </c>
      <c r="S6" s="242">
        <f>+R6/R$3</f>
        <v>5.1789943411479387</v>
      </c>
      <c r="T6" s="242">
        <v>23520</v>
      </c>
      <c r="U6" s="242">
        <f>+T6/T$3</f>
        <v>3.8101409363356553</v>
      </c>
      <c r="V6" s="242">
        <v>0</v>
      </c>
      <c r="W6" s="242">
        <f>+V6/V$3</f>
        <v>0</v>
      </c>
      <c r="X6" s="242">
        <f>+B6+D6+F6+H6+J6+L6+N6+P6+R6+T6+V6</f>
        <v>737856.48</v>
      </c>
      <c r="Y6" s="242">
        <f>+X6/X$3</f>
        <v>2.3155993798761005</v>
      </c>
    </row>
    <row r="7" spans="1:25" x14ac:dyDescent="0.25">
      <c r="A7" s="5" t="s">
        <v>17</v>
      </c>
      <c r="B7" s="242">
        <v>158</v>
      </c>
      <c r="C7" s="242"/>
      <c r="D7" s="242">
        <v>1170</v>
      </c>
      <c r="E7" s="242"/>
      <c r="F7" s="242">
        <v>118</v>
      </c>
      <c r="G7" s="242"/>
      <c r="H7" s="242">
        <v>737</v>
      </c>
      <c r="I7" s="242"/>
      <c r="J7" s="242">
        <v>8</v>
      </c>
      <c r="K7" s="242"/>
      <c r="L7" s="242">
        <v>145</v>
      </c>
      <c r="M7" s="242"/>
      <c r="N7" s="242">
        <v>643</v>
      </c>
      <c r="O7" s="242"/>
      <c r="P7" s="242">
        <v>67</v>
      </c>
      <c r="Q7" s="242"/>
      <c r="R7" s="242">
        <v>143</v>
      </c>
      <c r="S7" s="242"/>
      <c r="T7" s="242">
        <v>105</v>
      </c>
      <c r="U7" s="242"/>
      <c r="V7" s="242">
        <v>0</v>
      </c>
      <c r="W7" s="242"/>
      <c r="X7" s="242">
        <f>+B7+D7+F7+H7+J7+L7+N7+P7+R7+T7+V7</f>
        <v>3294</v>
      </c>
      <c r="Y7" s="242"/>
    </row>
    <row r="8" spans="1:25" x14ac:dyDescent="0.25">
      <c r="A8" s="5" t="s">
        <v>18</v>
      </c>
      <c r="B8" s="242">
        <v>80</v>
      </c>
      <c r="C8" s="242"/>
      <c r="D8" s="242">
        <v>80</v>
      </c>
      <c r="E8" s="242"/>
      <c r="F8" s="242">
        <v>80</v>
      </c>
      <c r="G8" s="242"/>
      <c r="H8" s="242">
        <v>80</v>
      </c>
      <c r="I8" s="242"/>
      <c r="J8" s="242">
        <v>80</v>
      </c>
      <c r="K8" s="242"/>
      <c r="L8" s="242">
        <v>80</v>
      </c>
      <c r="M8" s="242"/>
      <c r="N8" s="242">
        <v>80</v>
      </c>
      <c r="O8" s="242"/>
      <c r="P8" s="242">
        <v>80</v>
      </c>
      <c r="Q8" s="242"/>
      <c r="R8" s="242">
        <v>80</v>
      </c>
      <c r="S8" s="242"/>
      <c r="T8" s="242">
        <v>80</v>
      </c>
      <c r="U8" s="242"/>
      <c r="V8" s="242">
        <v>80</v>
      </c>
      <c r="W8" s="242"/>
      <c r="X8" s="242">
        <v>80</v>
      </c>
      <c r="Y8" s="242"/>
    </row>
    <row r="9" spans="1:25" x14ac:dyDescent="0.25">
      <c r="A9" s="5" t="s">
        <v>19</v>
      </c>
      <c r="B9" s="242">
        <v>2.8</v>
      </c>
      <c r="C9" s="242"/>
      <c r="D9" s="242">
        <v>2.8</v>
      </c>
      <c r="E9" s="242"/>
      <c r="F9" s="242">
        <v>2.8</v>
      </c>
      <c r="G9" s="242"/>
      <c r="H9" s="242">
        <v>2.8</v>
      </c>
      <c r="I9" s="242"/>
      <c r="J9" s="242">
        <v>2.8</v>
      </c>
      <c r="K9" s="242"/>
      <c r="L9" s="242">
        <v>2.8</v>
      </c>
      <c r="M9" s="242"/>
      <c r="N9" s="242">
        <v>2.8</v>
      </c>
      <c r="O9" s="242"/>
      <c r="P9" s="242">
        <v>2.8</v>
      </c>
      <c r="Q9" s="242"/>
      <c r="R9" s="242">
        <v>2.8</v>
      </c>
      <c r="S9" s="242"/>
      <c r="T9" s="242">
        <v>2.8</v>
      </c>
      <c r="U9" s="242"/>
      <c r="V9" s="242">
        <v>2.8</v>
      </c>
      <c r="W9" s="242"/>
      <c r="X9" s="242">
        <v>2.8</v>
      </c>
      <c r="Y9" s="242"/>
    </row>
    <row r="10" spans="1:25" x14ac:dyDescent="0.25">
      <c r="A10" s="243" t="s">
        <v>20</v>
      </c>
      <c r="B10" s="241" t="s">
        <v>13</v>
      </c>
      <c r="C10" s="241"/>
      <c r="D10" s="241" t="s">
        <v>13</v>
      </c>
      <c r="E10" s="241"/>
      <c r="F10" s="241" t="s">
        <v>13</v>
      </c>
      <c r="G10" s="241"/>
      <c r="H10" s="241" t="s">
        <v>13</v>
      </c>
      <c r="I10" s="241"/>
      <c r="J10" s="241" t="s">
        <v>13</v>
      </c>
      <c r="K10" s="241"/>
      <c r="L10" s="241" t="s">
        <v>13</v>
      </c>
      <c r="M10" s="241"/>
      <c r="N10" s="241" t="s">
        <v>13</v>
      </c>
      <c r="O10" s="241"/>
      <c r="P10" s="241" t="s">
        <v>13</v>
      </c>
      <c r="Q10" s="241"/>
      <c r="R10" s="241" t="s">
        <v>13</v>
      </c>
      <c r="S10" s="241"/>
      <c r="T10" s="241" t="s">
        <v>13</v>
      </c>
      <c r="U10" s="241"/>
      <c r="V10" s="241" t="s">
        <v>13</v>
      </c>
      <c r="W10" s="241"/>
      <c r="X10" s="241" t="s">
        <v>13</v>
      </c>
      <c r="Y10" s="241"/>
    </row>
    <row r="11" spans="1:25" x14ac:dyDescent="0.25">
      <c r="A11" s="244" t="s">
        <v>21</v>
      </c>
      <c r="B11" s="245" t="s">
        <v>13</v>
      </c>
      <c r="C11" s="245"/>
      <c r="D11" s="245" t="s">
        <v>13</v>
      </c>
      <c r="E11" s="245"/>
      <c r="F11" s="245" t="s">
        <v>13</v>
      </c>
      <c r="G11" s="245"/>
      <c r="H11" s="245" t="s">
        <v>13</v>
      </c>
      <c r="I11" s="245"/>
      <c r="J11" s="245" t="s">
        <v>13</v>
      </c>
      <c r="K11" s="245"/>
      <c r="L11" s="245" t="s">
        <v>13</v>
      </c>
      <c r="M11" s="245"/>
      <c r="N11" s="245" t="s">
        <v>13</v>
      </c>
      <c r="O11" s="245"/>
      <c r="P11" s="245" t="s">
        <v>13</v>
      </c>
      <c r="Q11" s="245"/>
      <c r="R11" s="245" t="s">
        <v>13</v>
      </c>
      <c r="S11" s="245"/>
      <c r="T11" s="245" t="s">
        <v>13</v>
      </c>
      <c r="U11" s="245"/>
      <c r="V11" s="245" t="s">
        <v>13</v>
      </c>
      <c r="W11" s="245"/>
      <c r="X11" s="245" t="s">
        <v>13</v>
      </c>
      <c r="Y11" s="245"/>
    </row>
    <row r="12" spans="1:25" x14ac:dyDescent="0.25">
      <c r="A12" s="245" t="s">
        <v>22</v>
      </c>
      <c r="B12" s="246">
        <v>0</v>
      </c>
      <c r="C12" s="246">
        <f t="shared" ref="C12:C75" si="0">+B12/B$3</f>
        <v>0</v>
      </c>
      <c r="D12" s="246">
        <v>0</v>
      </c>
      <c r="E12" s="246">
        <f t="shared" ref="E12:E19" si="1">+D12/D$3</f>
        <v>0</v>
      </c>
      <c r="F12" s="246">
        <v>0</v>
      </c>
      <c r="G12" s="246">
        <f t="shared" ref="G12:G19" si="2">+F12/F$3</f>
        <v>0</v>
      </c>
      <c r="H12" s="246">
        <v>1789740</v>
      </c>
      <c r="I12" s="246">
        <f t="shared" ref="I12:I19" si="3">+H12/H$3</f>
        <v>87.569233780213324</v>
      </c>
      <c r="J12" s="246">
        <v>0</v>
      </c>
      <c r="K12" s="246">
        <f t="shared" ref="K12:K19" si="4">+J12/J$3</f>
        <v>0</v>
      </c>
      <c r="L12" s="246">
        <v>0</v>
      </c>
      <c r="M12" s="246">
        <f t="shared" ref="M12:M19" si="5">+L12/L$3</f>
        <v>0</v>
      </c>
      <c r="N12" s="246">
        <v>905700</v>
      </c>
      <c r="O12" s="246">
        <f t="shared" ref="O12:O19" si="6">+N12/N$3</f>
        <v>87.855272092346496</v>
      </c>
      <c r="P12" s="246">
        <v>0</v>
      </c>
      <c r="Q12" s="246">
        <f t="shared" ref="Q12:Q19" si="7">+P12/P$3</f>
        <v>0</v>
      </c>
      <c r="R12" s="246">
        <v>0</v>
      </c>
      <c r="S12" s="246">
        <f t="shared" ref="S12:S19" si="8">+R12/R$3</f>
        <v>0</v>
      </c>
      <c r="T12" s="246">
        <v>757320</v>
      </c>
      <c r="U12" s="246">
        <f t="shared" ref="U12:U19" si="9">+T12/T$3</f>
        <v>122.68265025109348</v>
      </c>
      <c r="V12" s="246">
        <v>0</v>
      </c>
      <c r="W12" s="246">
        <f t="shared" ref="W12:W19" si="10">+V12/V$3</f>
        <v>0</v>
      </c>
      <c r="X12" s="246">
        <f t="shared" ref="X12:X18" si="11">+B12+D12+F12+H12+J12+L12+N12+P12+R12+T12+V12</f>
        <v>3452760</v>
      </c>
      <c r="Y12" s="246">
        <f t="shared" ref="Y12:Y19" si="12">+X12/X$3</f>
        <v>10.835723655718258</v>
      </c>
    </row>
    <row r="13" spans="1:25" x14ac:dyDescent="0.25">
      <c r="A13" s="245" t="s">
        <v>23</v>
      </c>
      <c r="B13" s="246">
        <v>603480</v>
      </c>
      <c r="C13" s="246">
        <f t="shared" si="0"/>
        <v>85.855740503627828</v>
      </c>
      <c r="D13" s="246">
        <v>4902520</v>
      </c>
      <c r="E13" s="246">
        <f t="shared" si="1"/>
        <v>26.043986400339993</v>
      </c>
      <c r="F13" s="246">
        <v>2490300</v>
      </c>
      <c r="G13" s="246">
        <f t="shared" si="2"/>
        <v>62.981790591805769</v>
      </c>
      <c r="H13" s="246">
        <v>0</v>
      </c>
      <c r="I13" s="246">
        <f t="shared" si="3"/>
        <v>0</v>
      </c>
      <c r="J13" s="246">
        <v>519380</v>
      </c>
      <c r="K13" s="246">
        <f t="shared" si="4"/>
        <v>27.932666451543508</v>
      </c>
      <c r="L13" s="246">
        <v>492110</v>
      </c>
      <c r="M13" s="246">
        <f t="shared" si="5"/>
        <v>80.634114369981972</v>
      </c>
      <c r="N13" s="246">
        <v>0</v>
      </c>
      <c r="O13" s="246">
        <f t="shared" si="6"/>
        <v>0</v>
      </c>
      <c r="P13" s="246">
        <v>796080</v>
      </c>
      <c r="Q13" s="246">
        <f t="shared" si="7"/>
        <v>49.646398503274085</v>
      </c>
      <c r="R13" s="246">
        <v>451180</v>
      </c>
      <c r="S13" s="246">
        <f t="shared" si="8"/>
        <v>72.947453516572352</v>
      </c>
      <c r="T13" s="246">
        <v>0</v>
      </c>
      <c r="U13" s="246">
        <f t="shared" si="9"/>
        <v>0</v>
      </c>
      <c r="V13" s="246">
        <v>0</v>
      </c>
      <c r="W13" s="246">
        <f t="shared" si="10"/>
        <v>0</v>
      </c>
      <c r="X13" s="246">
        <f t="shared" si="11"/>
        <v>10255050</v>
      </c>
      <c r="Y13" s="246">
        <f t="shared" si="12"/>
        <v>32.183206442258808</v>
      </c>
    </row>
    <row r="14" spans="1:25" x14ac:dyDescent="0.25">
      <c r="A14" s="245" t="s">
        <v>24</v>
      </c>
      <c r="B14" s="246">
        <v>0</v>
      </c>
      <c r="C14" s="246">
        <f t="shared" si="0"/>
        <v>0</v>
      </c>
      <c r="D14" s="246">
        <v>0</v>
      </c>
      <c r="E14" s="246">
        <f t="shared" si="1"/>
        <v>0</v>
      </c>
      <c r="F14" s="246">
        <v>0</v>
      </c>
      <c r="G14" s="246">
        <f t="shared" si="2"/>
        <v>0</v>
      </c>
      <c r="H14" s="246">
        <v>0</v>
      </c>
      <c r="I14" s="246">
        <f t="shared" si="3"/>
        <v>0</v>
      </c>
      <c r="J14" s="246">
        <v>0</v>
      </c>
      <c r="K14" s="246">
        <f t="shared" si="4"/>
        <v>0</v>
      </c>
      <c r="L14" s="246">
        <v>0</v>
      </c>
      <c r="M14" s="246">
        <f t="shared" si="5"/>
        <v>0</v>
      </c>
      <c r="N14" s="246">
        <v>0</v>
      </c>
      <c r="O14" s="246">
        <f t="shared" si="6"/>
        <v>0</v>
      </c>
      <c r="P14" s="246">
        <v>0</v>
      </c>
      <c r="Q14" s="246">
        <f t="shared" si="7"/>
        <v>0</v>
      </c>
      <c r="R14" s="246">
        <v>0</v>
      </c>
      <c r="S14" s="246">
        <f t="shared" si="8"/>
        <v>0</v>
      </c>
      <c r="T14" s="246">
        <v>0</v>
      </c>
      <c r="U14" s="246">
        <f t="shared" si="9"/>
        <v>0</v>
      </c>
      <c r="V14" s="246">
        <v>0</v>
      </c>
      <c r="W14" s="246">
        <f t="shared" si="10"/>
        <v>0</v>
      </c>
      <c r="X14" s="246">
        <f t="shared" si="11"/>
        <v>0</v>
      </c>
      <c r="Y14" s="246">
        <f t="shared" si="12"/>
        <v>0</v>
      </c>
    </row>
    <row r="15" spans="1:25" x14ac:dyDescent="0.25">
      <c r="A15" s="245" t="s">
        <v>25</v>
      </c>
      <c r="B15" s="246">
        <v>0</v>
      </c>
      <c r="C15" s="246">
        <f t="shared" si="0"/>
        <v>0</v>
      </c>
      <c r="D15" s="246">
        <v>45670</v>
      </c>
      <c r="E15" s="246">
        <f t="shared" si="1"/>
        <v>0.24261580960475987</v>
      </c>
      <c r="F15" s="246">
        <v>0</v>
      </c>
      <c r="G15" s="246">
        <f t="shared" si="2"/>
        <v>0</v>
      </c>
      <c r="H15" s="246">
        <v>0</v>
      </c>
      <c r="I15" s="246">
        <f t="shared" si="3"/>
        <v>0</v>
      </c>
      <c r="J15" s="246">
        <v>3000</v>
      </c>
      <c r="K15" s="246">
        <f t="shared" si="4"/>
        <v>0.16134236850596967</v>
      </c>
      <c r="L15" s="246">
        <v>0</v>
      </c>
      <c r="M15" s="246">
        <f t="shared" si="5"/>
        <v>0</v>
      </c>
      <c r="N15" s="246">
        <v>60430</v>
      </c>
      <c r="O15" s="246">
        <f t="shared" si="6"/>
        <v>5.8618682704433018</v>
      </c>
      <c r="P15" s="246">
        <v>0</v>
      </c>
      <c r="Q15" s="246">
        <f t="shared" si="7"/>
        <v>0</v>
      </c>
      <c r="R15" s="246">
        <v>0</v>
      </c>
      <c r="S15" s="246">
        <f t="shared" si="8"/>
        <v>0</v>
      </c>
      <c r="T15" s="246">
        <v>0</v>
      </c>
      <c r="U15" s="246">
        <f t="shared" si="9"/>
        <v>0</v>
      </c>
      <c r="V15" s="246">
        <v>0</v>
      </c>
      <c r="W15" s="246">
        <f t="shared" si="10"/>
        <v>0</v>
      </c>
      <c r="X15" s="246">
        <f t="shared" si="11"/>
        <v>109100</v>
      </c>
      <c r="Y15" s="246">
        <f t="shared" si="12"/>
        <v>0.34238622170057054</v>
      </c>
    </row>
    <row r="16" spans="1:25" x14ac:dyDescent="0.25">
      <c r="A16" s="245" t="s">
        <v>26</v>
      </c>
      <c r="B16" s="246">
        <v>53097</v>
      </c>
      <c r="C16" s="246">
        <f t="shared" si="0"/>
        <v>7.5539906103286381</v>
      </c>
      <c r="D16" s="246">
        <v>248833</v>
      </c>
      <c r="E16" s="246">
        <f t="shared" si="1"/>
        <v>1.3218922651933702</v>
      </c>
      <c r="F16" s="246">
        <v>18550</v>
      </c>
      <c r="G16" s="246">
        <f t="shared" si="2"/>
        <v>0.46914516944865958</v>
      </c>
      <c r="H16" s="246">
        <v>0</v>
      </c>
      <c r="I16" s="246">
        <f t="shared" si="3"/>
        <v>0</v>
      </c>
      <c r="J16" s="246">
        <v>43760</v>
      </c>
      <c r="K16" s="246">
        <f t="shared" si="4"/>
        <v>2.3534473486070775</v>
      </c>
      <c r="L16" s="246">
        <v>146600</v>
      </c>
      <c r="M16" s="246">
        <f t="shared" si="5"/>
        <v>24.020973291823694</v>
      </c>
      <c r="N16" s="246">
        <v>163300</v>
      </c>
      <c r="O16" s="246">
        <f t="shared" si="6"/>
        <v>15.840527694247745</v>
      </c>
      <c r="P16" s="246">
        <v>0</v>
      </c>
      <c r="Q16" s="246">
        <f t="shared" si="7"/>
        <v>0</v>
      </c>
      <c r="R16" s="246">
        <v>5280</v>
      </c>
      <c r="S16" s="246">
        <f t="shared" si="8"/>
        <v>0.85367825383993534</v>
      </c>
      <c r="T16" s="246">
        <v>0</v>
      </c>
      <c r="U16" s="246">
        <f t="shared" si="9"/>
        <v>0</v>
      </c>
      <c r="V16" s="246">
        <v>0</v>
      </c>
      <c r="W16" s="246">
        <f t="shared" si="10"/>
        <v>0</v>
      </c>
      <c r="X16" s="246">
        <f t="shared" si="11"/>
        <v>679420</v>
      </c>
      <c r="Y16" s="246">
        <f t="shared" si="12"/>
        <v>2.1322094110705923</v>
      </c>
    </row>
    <row r="17" spans="1:25" x14ac:dyDescent="0.25">
      <c r="A17" s="245" t="s">
        <v>27</v>
      </c>
      <c r="B17" s="246">
        <v>0</v>
      </c>
      <c r="C17" s="246">
        <f t="shared" si="0"/>
        <v>0</v>
      </c>
      <c r="D17" s="246">
        <v>0</v>
      </c>
      <c r="E17" s="246">
        <f t="shared" si="1"/>
        <v>0</v>
      </c>
      <c r="F17" s="246">
        <v>0</v>
      </c>
      <c r="G17" s="246">
        <f t="shared" si="2"/>
        <v>0</v>
      </c>
      <c r="H17" s="246">
        <v>0</v>
      </c>
      <c r="I17" s="246">
        <f t="shared" si="3"/>
        <v>0</v>
      </c>
      <c r="J17" s="246">
        <v>0</v>
      </c>
      <c r="K17" s="246">
        <f t="shared" si="4"/>
        <v>0</v>
      </c>
      <c r="L17" s="246">
        <v>0</v>
      </c>
      <c r="M17" s="246">
        <f t="shared" si="5"/>
        <v>0</v>
      </c>
      <c r="N17" s="246">
        <v>0</v>
      </c>
      <c r="O17" s="246">
        <f t="shared" si="6"/>
        <v>0</v>
      </c>
      <c r="P17" s="246">
        <v>0</v>
      </c>
      <c r="Q17" s="246">
        <f t="shared" si="7"/>
        <v>0</v>
      </c>
      <c r="R17" s="246">
        <v>0</v>
      </c>
      <c r="S17" s="246">
        <f t="shared" si="8"/>
        <v>0</v>
      </c>
      <c r="T17" s="246">
        <v>0</v>
      </c>
      <c r="U17" s="246">
        <f t="shared" si="9"/>
        <v>0</v>
      </c>
      <c r="V17" s="246">
        <v>0</v>
      </c>
      <c r="W17" s="246">
        <f t="shared" si="10"/>
        <v>0</v>
      </c>
      <c r="X17" s="246">
        <f t="shared" si="11"/>
        <v>0</v>
      </c>
      <c r="Y17" s="246">
        <f t="shared" si="12"/>
        <v>0</v>
      </c>
    </row>
    <row r="18" spans="1:25" x14ac:dyDescent="0.25">
      <c r="A18" s="245" t="s">
        <v>28</v>
      </c>
      <c r="B18" s="246">
        <v>0</v>
      </c>
      <c r="C18" s="246">
        <f t="shared" si="0"/>
        <v>0</v>
      </c>
      <c r="D18" s="246">
        <v>0</v>
      </c>
      <c r="E18" s="246">
        <f t="shared" si="1"/>
        <v>0</v>
      </c>
      <c r="F18" s="246">
        <v>0</v>
      </c>
      <c r="G18" s="246">
        <f t="shared" si="2"/>
        <v>0</v>
      </c>
      <c r="H18" s="246">
        <v>0</v>
      </c>
      <c r="I18" s="246">
        <f t="shared" si="3"/>
        <v>0</v>
      </c>
      <c r="J18" s="246">
        <v>0</v>
      </c>
      <c r="K18" s="246">
        <f t="shared" si="4"/>
        <v>0</v>
      </c>
      <c r="L18" s="246">
        <v>0</v>
      </c>
      <c r="M18" s="246">
        <f t="shared" si="5"/>
        <v>0</v>
      </c>
      <c r="N18" s="246">
        <v>0</v>
      </c>
      <c r="O18" s="246">
        <f t="shared" si="6"/>
        <v>0</v>
      </c>
      <c r="P18" s="246">
        <v>0</v>
      </c>
      <c r="Q18" s="246">
        <f t="shared" si="7"/>
        <v>0</v>
      </c>
      <c r="R18" s="246">
        <v>0</v>
      </c>
      <c r="S18" s="246">
        <f t="shared" si="8"/>
        <v>0</v>
      </c>
      <c r="T18" s="246">
        <v>0</v>
      </c>
      <c r="U18" s="246">
        <f t="shared" si="9"/>
        <v>0</v>
      </c>
      <c r="V18" s="246">
        <v>0</v>
      </c>
      <c r="W18" s="246">
        <f t="shared" si="10"/>
        <v>0</v>
      </c>
      <c r="X18" s="246">
        <f t="shared" si="11"/>
        <v>0</v>
      </c>
      <c r="Y18" s="246">
        <f t="shared" si="12"/>
        <v>0</v>
      </c>
    </row>
    <row r="19" spans="1:25" x14ac:dyDescent="0.25">
      <c r="A19" s="247" t="s">
        <v>29</v>
      </c>
      <c r="B19" s="248">
        <f>+SUM(B12:B18)</f>
        <v>656577</v>
      </c>
      <c r="C19" s="248">
        <f t="shared" si="0"/>
        <v>93.409731113956468</v>
      </c>
      <c r="D19" s="248">
        <f t="shared" ref="D19:X19" si="13">+SUM(D12:D18)</f>
        <v>5197023</v>
      </c>
      <c r="E19" s="248">
        <f t="shared" si="1"/>
        <v>27.608494475138123</v>
      </c>
      <c r="F19" s="248">
        <f t="shared" si="13"/>
        <v>2508850</v>
      </c>
      <c r="G19" s="248">
        <f t="shared" si="2"/>
        <v>63.450935761254428</v>
      </c>
      <c r="H19" s="248">
        <f t="shared" si="13"/>
        <v>1789740</v>
      </c>
      <c r="I19" s="248">
        <f t="shared" si="3"/>
        <v>87.569233780213324</v>
      </c>
      <c r="J19" s="248">
        <f t="shared" si="13"/>
        <v>566140</v>
      </c>
      <c r="K19" s="248">
        <f t="shared" si="4"/>
        <v>30.447456168656554</v>
      </c>
      <c r="L19" s="248">
        <f t="shared" si="13"/>
        <v>638710</v>
      </c>
      <c r="M19" s="248">
        <f t="shared" si="5"/>
        <v>104.65508766180567</v>
      </c>
      <c r="N19" s="248">
        <f t="shared" si="13"/>
        <v>1129430</v>
      </c>
      <c r="O19" s="248">
        <f t="shared" si="6"/>
        <v>109.55766805703755</v>
      </c>
      <c r="P19" s="248">
        <f t="shared" si="13"/>
        <v>796080</v>
      </c>
      <c r="Q19" s="248">
        <f t="shared" si="7"/>
        <v>49.646398503274085</v>
      </c>
      <c r="R19" s="248">
        <f t="shared" si="13"/>
        <v>456460</v>
      </c>
      <c r="S19" s="248">
        <f t="shared" si="8"/>
        <v>73.801131770412283</v>
      </c>
      <c r="T19" s="248">
        <f t="shared" si="13"/>
        <v>757320</v>
      </c>
      <c r="U19" s="248">
        <f t="shared" si="9"/>
        <v>122.68265025109348</v>
      </c>
      <c r="V19" s="248">
        <f t="shared" si="13"/>
        <v>0</v>
      </c>
      <c r="W19" s="248">
        <f t="shared" si="10"/>
        <v>0</v>
      </c>
      <c r="X19" s="248">
        <f t="shared" si="13"/>
        <v>14496330</v>
      </c>
      <c r="Y19" s="248">
        <f t="shared" si="12"/>
        <v>45.493525730748232</v>
      </c>
    </row>
    <row r="20" spans="1:25" x14ac:dyDescent="0.25">
      <c r="A20" s="249" t="s">
        <v>30</v>
      </c>
      <c r="B20" s="250" t="s">
        <v>13</v>
      </c>
      <c r="C20" s="250"/>
      <c r="D20" s="250" t="s">
        <v>13</v>
      </c>
      <c r="E20" s="250"/>
      <c r="F20" s="250" t="s">
        <v>13</v>
      </c>
      <c r="G20" s="250"/>
      <c r="H20" s="250" t="s">
        <v>13</v>
      </c>
      <c r="I20" s="250"/>
      <c r="J20" s="250" t="s">
        <v>13</v>
      </c>
      <c r="K20" s="250"/>
      <c r="L20" s="250" t="s">
        <v>13</v>
      </c>
      <c r="M20" s="250"/>
      <c r="N20" s="250" t="s">
        <v>13</v>
      </c>
      <c r="O20" s="250"/>
      <c r="P20" s="250" t="s">
        <v>13</v>
      </c>
      <c r="Q20" s="250"/>
      <c r="R20" s="250" t="s">
        <v>13</v>
      </c>
      <c r="S20" s="250"/>
      <c r="T20" s="250" t="s">
        <v>13</v>
      </c>
      <c r="U20" s="250"/>
      <c r="V20" s="250" t="s">
        <v>13</v>
      </c>
      <c r="W20" s="250"/>
      <c r="X20" s="250" t="s">
        <v>13</v>
      </c>
      <c r="Y20" s="250"/>
    </row>
    <row r="21" spans="1:25" x14ac:dyDescent="0.25">
      <c r="A21" s="251" t="s">
        <v>31</v>
      </c>
      <c r="B21" s="252">
        <v>25560</v>
      </c>
      <c r="C21" s="252">
        <f t="shared" si="0"/>
        <v>3.6363636363636362</v>
      </c>
      <c r="D21" s="252">
        <v>385060</v>
      </c>
      <c r="E21" s="252">
        <f t="shared" ref="E21:E25" si="14">+D21/D$3</f>
        <v>2.0455801104972378</v>
      </c>
      <c r="F21" s="252">
        <v>417100</v>
      </c>
      <c r="G21" s="252">
        <f t="shared" ref="G21:G25" si="15">+F21/F$3</f>
        <v>10.548811330298433</v>
      </c>
      <c r="H21" s="252">
        <v>26686</v>
      </c>
      <c r="I21" s="252">
        <f t="shared" ref="I21:I25" si="16">+H21/H$3</f>
        <v>1.3057050592034445</v>
      </c>
      <c r="J21" s="252">
        <v>166180</v>
      </c>
      <c r="K21" s="252">
        <f t="shared" ref="K21:K25" si="17">+J21/J$3</f>
        <v>8.9372915994406803</v>
      </c>
      <c r="L21" s="252">
        <v>46100</v>
      </c>
      <c r="M21" s="252">
        <f t="shared" ref="M21:M25" si="18">+L21/L$3</f>
        <v>7.5536621333770277</v>
      </c>
      <c r="N21" s="252">
        <v>94557</v>
      </c>
      <c r="O21" s="252">
        <f t="shared" ref="O21:O25" si="19">+N21/N$3</f>
        <v>9.1722766514695895</v>
      </c>
      <c r="P21" s="252">
        <v>103120</v>
      </c>
      <c r="Q21" s="252">
        <f t="shared" ref="Q21:Q25" si="20">+P21/P$3</f>
        <v>6.4309323355160588</v>
      </c>
      <c r="R21" s="252">
        <v>169372</v>
      </c>
      <c r="S21" s="252">
        <f t="shared" ref="S21:S25" si="21">+R21/R$3</f>
        <v>27.38431689571544</v>
      </c>
      <c r="T21" s="252">
        <v>0</v>
      </c>
      <c r="U21" s="252">
        <f t="shared" ref="U21:U25" si="22">+T21/T$3</f>
        <v>0</v>
      </c>
      <c r="V21" s="252">
        <v>0</v>
      </c>
      <c r="W21" s="252">
        <f t="shared" ref="W21:W25" si="23">+V21/V$3</f>
        <v>0</v>
      </c>
      <c r="X21" s="246">
        <f t="shared" ref="X21:X22" si="24">+B21+D21+F21+H21+J21+L21+N21+P21+R21+T21+V21</f>
        <v>1433735</v>
      </c>
      <c r="Y21" s="252">
        <f t="shared" ref="Y21:Y25" si="25">+X21/X$3</f>
        <v>4.4994602160391155</v>
      </c>
    </row>
    <row r="22" spans="1:25" x14ac:dyDescent="0.25">
      <c r="A22" s="251" t="s">
        <v>32</v>
      </c>
      <c r="B22" s="252">
        <v>859</v>
      </c>
      <c r="C22" s="252">
        <f t="shared" si="0"/>
        <v>0.12220799544743206</v>
      </c>
      <c r="D22" s="252">
        <v>95627</v>
      </c>
      <c r="E22" s="252">
        <f t="shared" si="14"/>
        <v>0.50800573735656607</v>
      </c>
      <c r="F22" s="252">
        <v>9212</v>
      </c>
      <c r="G22" s="252">
        <f t="shared" si="15"/>
        <v>0.23297926150733433</v>
      </c>
      <c r="H22" s="252">
        <v>24460</v>
      </c>
      <c r="I22" s="252">
        <f t="shared" si="16"/>
        <v>1.1967902925922302</v>
      </c>
      <c r="J22" s="252">
        <v>454</v>
      </c>
      <c r="K22" s="252">
        <f t="shared" si="17"/>
        <v>2.4416478433903408E-2</v>
      </c>
      <c r="L22" s="252">
        <v>1407</v>
      </c>
      <c r="M22" s="252">
        <f t="shared" si="18"/>
        <v>0.23054235621825331</v>
      </c>
      <c r="N22" s="252">
        <v>65439</v>
      </c>
      <c r="O22" s="252">
        <f t="shared" si="19"/>
        <v>6.3477543893685127</v>
      </c>
      <c r="P22" s="252">
        <v>892</v>
      </c>
      <c r="Q22" s="252">
        <f t="shared" si="20"/>
        <v>5.5628313065169938E-2</v>
      </c>
      <c r="R22" s="252">
        <v>114</v>
      </c>
      <c r="S22" s="252">
        <f t="shared" si="21"/>
        <v>1.843168957154406E-2</v>
      </c>
      <c r="T22" s="252">
        <v>93740</v>
      </c>
      <c r="U22" s="252">
        <f t="shared" si="22"/>
        <v>15.185485177385388</v>
      </c>
      <c r="V22" s="252">
        <v>0</v>
      </c>
      <c r="W22" s="252">
        <f t="shared" si="23"/>
        <v>0</v>
      </c>
      <c r="X22" s="246">
        <f t="shared" si="24"/>
        <v>292204</v>
      </c>
      <c r="Y22" s="252">
        <f t="shared" si="25"/>
        <v>0.91701763085053634</v>
      </c>
    </row>
    <row r="23" spans="1:25" x14ac:dyDescent="0.25">
      <c r="A23" s="253" t="s">
        <v>33</v>
      </c>
      <c r="B23" s="254">
        <f>+B21+B22</f>
        <v>26419</v>
      </c>
      <c r="C23" s="254">
        <f t="shared" si="0"/>
        <v>3.7585716318110682</v>
      </c>
      <c r="D23" s="254">
        <f t="shared" ref="D23:X23" si="26">+D21+D22</f>
        <v>480687</v>
      </c>
      <c r="E23" s="254">
        <f t="shared" si="14"/>
        <v>2.5535858478538036</v>
      </c>
      <c r="F23" s="254">
        <f t="shared" si="26"/>
        <v>426312</v>
      </c>
      <c r="G23" s="254">
        <f t="shared" si="15"/>
        <v>10.781790591805766</v>
      </c>
      <c r="H23" s="254">
        <f t="shared" si="26"/>
        <v>51146</v>
      </c>
      <c r="I23" s="254">
        <f t="shared" si="16"/>
        <v>2.5024953517956745</v>
      </c>
      <c r="J23" s="254">
        <f t="shared" si="26"/>
        <v>166634</v>
      </c>
      <c r="K23" s="254">
        <f t="shared" si="17"/>
        <v>8.961708077874583</v>
      </c>
      <c r="L23" s="254">
        <f t="shared" si="26"/>
        <v>47507</v>
      </c>
      <c r="M23" s="254">
        <f t="shared" si="18"/>
        <v>7.7842044895952807</v>
      </c>
      <c r="N23" s="254">
        <f t="shared" si="26"/>
        <v>159996</v>
      </c>
      <c r="O23" s="254">
        <f t="shared" si="19"/>
        <v>15.520031040838102</v>
      </c>
      <c r="P23" s="254">
        <f t="shared" si="26"/>
        <v>104012</v>
      </c>
      <c r="Q23" s="254">
        <f t="shared" si="20"/>
        <v>6.4865606485812286</v>
      </c>
      <c r="R23" s="254">
        <f t="shared" si="26"/>
        <v>169486</v>
      </c>
      <c r="S23" s="254">
        <f t="shared" si="21"/>
        <v>27.402748585286986</v>
      </c>
      <c r="T23" s="254">
        <f t="shared" si="26"/>
        <v>93740</v>
      </c>
      <c r="U23" s="254">
        <f t="shared" si="22"/>
        <v>15.185485177385388</v>
      </c>
      <c r="V23" s="254">
        <f t="shared" si="26"/>
        <v>0</v>
      </c>
      <c r="W23" s="254">
        <f t="shared" si="23"/>
        <v>0</v>
      </c>
      <c r="X23" s="254">
        <f t="shared" si="26"/>
        <v>1725939</v>
      </c>
      <c r="Y23" s="254">
        <f t="shared" si="25"/>
        <v>5.4164778468896522</v>
      </c>
    </row>
    <row r="24" spans="1:25" x14ac:dyDescent="0.25">
      <c r="A24" s="255" t="s">
        <v>34</v>
      </c>
      <c r="B24" s="256">
        <f>+B19+B23</f>
        <v>682996</v>
      </c>
      <c r="C24" s="256">
        <f t="shared" si="0"/>
        <v>97.168302745767534</v>
      </c>
      <c r="D24" s="256">
        <f t="shared" ref="D24:X24" si="27">+D19+D23</f>
        <v>5677710</v>
      </c>
      <c r="E24" s="256">
        <f t="shared" si="14"/>
        <v>30.162080322991926</v>
      </c>
      <c r="F24" s="256">
        <f t="shared" si="27"/>
        <v>2935162</v>
      </c>
      <c r="G24" s="256">
        <f t="shared" si="15"/>
        <v>74.232726353060187</v>
      </c>
      <c r="H24" s="256">
        <f t="shared" si="27"/>
        <v>1840886</v>
      </c>
      <c r="I24" s="256">
        <f t="shared" si="16"/>
        <v>90.071729132008997</v>
      </c>
      <c r="J24" s="256">
        <f t="shared" si="27"/>
        <v>732774</v>
      </c>
      <c r="K24" s="256">
        <f t="shared" si="17"/>
        <v>39.409164246531141</v>
      </c>
      <c r="L24" s="256">
        <f t="shared" si="27"/>
        <v>686217</v>
      </c>
      <c r="M24" s="256">
        <f t="shared" si="18"/>
        <v>112.43929215140095</v>
      </c>
      <c r="N24" s="256">
        <f t="shared" si="27"/>
        <v>1289426</v>
      </c>
      <c r="O24" s="256">
        <f t="shared" si="19"/>
        <v>125.07769909787564</v>
      </c>
      <c r="P24" s="256">
        <f t="shared" si="27"/>
        <v>900092</v>
      </c>
      <c r="Q24" s="256">
        <f t="shared" si="20"/>
        <v>56.132959151855317</v>
      </c>
      <c r="R24" s="256">
        <f t="shared" si="27"/>
        <v>625946</v>
      </c>
      <c r="S24" s="256">
        <f t="shared" si="21"/>
        <v>101.20388035569927</v>
      </c>
      <c r="T24" s="256">
        <f t="shared" si="27"/>
        <v>851060</v>
      </c>
      <c r="U24" s="256">
        <f t="shared" si="22"/>
        <v>137.86813542847887</v>
      </c>
      <c r="V24" s="256">
        <f t="shared" si="27"/>
        <v>0</v>
      </c>
      <c r="W24" s="256">
        <f t="shared" si="23"/>
        <v>0</v>
      </c>
      <c r="X24" s="256">
        <f t="shared" si="27"/>
        <v>16222269</v>
      </c>
      <c r="Y24" s="256">
        <f t="shared" si="25"/>
        <v>50.91000357763788</v>
      </c>
    </row>
    <row r="25" spans="1:25" x14ac:dyDescent="0.25">
      <c r="A25" s="255" t="s">
        <v>35</v>
      </c>
      <c r="B25" s="256">
        <f>+B24+B6</f>
        <v>718388.08</v>
      </c>
      <c r="C25" s="256">
        <f t="shared" si="0"/>
        <v>102.20345426091905</v>
      </c>
      <c r="D25" s="256">
        <f t="shared" ref="D25:X25" si="28">+D24+D6</f>
        <v>5939790</v>
      </c>
      <c r="E25" s="256">
        <f t="shared" si="14"/>
        <v>31.554345516362091</v>
      </c>
      <c r="F25" s="256">
        <f t="shared" si="28"/>
        <v>2961594.04</v>
      </c>
      <c r="G25" s="256">
        <f t="shared" si="15"/>
        <v>74.901214972180071</v>
      </c>
      <c r="H25" s="256">
        <f t="shared" si="28"/>
        <v>2005974.08</v>
      </c>
      <c r="I25" s="256">
        <f t="shared" si="16"/>
        <v>98.149235737352001</v>
      </c>
      <c r="J25" s="256">
        <f t="shared" si="28"/>
        <v>734566.08</v>
      </c>
      <c r="K25" s="256">
        <f t="shared" si="17"/>
        <v>39.505543723781862</v>
      </c>
      <c r="L25" s="256">
        <f t="shared" si="28"/>
        <v>718697.04</v>
      </c>
      <c r="M25" s="256">
        <f t="shared" si="18"/>
        <v>117.76127150581682</v>
      </c>
      <c r="N25" s="256">
        <f t="shared" si="28"/>
        <v>1433458.04</v>
      </c>
      <c r="O25" s="256">
        <f t="shared" si="19"/>
        <v>139.04918420797361</v>
      </c>
      <c r="P25" s="256">
        <f t="shared" si="28"/>
        <v>915100.04</v>
      </c>
      <c r="Q25" s="256">
        <f t="shared" si="20"/>
        <v>57.06891425007796</v>
      </c>
      <c r="R25" s="256">
        <f t="shared" si="28"/>
        <v>657978.07999999996</v>
      </c>
      <c r="S25" s="256">
        <f t="shared" si="21"/>
        <v>106.38287469684721</v>
      </c>
      <c r="T25" s="256">
        <f t="shared" si="28"/>
        <v>874580</v>
      </c>
      <c r="U25" s="256">
        <f t="shared" si="22"/>
        <v>141.67827636481451</v>
      </c>
      <c r="V25" s="256">
        <f t="shared" si="28"/>
        <v>0</v>
      </c>
      <c r="W25" s="256">
        <f t="shared" si="23"/>
        <v>0</v>
      </c>
      <c r="X25" s="256">
        <f t="shared" si="28"/>
        <v>16960125.48</v>
      </c>
      <c r="Y25" s="256">
        <f t="shared" si="25"/>
        <v>53.225602957513985</v>
      </c>
    </row>
    <row r="26" spans="1:25" x14ac:dyDescent="0.25">
      <c r="A26" s="243" t="s">
        <v>36</v>
      </c>
      <c r="B26" s="241" t="s">
        <v>13</v>
      </c>
      <c r="C26" s="241"/>
      <c r="D26" s="241" t="s">
        <v>13</v>
      </c>
      <c r="E26" s="241"/>
      <c r="F26" s="241" t="s">
        <v>13</v>
      </c>
      <c r="G26" s="241"/>
      <c r="H26" s="241" t="s">
        <v>13</v>
      </c>
      <c r="I26" s="241"/>
      <c r="J26" s="241" t="s">
        <v>13</v>
      </c>
      <c r="K26" s="241"/>
      <c r="L26" s="241" t="s">
        <v>13</v>
      </c>
      <c r="M26" s="241"/>
      <c r="N26" s="241" t="s">
        <v>13</v>
      </c>
      <c r="O26" s="241"/>
      <c r="P26" s="241" t="s">
        <v>13</v>
      </c>
      <c r="Q26" s="241"/>
      <c r="R26" s="241" t="s">
        <v>13</v>
      </c>
      <c r="S26" s="241"/>
      <c r="T26" s="241" t="s">
        <v>13</v>
      </c>
      <c r="U26" s="241"/>
      <c r="V26" s="241" t="s">
        <v>13</v>
      </c>
      <c r="W26" s="241"/>
      <c r="X26" s="241" t="s">
        <v>13</v>
      </c>
      <c r="Y26" s="241"/>
    </row>
    <row r="27" spans="1:25" x14ac:dyDescent="0.25">
      <c r="A27" s="257" t="s">
        <v>37</v>
      </c>
      <c r="B27" s="258">
        <v>0</v>
      </c>
      <c r="C27" s="258">
        <f t="shared" si="0"/>
        <v>0</v>
      </c>
      <c r="D27" s="258">
        <v>0</v>
      </c>
      <c r="E27" s="258">
        <f t="shared" ref="E27:E36" si="29">+D27/D$3</f>
        <v>0</v>
      </c>
      <c r="F27" s="258">
        <v>0</v>
      </c>
      <c r="G27" s="258">
        <f t="shared" ref="G27:G36" si="30">+F27/F$3</f>
        <v>0</v>
      </c>
      <c r="H27" s="258">
        <v>642300</v>
      </c>
      <c r="I27" s="258">
        <f t="shared" ref="I27:I36" si="31">+H27/H$3</f>
        <v>31.426754085526959</v>
      </c>
      <c r="J27" s="258">
        <v>0</v>
      </c>
      <c r="K27" s="258">
        <f t="shared" ref="K27:K36" si="32">+J27/J$3</f>
        <v>0</v>
      </c>
      <c r="L27" s="258">
        <v>0</v>
      </c>
      <c r="M27" s="258">
        <f t="shared" ref="M27:M36" si="33">+L27/L$3</f>
        <v>0</v>
      </c>
      <c r="N27" s="258">
        <v>366760</v>
      </c>
      <c r="O27" s="258">
        <f t="shared" ref="O27:O36" si="34">+N27/N$3</f>
        <v>35.576680570375402</v>
      </c>
      <c r="P27" s="258">
        <v>22470</v>
      </c>
      <c r="Q27" s="258">
        <f t="shared" ref="Q27:Q36" si="35">+P27/P$3</f>
        <v>1.401309635173059</v>
      </c>
      <c r="R27" s="258">
        <v>0</v>
      </c>
      <c r="S27" s="258">
        <f t="shared" ref="S27:S36" si="36">+R27/R$3</f>
        <v>0</v>
      </c>
      <c r="T27" s="258">
        <v>389460</v>
      </c>
      <c r="U27" s="258">
        <f t="shared" ref="U27:U36" si="37">+T27/T$3</f>
        <v>63.090879637129433</v>
      </c>
      <c r="V27" s="258">
        <v>0</v>
      </c>
      <c r="W27" s="258">
        <f t="shared" ref="W27:W36" si="38">+V27/V$3</f>
        <v>0</v>
      </c>
      <c r="X27" s="258">
        <f t="shared" ref="X27:X35" si="39">+B27+D27+F27+H27+J27+L27+N27+P27+R27+T27+V27</f>
        <v>1420990</v>
      </c>
      <c r="Y27" s="258">
        <f t="shared" ref="Y27:Y36" si="40">+X27/X$3</f>
        <v>4.4594628521933428</v>
      </c>
    </row>
    <row r="28" spans="1:25" x14ac:dyDescent="0.25">
      <c r="A28" s="257" t="s">
        <v>38</v>
      </c>
      <c r="B28" s="258">
        <v>253530</v>
      </c>
      <c r="C28" s="258">
        <f t="shared" si="0"/>
        <v>36.069142125480155</v>
      </c>
      <c r="D28" s="258">
        <v>6214640</v>
      </c>
      <c r="E28" s="258">
        <f t="shared" si="29"/>
        <v>33.014449638759032</v>
      </c>
      <c r="F28" s="258">
        <v>1044700</v>
      </c>
      <c r="G28" s="258">
        <f t="shared" si="30"/>
        <v>26.421345472938796</v>
      </c>
      <c r="H28" s="258">
        <v>0</v>
      </c>
      <c r="I28" s="258">
        <f t="shared" si="31"/>
        <v>0</v>
      </c>
      <c r="J28" s="258">
        <v>558040</v>
      </c>
      <c r="K28" s="258">
        <f t="shared" si="32"/>
        <v>30.011831773690439</v>
      </c>
      <c r="L28" s="258">
        <v>178000</v>
      </c>
      <c r="M28" s="258">
        <f t="shared" si="33"/>
        <v>29.165983942323447</v>
      </c>
      <c r="N28" s="258">
        <v>0</v>
      </c>
      <c r="O28" s="258">
        <f t="shared" si="34"/>
        <v>0</v>
      </c>
      <c r="P28" s="258">
        <v>533540</v>
      </c>
      <c r="Q28" s="258">
        <f t="shared" si="35"/>
        <v>33.273464296850641</v>
      </c>
      <c r="R28" s="258">
        <v>212430</v>
      </c>
      <c r="S28" s="258">
        <f t="shared" si="36"/>
        <v>34.345998383185126</v>
      </c>
      <c r="T28" s="258">
        <v>0</v>
      </c>
      <c r="U28" s="258">
        <f t="shared" si="37"/>
        <v>0</v>
      </c>
      <c r="V28" s="258">
        <v>0</v>
      </c>
      <c r="W28" s="258">
        <f t="shared" si="38"/>
        <v>0</v>
      </c>
      <c r="X28" s="258">
        <f t="shared" si="39"/>
        <v>8994880</v>
      </c>
      <c r="Y28" s="258">
        <f t="shared" si="40"/>
        <v>28.228441593492466</v>
      </c>
    </row>
    <row r="29" spans="1:25" x14ac:dyDescent="0.25">
      <c r="A29" s="257" t="s">
        <v>39</v>
      </c>
      <c r="B29" s="258">
        <v>0</v>
      </c>
      <c r="C29" s="258">
        <f t="shared" si="0"/>
        <v>0</v>
      </c>
      <c r="D29" s="258">
        <v>0</v>
      </c>
      <c r="E29" s="258">
        <f t="shared" si="29"/>
        <v>0</v>
      </c>
      <c r="F29" s="258">
        <v>0</v>
      </c>
      <c r="G29" s="258">
        <f t="shared" si="30"/>
        <v>0</v>
      </c>
      <c r="H29" s="258">
        <v>0</v>
      </c>
      <c r="I29" s="258">
        <f t="shared" si="31"/>
        <v>0</v>
      </c>
      <c r="J29" s="258">
        <v>0</v>
      </c>
      <c r="K29" s="258">
        <f t="shared" si="32"/>
        <v>0</v>
      </c>
      <c r="L29" s="258">
        <v>0</v>
      </c>
      <c r="M29" s="258">
        <f t="shared" si="33"/>
        <v>0</v>
      </c>
      <c r="N29" s="258">
        <v>0</v>
      </c>
      <c r="O29" s="258">
        <f t="shared" si="34"/>
        <v>0</v>
      </c>
      <c r="P29" s="258">
        <v>0</v>
      </c>
      <c r="Q29" s="258">
        <f t="shared" si="35"/>
        <v>0</v>
      </c>
      <c r="R29" s="258">
        <v>0</v>
      </c>
      <c r="S29" s="258">
        <f t="shared" si="36"/>
        <v>0</v>
      </c>
      <c r="T29" s="258">
        <v>0</v>
      </c>
      <c r="U29" s="258">
        <f t="shared" si="37"/>
        <v>0</v>
      </c>
      <c r="V29" s="258">
        <v>0</v>
      </c>
      <c r="W29" s="258">
        <f t="shared" si="38"/>
        <v>0</v>
      </c>
      <c r="X29" s="258">
        <f t="shared" si="39"/>
        <v>0</v>
      </c>
      <c r="Y29" s="258">
        <f t="shared" si="40"/>
        <v>0</v>
      </c>
    </row>
    <row r="30" spans="1:25" x14ac:dyDescent="0.25">
      <c r="A30" s="257" t="s">
        <v>40</v>
      </c>
      <c r="B30" s="258">
        <v>0</v>
      </c>
      <c r="C30" s="258">
        <f t="shared" si="0"/>
        <v>0</v>
      </c>
      <c r="D30" s="258">
        <v>0</v>
      </c>
      <c r="E30" s="258">
        <f t="shared" si="29"/>
        <v>0</v>
      </c>
      <c r="F30" s="258">
        <v>0</v>
      </c>
      <c r="G30" s="258">
        <f t="shared" si="30"/>
        <v>0</v>
      </c>
      <c r="H30" s="258">
        <v>0</v>
      </c>
      <c r="I30" s="258">
        <f t="shared" si="31"/>
        <v>0</v>
      </c>
      <c r="J30" s="258">
        <v>0</v>
      </c>
      <c r="K30" s="258">
        <f t="shared" si="32"/>
        <v>0</v>
      </c>
      <c r="L30" s="258">
        <v>0</v>
      </c>
      <c r="M30" s="258">
        <f t="shared" si="33"/>
        <v>0</v>
      </c>
      <c r="N30" s="258">
        <v>0</v>
      </c>
      <c r="O30" s="258">
        <f t="shared" si="34"/>
        <v>0</v>
      </c>
      <c r="P30" s="258">
        <v>0</v>
      </c>
      <c r="Q30" s="258">
        <f t="shared" si="35"/>
        <v>0</v>
      </c>
      <c r="R30" s="258">
        <v>0</v>
      </c>
      <c r="S30" s="258">
        <f t="shared" si="36"/>
        <v>0</v>
      </c>
      <c r="T30" s="258">
        <v>0</v>
      </c>
      <c r="U30" s="258">
        <f t="shared" si="37"/>
        <v>0</v>
      </c>
      <c r="V30" s="258">
        <v>0</v>
      </c>
      <c r="W30" s="258">
        <f t="shared" si="38"/>
        <v>0</v>
      </c>
      <c r="X30" s="258">
        <f t="shared" si="39"/>
        <v>0</v>
      </c>
      <c r="Y30" s="258">
        <f t="shared" si="40"/>
        <v>0</v>
      </c>
    </row>
    <row r="31" spans="1:25" x14ac:dyDescent="0.25">
      <c r="A31" s="257" t="s">
        <v>41</v>
      </c>
      <c r="B31" s="258">
        <v>48210</v>
      </c>
      <c r="C31" s="258">
        <f t="shared" si="0"/>
        <v>6.8587281263337605</v>
      </c>
      <c r="D31" s="258">
        <v>2061320</v>
      </c>
      <c r="E31" s="258">
        <f t="shared" si="29"/>
        <v>10.950488737781555</v>
      </c>
      <c r="F31" s="258">
        <v>164170</v>
      </c>
      <c r="G31" s="258">
        <f t="shared" si="30"/>
        <v>4.1519979767324227</v>
      </c>
      <c r="H31" s="258">
        <v>568580</v>
      </c>
      <c r="I31" s="258">
        <f t="shared" si="31"/>
        <v>27.819747529112437</v>
      </c>
      <c r="J31" s="258">
        <v>120470</v>
      </c>
      <c r="K31" s="258">
        <f t="shared" si="32"/>
        <v>6.4789717113047223</v>
      </c>
      <c r="L31" s="258">
        <v>39920</v>
      </c>
      <c r="M31" s="258">
        <f t="shared" si="33"/>
        <v>6.5410453875143375</v>
      </c>
      <c r="N31" s="258">
        <v>0</v>
      </c>
      <c r="O31" s="258">
        <f t="shared" si="34"/>
        <v>0</v>
      </c>
      <c r="P31" s="258">
        <v>48110</v>
      </c>
      <c r="Q31" s="258">
        <f t="shared" si="35"/>
        <v>3.0003118178983472</v>
      </c>
      <c r="R31" s="258">
        <v>32900</v>
      </c>
      <c r="S31" s="258">
        <f t="shared" si="36"/>
        <v>5.3193209377526269</v>
      </c>
      <c r="T31" s="258">
        <v>0</v>
      </c>
      <c r="U31" s="258">
        <f t="shared" si="37"/>
        <v>0</v>
      </c>
      <c r="V31" s="258">
        <v>0</v>
      </c>
      <c r="W31" s="258">
        <f t="shared" si="38"/>
        <v>0</v>
      </c>
      <c r="X31" s="258">
        <f t="shared" si="39"/>
        <v>3083680</v>
      </c>
      <c r="Y31" s="258">
        <f t="shared" si="40"/>
        <v>9.6774477005830928</v>
      </c>
    </row>
    <row r="32" spans="1:25" x14ac:dyDescent="0.25">
      <c r="A32" s="257" t="s">
        <v>42</v>
      </c>
      <c r="B32" s="258">
        <v>4020</v>
      </c>
      <c r="C32" s="258">
        <f t="shared" si="0"/>
        <v>0.57191634656423385</v>
      </c>
      <c r="D32" s="258">
        <v>553140</v>
      </c>
      <c r="E32" s="258">
        <f t="shared" si="29"/>
        <v>2.9384827879303019</v>
      </c>
      <c r="F32" s="258">
        <v>111120</v>
      </c>
      <c r="G32" s="258">
        <f t="shared" si="30"/>
        <v>2.8103186646433991</v>
      </c>
      <c r="H32" s="258">
        <v>0</v>
      </c>
      <c r="I32" s="258">
        <f t="shared" si="31"/>
        <v>0</v>
      </c>
      <c r="J32" s="258">
        <v>16310</v>
      </c>
      <c r="K32" s="258">
        <f t="shared" si="32"/>
        <v>0.87716467677745513</v>
      </c>
      <c r="L32" s="258">
        <v>13160</v>
      </c>
      <c r="M32" s="258">
        <f t="shared" si="33"/>
        <v>2.156316565623464</v>
      </c>
      <c r="N32" s="258">
        <v>0</v>
      </c>
      <c r="O32" s="258">
        <f t="shared" si="34"/>
        <v>0</v>
      </c>
      <c r="P32" s="258">
        <v>13440</v>
      </c>
      <c r="Q32" s="258">
        <f t="shared" si="35"/>
        <v>0.83816651075771753</v>
      </c>
      <c r="R32" s="258">
        <v>5600</v>
      </c>
      <c r="S32" s="258">
        <f t="shared" si="36"/>
        <v>0.90541632983023446</v>
      </c>
      <c r="T32" s="258">
        <v>0</v>
      </c>
      <c r="U32" s="258">
        <f t="shared" si="37"/>
        <v>0</v>
      </c>
      <c r="V32" s="258">
        <v>0</v>
      </c>
      <c r="W32" s="258">
        <f t="shared" si="38"/>
        <v>0</v>
      </c>
      <c r="X32" s="258">
        <f t="shared" si="39"/>
        <v>716790</v>
      </c>
      <c r="Y32" s="258">
        <f t="shared" si="40"/>
        <v>2.2494868914092754</v>
      </c>
    </row>
    <row r="33" spans="1:25" x14ac:dyDescent="0.25">
      <c r="A33" s="257" t="s">
        <v>43</v>
      </c>
      <c r="B33" s="258">
        <v>0</v>
      </c>
      <c r="C33" s="258">
        <f t="shared" si="0"/>
        <v>0</v>
      </c>
      <c r="D33" s="258">
        <v>693680</v>
      </c>
      <c r="E33" s="258">
        <f t="shared" si="29"/>
        <v>3.6850828729281768</v>
      </c>
      <c r="F33" s="258">
        <v>0</v>
      </c>
      <c r="G33" s="258">
        <f t="shared" si="30"/>
        <v>0</v>
      </c>
      <c r="H33" s="258">
        <v>0</v>
      </c>
      <c r="I33" s="258">
        <f t="shared" si="31"/>
        <v>0</v>
      </c>
      <c r="J33" s="258">
        <v>0</v>
      </c>
      <c r="K33" s="258">
        <f t="shared" si="32"/>
        <v>0</v>
      </c>
      <c r="L33" s="258">
        <v>0</v>
      </c>
      <c r="M33" s="258">
        <f t="shared" si="33"/>
        <v>0</v>
      </c>
      <c r="N33" s="258">
        <v>0</v>
      </c>
      <c r="O33" s="258">
        <f t="shared" si="34"/>
        <v>0</v>
      </c>
      <c r="P33" s="258">
        <v>0</v>
      </c>
      <c r="Q33" s="258">
        <f t="shared" si="35"/>
        <v>0</v>
      </c>
      <c r="R33" s="258">
        <v>0</v>
      </c>
      <c r="S33" s="258">
        <f t="shared" si="36"/>
        <v>0</v>
      </c>
      <c r="T33" s="258">
        <v>0</v>
      </c>
      <c r="U33" s="258">
        <f t="shared" si="37"/>
        <v>0</v>
      </c>
      <c r="V33" s="258">
        <v>0</v>
      </c>
      <c r="W33" s="258">
        <f t="shared" si="38"/>
        <v>0</v>
      </c>
      <c r="X33" s="258">
        <f t="shared" si="39"/>
        <v>693680</v>
      </c>
      <c r="Y33" s="258">
        <f t="shared" si="40"/>
        <v>2.1769612673625276</v>
      </c>
    </row>
    <row r="34" spans="1:25" x14ac:dyDescent="0.25">
      <c r="A34" s="257" t="s">
        <v>44</v>
      </c>
      <c r="B34" s="258">
        <v>1065</v>
      </c>
      <c r="C34" s="258">
        <f t="shared" si="0"/>
        <v>0.15151515151515152</v>
      </c>
      <c r="D34" s="258">
        <v>146822</v>
      </c>
      <c r="E34" s="258">
        <f t="shared" si="29"/>
        <v>0.77997237569060773</v>
      </c>
      <c r="F34" s="258">
        <v>3914</v>
      </c>
      <c r="G34" s="258">
        <f t="shared" si="30"/>
        <v>9.8988366211431464E-2</v>
      </c>
      <c r="H34" s="258">
        <v>43816</v>
      </c>
      <c r="I34" s="258">
        <f t="shared" si="31"/>
        <v>2.1438496917506606</v>
      </c>
      <c r="J34" s="258">
        <v>843</v>
      </c>
      <c r="K34" s="258">
        <f t="shared" si="32"/>
        <v>4.5337205550177478E-2</v>
      </c>
      <c r="L34" s="258">
        <v>643</v>
      </c>
      <c r="M34" s="258">
        <f t="shared" si="33"/>
        <v>0.10535802064558414</v>
      </c>
      <c r="N34" s="258">
        <v>30561</v>
      </c>
      <c r="O34" s="258">
        <f t="shared" si="34"/>
        <v>2.9644970414201182</v>
      </c>
      <c r="P34" s="258">
        <v>751</v>
      </c>
      <c r="Q34" s="258">
        <f t="shared" si="35"/>
        <v>4.6835048331774244E-2</v>
      </c>
      <c r="R34" s="258">
        <v>121</v>
      </c>
      <c r="S34" s="258">
        <f t="shared" si="36"/>
        <v>1.9563459983831851E-2</v>
      </c>
      <c r="T34" s="258">
        <v>41680</v>
      </c>
      <c r="U34" s="258">
        <f t="shared" si="37"/>
        <v>6.7519844484043414</v>
      </c>
      <c r="V34" s="258">
        <v>0</v>
      </c>
      <c r="W34" s="258">
        <f t="shared" si="38"/>
        <v>0</v>
      </c>
      <c r="X34" s="258">
        <f t="shared" si="39"/>
        <v>270216</v>
      </c>
      <c r="Y34" s="258">
        <f t="shared" si="40"/>
        <v>0.84801315566490709</v>
      </c>
    </row>
    <row r="35" spans="1:25" x14ac:dyDescent="0.25">
      <c r="A35" s="257" t="s">
        <v>45</v>
      </c>
      <c r="B35" s="258">
        <v>250695</v>
      </c>
      <c r="C35" s="258">
        <f t="shared" si="0"/>
        <v>35.665813060179261</v>
      </c>
      <c r="D35" s="258">
        <v>744275</v>
      </c>
      <c r="E35" s="258">
        <f t="shared" si="29"/>
        <v>3.9538620909477262</v>
      </c>
      <c r="F35" s="258">
        <v>217950</v>
      </c>
      <c r="G35" s="258">
        <f t="shared" si="30"/>
        <v>5.5121396054628224</v>
      </c>
      <c r="H35" s="258">
        <v>0</v>
      </c>
      <c r="I35" s="258">
        <f t="shared" si="31"/>
        <v>0</v>
      </c>
      <c r="J35" s="258">
        <v>167310</v>
      </c>
      <c r="K35" s="258">
        <f t="shared" si="32"/>
        <v>8.9980638915779281</v>
      </c>
      <c r="L35" s="258">
        <v>172480</v>
      </c>
      <c r="M35" s="258">
        <f t="shared" si="33"/>
        <v>28.261510732426675</v>
      </c>
      <c r="N35" s="258">
        <v>537980</v>
      </c>
      <c r="O35" s="258">
        <f t="shared" si="34"/>
        <v>52.185469007663208</v>
      </c>
      <c r="P35" s="258">
        <v>5180</v>
      </c>
      <c r="Q35" s="258">
        <f t="shared" si="35"/>
        <v>0.32304334268787027</v>
      </c>
      <c r="R35" s="258">
        <v>169040</v>
      </c>
      <c r="S35" s="258">
        <f t="shared" si="36"/>
        <v>27.330638641875506</v>
      </c>
      <c r="T35" s="258">
        <v>0</v>
      </c>
      <c r="U35" s="258">
        <f t="shared" si="37"/>
        <v>0</v>
      </c>
      <c r="V35" s="258">
        <v>0</v>
      </c>
      <c r="W35" s="258">
        <f t="shared" si="38"/>
        <v>0</v>
      </c>
      <c r="X35" s="258">
        <f t="shared" si="39"/>
        <v>2264910</v>
      </c>
      <c r="Y35" s="258">
        <f t="shared" si="40"/>
        <v>7.1079191328307907</v>
      </c>
    </row>
    <row r="36" spans="1:25" x14ac:dyDescent="0.25">
      <c r="A36" s="259" t="s">
        <v>46</v>
      </c>
      <c r="B36" s="260">
        <f>+SUM(B27:B35)</f>
        <v>557520</v>
      </c>
      <c r="C36" s="260">
        <f t="shared" si="0"/>
        <v>79.317114810072553</v>
      </c>
      <c r="D36" s="260">
        <f t="shared" ref="D36:X36" si="41">+SUM(D27:D35)</f>
        <v>10413877</v>
      </c>
      <c r="E36" s="260">
        <f t="shared" si="29"/>
        <v>55.322338504037397</v>
      </c>
      <c r="F36" s="260">
        <f t="shared" si="41"/>
        <v>1541854</v>
      </c>
      <c r="G36" s="260">
        <f t="shared" si="30"/>
        <v>38.994790085988875</v>
      </c>
      <c r="H36" s="260">
        <f t="shared" si="41"/>
        <v>1254696</v>
      </c>
      <c r="I36" s="260">
        <f t="shared" si="31"/>
        <v>61.390351306390059</v>
      </c>
      <c r="J36" s="260">
        <f t="shared" si="41"/>
        <v>862973</v>
      </c>
      <c r="K36" s="260">
        <f t="shared" si="32"/>
        <v>46.41136925890072</v>
      </c>
      <c r="L36" s="260">
        <f t="shared" si="41"/>
        <v>404203</v>
      </c>
      <c r="M36" s="260">
        <f t="shared" si="33"/>
        <v>66.230214648533504</v>
      </c>
      <c r="N36" s="260">
        <f t="shared" si="41"/>
        <v>935301</v>
      </c>
      <c r="O36" s="260">
        <f t="shared" si="34"/>
        <v>90.72664661945872</v>
      </c>
      <c r="P36" s="260">
        <f t="shared" si="41"/>
        <v>623491</v>
      </c>
      <c r="Q36" s="260">
        <f t="shared" si="35"/>
        <v>38.88313065169941</v>
      </c>
      <c r="R36" s="260">
        <f t="shared" si="41"/>
        <v>420091</v>
      </c>
      <c r="S36" s="260">
        <f t="shared" si="36"/>
        <v>67.920937752627324</v>
      </c>
      <c r="T36" s="260">
        <f t="shared" si="41"/>
        <v>431140</v>
      </c>
      <c r="U36" s="260">
        <f t="shared" si="37"/>
        <v>69.842864085533776</v>
      </c>
      <c r="V36" s="260">
        <f t="shared" si="41"/>
        <v>0</v>
      </c>
      <c r="W36" s="260">
        <f t="shared" si="38"/>
        <v>0</v>
      </c>
      <c r="X36" s="260">
        <f t="shared" si="41"/>
        <v>17445146</v>
      </c>
      <c r="Y36" s="260">
        <f t="shared" si="40"/>
        <v>54.747732593536398</v>
      </c>
    </row>
    <row r="37" spans="1:25" x14ac:dyDescent="0.25">
      <c r="A37" s="243" t="s">
        <v>47</v>
      </c>
      <c r="B37" s="241" t="s">
        <v>13</v>
      </c>
      <c r="C37" s="241"/>
      <c r="D37" s="241" t="s">
        <v>13</v>
      </c>
      <c r="E37" s="241"/>
      <c r="F37" s="241" t="s">
        <v>13</v>
      </c>
      <c r="G37" s="241"/>
      <c r="H37" s="241" t="s">
        <v>13</v>
      </c>
      <c r="I37" s="241"/>
      <c r="J37" s="241" t="s">
        <v>13</v>
      </c>
      <c r="K37" s="241"/>
      <c r="L37" s="241" t="s">
        <v>13</v>
      </c>
      <c r="M37" s="241"/>
      <c r="N37" s="241" t="s">
        <v>13</v>
      </c>
      <c r="O37" s="241"/>
      <c r="P37" s="241" t="s">
        <v>13</v>
      </c>
      <c r="Q37" s="241"/>
      <c r="R37" s="241" t="s">
        <v>13</v>
      </c>
      <c r="S37" s="241"/>
      <c r="T37" s="241" t="s">
        <v>13</v>
      </c>
      <c r="U37" s="241"/>
      <c r="V37" s="241" t="s">
        <v>13</v>
      </c>
      <c r="W37" s="241"/>
      <c r="X37" s="241" t="s">
        <v>13</v>
      </c>
      <c r="Y37" s="241"/>
    </row>
    <row r="38" spans="1:25" x14ac:dyDescent="0.25">
      <c r="A38" s="261" t="s">
        <v>48</v>
      </c>
      <c r="B38" s="262">
        <v>0</v>
      </c>
      <c r="C38" s="262">
        <f t="shared" si="0"/>
        <v>0</v>
      </c>
      <c r="D38" s="262">
        <v>0</v>
      </c>
      <c r="E38" s="262">
        <f t="shared" ref="E38:E44" si="42">+D38/D$3</f>
        <v>0</v>
      </c>
      <c r="F38" s="262">
        <v>0</v>
      </c>
      <c r="G38" s="262">
        <f t="shared" ref="G38:G44" si="43">+F38/F$3</f>
        <v>0</v>
      </c>
      <c r="H38" s="262">
        <v>656900</v>
      </c>
      <c r="I38" s="262">
        <f t="shared" ref="I38:I44" si="44">+H38/H$3</f>
        <v>32.141109697622078</v>
      </c>
      <c r="J38" s="262">
        <v>0</v>
      </c>
      <c r="K38" s="262">
        <f t="shared" ref="K38:K44" si="45">+J38/J$3</f>
        <v>0</v>
      </c>
      <c r="L38" s="262">
        <v>0</v>
      </c>
      <c r="M38" s="262">
        <f t="shared" ref="M38:M44" si="46">+L38/L$3</f>
        <v>0</v>
      </c>
      <c r="N38" s="262">
        <v>348820</v>
      </c>
      <c r="O38" s="262">
        <f t="shared" ref="O38:O44" si="47">+N38/N$3</f>
        <v>33.836453584246776</v>
      </c>
      <c r="P38" s="262">
        <v>172772</v>
      </c>
      <c r="Q38" s="262">
        <f t="shared" ref="Q38:Q44" si="48">+P38/P$3</f>
        <v>10.774680386654193</v>
      </c>
      <c r="R38" s="262">
        <v>0</v>
      </c>
      <c r="S38" s="262">
        <f t="shared" ref="S38:S44" si="49">+R38/R$3</f>
        <v>0</v>
      </c>
      <c r="T38" s="262">
        <v>249380</v>
      </c>
      <c r="U38" s="262">
        <f t="shared" ref="U38:U44" si="50">+T38/T$3</f>
        <v>40.398509638749395</v>
      </c>
      <c r="V38" s="262">
        <v>0</v>
      </c>
      <c r="W38" s="262">
        <f t="shared" ref="W38:W44" si="51">+V38/V$3</f>
        <v>0</v>
      </c>
      <c r="X38" s="262">
        <f t="shared" ref="X38:X43" si="52">+B38+D38+F38+H38+J38+L38+N38+P38+R38+T38+V38</f>
        <v>1427872</v>
      </c>
      <c r="Y38" s="262">
        <f t="shared" ref="Y38:Y44" si="53">+X38/X$3</f>
        <v>4.4810604871864079</v>
      </c>
    </row>
    <row r="39" spans="1:25" ht="13.8" thickBot="1" x14ac:dyDescent="0.3">
      <c r="A39" s="261" t="s">
        <v>49</v>
      </c>
      <c r="B39" s="262">
        <v>32560</v>
      </c>
      <c r="C39" s="262">
        <f t="shared" si="0"/>
        <v>4.6322378716744916</v>
      </c>
      <c r="D39" s="263">
        <v>508690</v>
      </c>
      <c r="E39" s="262">
        <f t="shared" si="42"/>
        <v>2.7023480662983426</v>
      </c>
      <c r="F39" s="262">
        <v>161420</v>
      </c>
      <c r="G39" s="262">
        <f t="shared" si="43"/>
        <v>4.0824481537683361</v>
      </c>
      <c r="H39" s="262">
        <v>0</v>
      </c>
      <c r="I39" s="262">
        <f t="shared" si="44"/>
        <v>0</v>
      </c>
      <c r="J39" s="262">
        <v>1900</v>
      </c>
      <c r="K39" s="262">
        <f t="shared" si="45"/>
        <v>0.1021835000537808</v>
      </c>
      <c r="L39" s="262">
        <v>0</v>
      </c>
      <c r="M39" s="262">
        <f t="shared" si="46"/>
        <v>0</v>
      </c>
      <c r="N39" s="262">
        <v>0</v>
      </c>
      <c r="O39" s="262">
        <f t="shared" si="47"/>
        <v>0</v>
      </c>
      <c r="P39" s="262">
        <v>0</v>
      </c>
      <c r="Q39" s="262">
        <f t="shared" si="48"/>
        <v>0</v>
      </c>
      <c r="R39" s="262">
        <v>0</v>
      </c>
      <c r="S39" s="262">
        <f t="shared" si="49"/>
        <v>0</v>
      </c>
      <c r="T39" s="262">
        <v>0</v>
      </c>
      <c r="U39" s="262">
        <f t="shared" si="50"/>
        <v>0</v>
      </c>
      <c r="V39" s="262">
        <v>0</v>
      </c>
      <c r="W39" s="262">
        <f t="shared" si="51"/>
        <v>0</v>
      </c>
      <c r="X39" s="262">
        <f t="shared" si="52"/>
        <v>704570</v>
      </c>
      <c r="Y39" s="262">
        <f t="shared" si="53"/>
        <v>2.2111371239557376</v>
      </c>
    </row>
    <row r="40" spans="1:25" ht="13.8" thickBot="1" x14ac:dyDescent="0.3">
      <c r="A40" s="261" t="s">
        <v>50</v>
      </c>
      <c r="B40" s="262">
        <v>232570</v>
      </c>
      <c r="C40" s="264">
        <f t="shared" si="0"/>
        <v>33.087210129463649</v>
      </c>
      <c r="D40" s="265">
        <f>4886630+13000</f>
        <v>4899630</v>
      </c>
      <c r="E40" s="266">
        <f t="shared" si="42"/>
        <v>26.028633659158523</v>
      </c>
      <c r="F40" s="262">
        <v>890520</v>
      </c>
      <c r="G40" s="262">
        <f t="shared" si="43"/>
        <v>22.522003034901367</v>
      </c>
      <c r="H40" s="262">
        <v>0</v>
      </c>
      <c r="I40" s="262">
        <f t="shared" si="44"/>
        <v>0</v>
      </c>
      <c r="J40" s="262">
        <v>459820</v>
      </c>
      <c r="K40" s="262">
        <f t="shared" si="45"/>
        <v>24.729482628804991</v>
      </c>
      <c r="L40" s="262">
        <v>31190</v>
      </c>
      <c r="M40" s="262">
        <f t="shared" si="46"/>
        <v>5.1106013436015072</v>
      </c>
      <c r="N40" s="262">
        <v>0</v>
      </c>
      <c r="O40" s="262">
        <f t="shared" si="47"/>
        <v>0</v>
      </c>
      <c r="P40" s="262">
        <v>451150</v>
      </c>
      <c r="Q40" s="262">
        <f t="shared" si="48"/>
        <v>28.135328967882757</v>
      </c>
      <c r="R40" s="262">
        <v>216760</v>
      </c>
      <c r="S40" s="262">
        <f t="shared" si="49"/>
        <v>35.046079223928864</v>
      </c>
      <c r="T40" s="262">
        <v>0</v>
      </c>
      <c r="U40" s="262">
        <f t="shared" si="50"/>
        <v>0</v>
      </c>
      <c r="V40" s="267">
        <v>0</v>
      </c>
      <c r="W40" s="262">
        <f t="shared" si="51"/>
        <v>0</v>
      </c>
      <c r="X40" s="262">
        <f t="shared" si="52"/>
        <v>7181640</v>
      </c>
      <c r="Y40" s="262">
        <f t="shared" si="53"/>
        <v>22.537988865386666</v>
      </c>
    </row>
    <row r="41" spans="1:25" x14ac:dyDescent="0.25">
      <c r="A41" s="261" t="s">
        <v>39</v>
      </c>
      <c r="B41" s="262">
        <v>0</v>
      </c>
      <c r="C41" s="262">
        <f t="shared" si="0"/>
        <v>0</v>
      </c>
      <c r="D41" s="268">
        <v>0</v>
      </c>
      <c r="E41" s="262">
        <f t="shared" si="42"/>
        <v>0</v>
      </c>
      <c r="F41" s="262">
        <v>0</v>
      </c>
      <c r="G41" s="262">
        <f t="shared" si="43"/>
        <v>0</v>
      </c>
      <c r="H41" s="262">
        <v>0</v>
      </c>
      <c r="I41" s="262">
        <f t="shared" si="44"/>
        <v>0</v>
      </c>
      <c r="J41" s="262">
        <v>0</v>
      </c>
      <c r="K41" s="262">
        <f t="shared" si="45"/>
        <v>0</v>
      </c>
      <c r="L41" s="262">
        <v>0</v>
      </c>
      <c r="M41" s="262">
        <f t="shared" si="46"/>
        <v>0</v>
      </c>
      <c r="N41" s="262">
        <v>0</v>
      </c>
      <c r="O41" s="262">
        <f t="shared" si="47"/>
        <v>0</v>
      </c>
      <c r="P41" s="262">
        <v>0</v>
      </c>
      <c r="Q41" s="262">
        <f t="shared" si="48"/>
        <v>0</v>
      </c>
      <c r="R41" s="262">
        <v>0</v>
      </c>
      <c r="S41" s="262">
        <f t="shared" si="49"/>
        <v>0</v>
      </c>
      <c r="T41" s="262">
        <v>0</v>
      </c>
      <c r="U41" s="262">
        <f t="shared" si="50"/>
        <v>0</v>
      </c>
      <c r="V41" s="262">
        <v>0</v>
      </c>
      <c r="W41" s="262">
        <f t="shared" si="51"/>
        <v>0</v>
      </c>
      <c r="X41" s="262">
        <f t="shared" si="52"/>
        <v>0</v>
      </c>
      <c r="Y41" s="262">
        <f t="shared" si="53"/>
        <v>0</v>
      </c>
    </row>
    <row r="42" spans="1:25" x14ac:dyDescent="0.25">
      <c r="A42" s="261" t="s">
        <v>51</v>
      </c>
      <c r="B42" s="262">
        <v>0</v>
      </c>
      <c r="C42" s="262">
        <f t="shared" si="0"/>
        <v>0</v>
      </c>
      <c r="D42" s="262">
        <v>0</v>
      </c>
      <c r="E42" s="262">
        <f t="shared" si="42"/>
        <v>0</v>
      </c>
      <c r="F42" s="262">
        <v>0</v>
      </c>
      <c r="G42" s="262">
        <f t="shared" si="43"/>
        <v>0</v>
      </c>
      <c r="H42" s="262">
        <v>0</v>
      </c>
      <c r="I42" s="262">
        <f t="shared" si="44"/>
        <v>0</v>
      </c>
      <c r="J42" s="262">
        <v>0</v>
      </c>
      <c r="K42" s="262">
        <f t="shared" si="45"/>
        <v>0</v>
      </c>
      <c r="L42" s="262">
        <v>0</v>
      </c>
      <c r="M42" s="262">
        <f t="shared" si="46"/>
        <v>0</v>
      </c>
      <c r="N42" s="262">
        <v>0</v>
      </c>
      <c r="O42" s="262">
        <f t="shared" si="47"/>
        <v>0</v>
      </c>
      <c r="P42" s="262">
        <v>0</v>
      </c>
      <c r="Q42" s="262">
        <f t="shared" si="48"/>
        <v>0</v>
      </c>
      <c r="R42" s="262">
        <v>0</v>
      </c>
      <c r="S42" s="262">
        <f t="shared" si="49"/>
        <v>0</v>
      </c>
      <c r="T42" s="262">
        <v>0</v>
      </c>
      <c r="U42" s="262">
        <f t="shared" si="50"/>
        <v>0</v>
      </c>
      <c r="V42" s="262">
        <v>0</v>
      </c>
      <c r="W42" s="262">
        <f t="shared" si="51"/>
        <v>0</v>
      </c>
      <c r="X42" s="262">
        <f t="shared" si="52"/>
        <v>0</v>
      </c>
      <c r="Y42" s="262">
        <f t="shared" si="53"/>
        <v>0</v>
      </c>
    </row>
    <row r="43" spans="1:25" x14ac:dyDescent="0.25">
      <c r="A43" s="261" t="s">
        <v>45</v>
      </c>
      <c r="B43" s="262">
        <v>12830</v>
      </c>
      <c r="C43" s="262">
        <f t="shared" si="0"/>
        <v>1.8252952055768956</v>
      </c>
      <c r="D43" s="262">
        <v>47390</v>
      </c>
      <c r="E43" s="262">
        <f t="shared" si="42"/>
        <v>0.25175308117297068</v>
      </c>
      <c r="F43" s="262">
        <v>8710</v>
      </c>
      <c r="G43" s="262">
        <f t="shared" si="43"/>
        <v>0.22028325746079919</v>
      </c>
      <c r="H43" s="262">
        <v>0</v>
      </c>
      <c r="I43" s="262">
        <f t="shared" si="44"/>
        <v>0</v>
      </c>
      <c r="J43" s="262">
        <v>7650</v>
      </c>
      <c r="K43" s="262">
        <f t="shared" si="45"/>
        <v>0.41142303969022265</v>
      </c>
      <c r="L43" s="262">
        <v>24620</v>
      </c>
      <c r="M43" s="262">
        <f t="shared" si="46"/>
        <v>4.0340815992135015</v>
      </c>
      <c r="N43" s="262">
        <v>27910</v>
      </c>
      <c r="O43" s="262">
        <f t="shared" si="47"/>
        <v>2.707343098263653</v>
      </c>
      <c r="P43" s="262">
        <v>120</v>
      </c>
      <c r="Q43" s="262">
        <f t="shared" si="48"/>
        <v>7.4836295603367634E-3</v>
      </c>
      <c r="R43" s="262">
        <v>5470</v>
      </c>
      <c r="S43" s="262">
        <f t="shared" si="49"/>
        <v>0.88439773645917541</v>
      </c>
      <c r="T43" s="262">
        <v>0</v>
      </c>
      <c r="U43" s="262">
        <f t="shared" si="50"/>
        <v>0</v>
      </c>
      <c r="V43" s="262">
        <v>0</v>
      </c>
      <c r="W43" s="262">
        <f t="shared" si="51"/>
        <v>0</v>
      </c>
      <c r="X43" s="262">
        <f t="shared" si="52"/>
        <v>134700</v>
      </c>
      <c r="Y43" s="262">
        <f t="shared" si="53"/>
        <v>0.42272616006477409</v>
      </c>
    </row>
    <row r="44" spans="1:25" x14ac:dyDescent="0.25">
      <c r="A44" s="269" t="s">
        <v>52</v>
      </c>
      <c r="B44" s="270">
        <f>+SUM(B38:B43)</f>
        <v>277960</v>
      </c>
      <c r="C44" s="270">
        <f t="shared" si="0"/>
        <v>39.54474320671504</v>
      </c>
      <c r="D44" s="270">
        <f t="shared" ref="D44:X44" si="54">+SUM(D38:D43)</f>
        <v>5455710</v>
      </c>
      <c r="E44" s="270">
        <f t="shared" si="42"/>
        <v>28.982734806629836</v>
      </c>
      <c r="F44" s="270">
        <f t="shared" si="54"/>
        <v>1060650</v>
      </c>
      <c r="G44" s="270">
        <f t="shared" si="43"/>
        <v>26.824734446130499</v>
      </c>
      <c r="H44" s="270">
        <f t="shared" si="54"/>
        <v>656900</v>
      </c>
      <c r="I44" s="270">
        <f t="shared" si="44"/>
        <v>32.141109697622078</v>
      </c>
      <c r="J44" s="270">
        <f t="shared" si="54"/>
        <v>469370</v>
      </c>
      <c r="K44" s="270">
        <f t="shared" si="45"/>
        <v>25.243089168548995</v>
      </c>
      <c r="L44" s="270">
        <f t="shared" si="54"/>
        <v>55810</v>
      </c>
      <c r="M44" s="270">
        <f t="shared" si="46"/>
        <v>9.1446829428150096</v>
      </c>
      <c r="N44" s="270">
        <f t="shared" si="54"/>
        <v>376730</v>
      </c>
      <c r="O44" s="270">
        <f t="shared" si="47"/>
        <v>36.543796682510425</v>
      </c>
      <c r="P44" s="270">
        <f t="shared" si="54"/>
        <v>624042</v>
      </c>
      <c r="Q44" s="270">
        <f t="shared" si="48"/>
        <v>38.917492984097287</v>
      </c>
      <c r="R44" s="270">
        <f t="shared" si="54"/>
        <v>222230</v>
      </c>
      <c r="S44" s="270">
        <f t="shared" si="49"/>
        <v>35.930476960388035</v>
      </c>
      <c r="T44" s="270">
        <f t="shared" si="54"/>
        <v>249380</v>
      </c>
      <c r="U44" s="270">
        <f t="shared" si="50"/>
        <v>40.398509638749395</v>
      </c>
      <c r="V44" s="270">
        <f t="shared" si="54"/>
        <v>0</v>
      </c>
      <c r="W44" s="270">
        <f t="shared" si="51"/>
        <v>0</v>
      </c>
      <c r="X44" s="270">
        <f t="shared" si="54"/>
        <v>9448782</v>
      </c>
      <c r="Y44" s="270">
        <f t="shared" si="53"/>
        <v>29.652912636593587</v>
      </c>
    </row>
    <row r="45" spans="1:25" x14ac:dyDescent="0.25">
      <c r="A45" s="243" t="s">
        <v>53</v>
      </c>
      <c r="B45" s="241" t="s">
        <v>13</v>
      </c>
      <c r="C45" s="241"/>
      <c r="D45" s="241" t="s">
        <v>13</v>
      </c>
      <c r="E45" s="241"/>
      <c r="F45" s="241" t="s">
        <v>13</v>
      </c>
      <c r="G45" s="241"/>
      <c r="H45" s="241" t="s">
        <v>13</v>
      </c>
      <c r="I45" s="241"/>
      <c r="J45" s="241" t="s">
        <v>13</v>
      </c>
      <c r="K45" s="241"/>
      <c r="L45" s="241" t="s">
        <v>13</v>
      </c>
      <c r="M45" s="241"/>
      <c r="N45" s="241" t="s">
        <v>13</v>
      </c>
      <c r="O45" s="241"/>
      <c r="P45" s="241" t="s">
        <v>13</v>
      </c>
      <c r="Q45" s="241"/>
      <c r="R45" s="241" t="s">
        <v>13</v>
      </c>
      <c r="S45" s="241"/>
      <c r="T45" s="241" t="s">
        <v>13</v>
      </c>
      <c r="U45" s="241"/>
      <c r="V45" s="241" t="s">
        <v>13</v>
      </c>
      <c r="W45" s="241"/>
      <c r="X45" s="241" t="s">
        <v>13</v>
      </c>
      <c r="Y45" s="241"/>
    </row>
    <row r="46" spans="1:25" x14ac:dyDescent="0.25">
      <c r="A46" s="271" t="s">
        <v>38</v>
      </c>
      <c r="B46" s="272">
        <v>233692</v>
      </c>
      <c r="C46" s="272">
        <f t="shared" si="0"/>
        <v>33.246834542609193</v>
      </c>
      <c r="D46" s="272">
        <v>5211026</v>
      </c>
      <c r="E46" s="272">
        <f t="shared" ref="E46:E49" si="55">+D46/D$3</f>
        <v>27.682883552911179</v>
      </c>
      <c r="F46" s="272">
        <v>848783</v>
      </c>
      <c r="G46" s="272">
        <f t="shared" ref="G46:G49" si="56">+F46/F$3</f>
        <v>21.466439049064238</v>
      </c>
      <c r="H46" s="272">
        <v>592978</v>
      </c>
      <c r="I46" s="272">
        <f t="shared" ref="I46:I49" si="57">+H46/H$3</f>
        <v>29.013504256776592</v>
      </c>
      <c r="J46" s="272">
        <v>449834</v>
      </c>
      <c r="K46" s="272">
        <f t="shared" ref="K46:K49" si="58">+J46/J$3</f>
        <v>24.192427664838121</v>
      </c>
      <c r="L46" s="272">
        <v>188926</v>
      </c>
      <c r="M46" s="272">
        <f t="shared" ref="M46:M49" si="59">+L46/L$3</f>
        <v>30.956251024086516</v>
      </c>
      <c r="N46" s="272">
        <v>361224</v>
      </c>
      <c r="O46" s="272">
        <f t="shared" ref="O46:O49" si="60">+N46/N$3</f>
        <v>35.039674071199926</v>
      </c>
      <c r="P46" s="272">
        <v>414412</v>
      </c>
      <c r="Q46" s="272">
        <f t="shared" ref="Q46:Q49" si="61">+P46/P$3</f>
        <v>25.844215777985657</v>
      </c>
      <c r="R46" s="272">
        <v>188214</v>
      </c>
      <c r="S46" s="272">
        <f t="shared" ref="S46:S49" si="62">+R46/R$3</f>
        <v>30.430719482619239</v>
      </c>
      <c r="T46" s="272">
        <v>195531</v>
      </c>
      <c r="U46" s="272">
        <f t="shared" ref="U46:U49" si="63">+T46/T$3</f>
        <v>31.675198444840433</v>
      </c>
      <c r="V46" s="272">
        <v>0</v>
      </c>
      <c r="W46" s="272">
        <f t="shared" ref="W46:W49" si="64">+V46/V$3</f>
        <v>0</v>
      </c>
      <c r="X46" s="272">
        <f t="shared" ref="X46:X48" si="65">+B46+D46+F46+H46+J46+L46+N46+P46+R46+T46+V46</f>
        <v>8684620</v>
      </c>
      <c r="Y46" s="272">
        <f t="shared" ref="Y46:Y49" si="66">+X46/X$3</f>
        <v>27.254759199864427</v>
      </c>
    </row>
    <row r="47" spans="1:25" x14ac:dyDescent="0.25">
      <c r="A47" s="271" t="s">
        <v>54</v>
      </c>
      <c r="B47" s="272">
        <v>0</v>
      </c>
      <c r="C47" s="272">
        <f t="shared" si="0"/>
        <v>0</v>
      </c>
      <c r="D47" s="272">
        <v>729500</v>
      </c>
      <c r="E47" s="272">
        <f t="shared" si="55"/>
        <v>3.8753718657033573</v>
      </c>
      <c r="F47" s="272">
        <v>120980</v>
      </c>
      <c r="G47" s="272">
        <f t="shared" si="56"/>
        <v>3.0596863935255438</v>
      </c>
      <c r="H47" s="272">
        <v>270847</v>
      </c>
      <c r="I47" s="272">
        <f t="shared" si="57"/>
        <v>13.252128388296311</v>
      </c>
      <c r="J47" s="272">
        <v>0</v>
      </c>
      <c r="K47" s="272">
        <f t="shared" si="58"/>
        <v>0</v>
      </c>
      <c r="L47" s="272">
        <v>20890</v>
      </c>
      <c r="M47" s="272">
        <f t="shared" si="59"/>
        <v>3.4229067671636901</v>
      </c>
      <c r="N47" s="272">
        <v>0</v>
      </c>
      <c r="O47" s="272">
        <f t="shared" si="60"/>
        <v>0</v>
      </c>
      <c r="P47" s="272">
        <v>41930</v>
      </c>
      <c r="Q47" s="272">
        <f t="shared" si="61"/>
        <v>2.6149048955410041</v>
      </c>
      <c r="R47" s="272">
        <v>0</v>
      </c>
      <c r="S47" s="272">
        <f t="shared" si="62"/>
        <v>0</v>
      </c>
      <c r="T47" s="272">
        <v>0</v>
      </c>
      <c r="U47" s="272">
        <f t="shared" si="63"/>
        <v>0</v>
      </c>
      <c r="V47" s="272">
        <v>0</v>
      </c>
      <c r="W47" s="272">
        <f t="shared" si="64"/>
        <v>0</v>
      </c>
      <c r="X47" s="272">
        <f t="shared" si="65"/>
        <v>1184147</v>
      </c>
      <c r="Y47" s="272">
        <f t="shared" si="66"/>
        <v>3.7161834763342392</v>
      </c>
    </row>
    <row r="48" spans="1:25" x14ac:dyDescent="0.25">
      <c r="A48" s="271" t="s">
        <v>55</v>
      </c>
      <c r="B48" s="272">
        <v>0</v>
      </c>
      <c r="C48" s="272">
        <f t="shared" si="0"/>
        <v>0</v>
      </c>
      <c r="D48" s="272">
        <v>0</v>
      </c>
      <c r="E48" s="272">
        <f t="shared" si="55"/>
        <v>0</v>
      </c>
      <c r="F48" s="272">
        <v>0</v>
      </c>
      <c r="G48" s="272">
        <f t="shared" si="56"/>
        <v>0</v>
      </c>
      <c r="H48" s="272">
        <v>0</v>
      </c>
      <c r="I48" s="272">
        <f t="shared" si="57"/>
        <v>0</v>
      </c>
      <c r="J48" s="272">
        <v>0</v>
      </c>
      <c r="K48" s="272">
        <f t="shared" si="58"/>
        <v>0</v>
      </c>
      <c r="L48" s="272">
        <v>0</v>
      </c>
      <c r="M48" s="272">
        <f t="shared" si="59"/>
        <v>0</v>
      </c>
      <c r="N48" s="272">
        <v>0</v>
      </c>
      <c r="O48" s="272">
        <f t="shared" si="60"/>
        <v>0</v>
      </c>
      <c r="P48" s="272">
        <v>0</v>
      </c>
      <c r="Q48" s="272">
        <f t="shared" si="61"/>
        <v>0</v>
      </c>
      <c r="R48" s="272">
        <v>0</v>
      </c>
      <c r="S48" s="272">
        <f t="shared" si="62"/>
        <v>0</v>
      </c>
      <c r="T48" s="272">
        <v>0</v>
      </c>
      <c r="U48" s="272">
        <f t="shared" si="63"/>
        <v>0</v>
      </c>
      <c r="V48" s="272">
        <v>0</v>
      </c>
      <c r="W48" s="272">
        <f t="shared" si="64"/>
        <v>0</v>
      </c>
      <c r="X48" s="272">
        <f t="shared" si="65"/>
        <v>0</v>
      </c>
      <c r="Y48" s="272">
        <f t="shared" si="66"/>
        <v>0</v>
      </c>
    </row>
    <row r="49" spans="1:25" x14ac:dyDescent="0.25">
      <c r="A49" s="273" t="s">
        <v>56</v>
      </c>
      <c r="B49" s="274">
        <f>+SUM(B46:B48)</f>
        <v>233692</v>
      </c>
      <c r="C49" s="274">
        <f t="shared" si="0"/>
        <v>33.246834542609193</v>
      </c>
      <c r="D49" s="274">
        <f t="shared" ref="D49:X49" si="67">+SUM(D46:D48)</f>
        <v>5940526</v>
      </c>
      <c r="E49" s="274">
        <f t="shared" si="55"/>
        <v>31.558255418614536</v>
      </c>
      <c r="F49" s="274">
        <f t="shared" si="67"/>
        <v>969763</v>
      </c>
      <c r="G49" s="274">
        <f t="shared" si="56"/>
        <v>24.526125442589784</v>
      </c>
      <c r="H49" s="274">
        <f t="shared" si="67"/>
        <v>863825</v>
      </c>
      <c r="I49" s="274">
        <f t="shared" si="57"/>
        <v>42.265632645072905</v>
      </c>
      <c r="J49" s="274">
        <f t="shared" si="67"/>
        <v>449834</v>
      </c>
      <c r="K49" s="274">
        <f t="shared" si="58"/>
        <v>24.192427664838121</v>
      </c>
      <c r="L49" s="274">
        <f t="shared" si="67"/>
        <v>209816</v>
      </c>
      <c r="M49" s="274">
        <f t="shared" si="59"/>
        <v>34.379157791250208</v>
      </c>
      <c r="N49" s="274">
        <f t="shared" si="67"/>
        <v>361224</v>
      </c>
      <c r="O49" s="274">
        <f t="shared" si="60"/>
        <v>35.039674071199926</v>
      </c>
      <c r="P49" s="274">
        <f t="shared" si="67"/>
        <v>456342</v>
      </c>
      <c r="Q49" s="274">
        <f t="shared" si="61"/>
        <v>28.459120673526659</v>
      </c>
      <c r="R49" s="274">
        <f t="shared" si="67"/>
        <v>188214</v>
      </c>
      <c r="S49" s="274">
        <f t="shared" si="62"/>
        <v>30.430719482619239</v>
      </c>
      <c r="T49" s="274">
        <f t="shared" si="67"/>
        <v>195531</v>
      </c>
      <c r="U49" s="274">
        <f t="shared" si="63"/>
        <v>31.675198444840433</v>
      </c>
      <c r="V49" s="274">
        <f t="shared" si="67"/>
        <v>0</v>
      </c>
      <c r="W49" s="274">
        <f t="shared" si="64"/>
        <v>0</v>
      </c>
      <c r="X49" s="274">
        <f t="shared" si="67"/>
        <v>9868767</v>
      </c>
      <c r="Y49" s="274">
        <f t="shared" si="66"/>
        <v>30.970942676198664</v>
      </c>
    </row>
    <row r="50" spans="1:25" x14ac:dyDescent="0.25">
      <c r="A50" s="243" t="s">
        <v>57</v>
      </c>
      <c r="B50" s="241" t="s">
        <v>13</v>
      </c>
      <c r="C50" s="241"/>
      <c r="D50" s="241" t="s">
        <v>13</v>
      </c>
      <c r="E50" s="241"/>
      <c r="F50" s="241" t="s">
        <v>13</v>
      </c>
      <c r="G50" s="241"/>
      <c r="H50" s="241" t="s">
        <v>13</v>
      </c>
      <c r="I50" s="241"/>
      <c r="J50" s="241" t="s">
        <v>13</v>
      </c>
      <c r="K50" s="241"/>
      <c r="L50" s="241" t="s">
        <v>13</v>
      </c>
      <c r="M50" s="241"/>
      <c r="N50" s="241" t="s">
        <v>13</v>
      </c>
      <c r="O50" s="241"/>
      <c r="P50" s="241" t="s">
        <v>13</v>
      </c>
      <c r="Q50" s="241"/>
      <c r="R50" s="241" t="s">
        <v>13</v>
      </c>
      <c r="S50" s="241"/>
      <c r="T50" s="241" t="s">
        <v>13</v>
      </c>
      <c r="U50" s="241"/>
      <c r="V50" s="241" t="s">
        <v>13</v>
      </c>
      <c r="W50" s="241"/>
      <c r="X50" s="241" t="s">
        <v>13</v>
      </c>
      <c r="Y50" s="241"/>
    </row>
    <row r="51" spans="1:25" x14ac:dyDescent="0.25">
      <c r="A51" s="275" t="s">
        <v>57</v>
      </c>
      <c r="B51" s="276">
        <v>9</v>
      </c>
      <c r="C51" s="276">
        <f t="shared" si="0"/>
        <v>1.2804097311139564E-3</v>
      </c>
      <c r="D51" s="276">
        <v>32</v>
      </c>
      <c r="E51" s="276">
        <f t="shared" ref="E51:E52" si="68">+D51/D$3</f>
        <v>1.6999575010624734E-4</v>
      </c>
      <c r="F51" s="276">
        <v>425</v>
      </c>
      <c r="G51" s="276">
        <f t="shared" ref="G51:G52" si="69">+F51/F$3</f>
        <v>1.0748609003540719E-2</v>
      </c>
      <c r="H51" s="276">
        <v>1610</v>
      </c>
      <c r="I51" s="276">
        <f t="shared" ref="I51:I52" si="70">+H51/H$3</f>
        <v>7.8774831196790296E-2</v>
      </c>
      <c r="J51" s="276">
        <v>3</v>
      </c>
      <c r="K51" s="276">
        <f t="shared" ref="K51:K52" si="71">+J51/J$3</f>
        <v>1.6134236850596966E-4</v>
      </c>
      <c r="L51" s="276">
        <v>90</v>
      </c>
      <c r="M51" s="276">
        <f t="shared" ref="M51:M52" si="72">+L51/L$3</f>
        <v>1.4746845813534328E-2</v>
      </c>
      <c r="N51" s="276">
        <v>6944</v>
      </c>
      <c r="O51" s="276">
        <f t="shared" ref="O51:O52" si="73">+N51/N$3</f>
        <v>0.6735861868270443</v>
      </c>
      <c r="P51" s="276">
        <v>22</v>
      </c>
      <c r="Q51" s="276">
        <f t="shared" ref="Q51:Q52" si="74">+P51/P$3</f>
        <v>1.3719987527284067E-3</v>
      </c>
      <c r="R51" s="276">
        <v>2</v>
      </c>
      <c r="S51" s="276">
        <f t="shared" ref="S51:S52" si="75">+R51/R$3</f>
        <v>3.2336297493936947E-4</v>
      </c>
      <c r="T51" s="276">
        <v>0</v>
      </c>
      <c r="U51" s="276">
        <f t="shared" ref="U51:U52" si="76">+T51/T$3</f>
        <v>0</v>
      </c>
      <c r="V51" s="276">
        <v>0</v>
      </c>
      <c r="W51" s="276">
        <f t="shared" ref="W51:W52" si="77">+V51/V$3</f>
        <v>0</v>
      </c>
      <c r="X51" s="276">
        <f t="shared" ref="X51" si="78">+B51+D51+F51+H51+J51+L51+N51+P51+R51+T51+V51</f>
        <v>9137</v>
      </c>
      <c r="Y51" s="276">
        <f t="shared" ref="Y51:Y52" si="79">+X51/X$3</f>
        <v>2.8674453782567489E-2</v>
      </c>
    </row>
    <row r="52" spans="1:25" x14ac:dyDescent="0.25">
      <c r="A52" s="277" t="s">
        <v>58</v>
      </c>
      <c r="B52" s="278">
        <f>+B51</f>
        <v>9</v>
      </c>
      <c r="C52" s="278">
        <f t="shared" si="0"/>
        <v>1.2804097311139564E-3</v>
      </c>
      <c r="D52" s="278">
        <f t="shared" ref="D52:X52" si="80">+D51</f>
        <v>32</v>
      </c>
      <c r="E52" s="278">
        <f t="shared" si="68"/>
        <v>1.6999575010624734E-4</v>
      </c>
      <c r="F52" s="278">
        <f t="shared" si="80"/>
        <v>425</v>
      </c>
      <c r="G52" s="278">
        <f t="shared" si="69"/>
        <v>1.0748609003540719E-2</v>
      </c>
      <c r="H52" s="278">
        <f t="shared" si="80"/>
        <v>1610</v>
      </c>
      <c r="I52" s="278">
        <f t="shared" si="70"/>
        <v>7.8774831196790296E-2</v>
      </c>
      <c r="J52" s="278">
        <f t="shared" si="80"/>
        <v>3</v>
      </c>
      <c r="K52" s="278">
        <f t="shared" si="71"/>
        <v>1.6134236850596966E-4</v>
      </c>
      <c r="L52" s="278">
        <f t="shared" si="80"/>
        <v>90</v>
      </c>
      <c r="M52" s="278">
        <f t="shared" si="72"/>
        <v>1.4746845813534328E-2</v>
      </c>
      <c r="N52" s="278">
        <f t="shared" si="80"/>
        <v>6944</v>
      </c>
      <c r="O52" s="278">
        <f t="shared" si="73"/>
        <v>0.6735861868270443</v>
      </c>
      <c r="P52" s="278">
        <f t="shared" si="80"/>
        <v>22</v>
      </c>
      <c r="Q52" s="278">
        <f t="shared" si="74"/>
        <v>1.3719987527284067E-3</v>
      </c>
      <c r="R52" s="278">
        <f t="shared" si="80"/>
        <v>2</v>
      </c>
      <c r="S52" s="278">
        <f t="shared" si="75"/>
        <v>3.2336297493936947E-4</v>
      </c>
      <c r="T52" s="278">
        <f t="shared" si="80"/>
        <v>0</v>
      </c>
      <c r="U52" s="278">
        <f t="shared" si="76"/>
        <v>0</v>
      </c>
      <c r="V52" s="278">
        <f t="shared" si="80"/>
        <v>0</v>
      </c>
      <c r="W52" s="278">
        <f t="shared" si="77"/>
        <v>0</v>
      </c>
      <c r="X52" s="278">
        <f t="shared" si="80"/>
        <v>9137</v>
      </c>
      <c r="Y52" s="278">
        <f t="shared" si="79"/>
        <v>2.8674453782567489E-2</v>
      </c>
    </row>
    <row r="53" spans="1:25" x14ac:dyDescent="0.25">
      <c r="A53" s="243" t="s">
        <v>59</v>
      </c>
      <c r="B53" s="279">
        <v>1.1156960761244483E-2</v>
      </c>
      <c r="C53" s="241"/>
      <c r="D53" s="176">
        <v>0.59896884794326688</v>
      </c>
      <c r="E53" s="241"/>
      <c r="F53" s="176">
        <v>0.11013619859453484</v>
      </c>
      <c r="G53" s="241"/>
      <c r="H53" s="279">
        <v>5.0936584267252512E-2</v>
      </c>
      <c r="I53" s="241"/>
      <c r="J53" s="176">
        <v>7.1232888098509611E-2</v>
      </c>
      <c r="K53" s="241"/>
      <c r="L53" s="176">
        <v>2.4402388368547804E-2</v>
      </c>
      <c r="M53" s="241"/>
      <c r="N53" s="176">
        <v>5.1823979826593723E-2</v>
      </c>
      <c r="O53" s="241"/>
      <c r="P53" s="176">
        <v>5.384357654449673E-2</v>
      </c>
      <c r="Q53" s="241"/>
      <c r="R53" s="176">
        <v>1.5972724262807617E-2</v>
      </c>
      <c r="S53" s="241"/>
      <c r="T53" s="176">
        <v>1.1525851332745826E-2</v>
      </c>
      <c r="U53" s="241"/>
      <c r="V53" s="178">
        <v>-2755340</v>
      </c>
      <c r="W53" s="179"/>
      <c r="X53" s="241" t="s">
        <v>13</v>
      </c>
      <c r="Y53" s="241"/>
    </row>
    <row r="54" spans="1:25" x14ac:dyDescent="0.25">
      <c r="A54" s="280" t="s">
        <v>60</v>
      </c>
      <c r="B54" s="281">
        <f>53100+B53*V53</f>
        <v>22358.779736112625</v>
      </c>
      <c r="C54" s="281">
        <f t="shared" si="0"/>
        <v>3.1809332388835716</v>
      </c>
      <c r="D54" s="281">
        <f>2718960+D53*V53</f>
        <v>1068597.1745079991</v>
      </c>
      <c r="E54" s="281">
        <f t="shared" ref="E54:E57" si="81">+D54/D$3</f>
        <v>5.6767805700594938</v>
      </c>
      <c r="F54" s="281">
        <f>539420+F53*V53</f>
        <v>235957.32656453439</v>
      </c>
      <c r="G54" s="281">
        <f t="shared" ref="G54:G57" si="82">+F54/F$3</f>
        <v>5.9675601053245924</v>
      </c>
      <c r="H54" s="281">
        <f>184608+H53*V53</f>
        <v>44260.391905068478</v>
      </c>
      <c r="I54" s="281">
        <f t="shared" ref="I54:I57" si="83">+H54/H$3</f>
        <v>2.1655931062270515</v>
      </c>
      <c r="J54" s="281">
        <f>347280+J53*V53</f>
        <v>151009.17410665253</v>
      </c>
      <c r="K54" s="281">
        <f t="shared" ref="K54:K57" si="84">+J54/J$3</f>
        <v>8.1213926054992225</v>
      </c>
      <c r="L54" s="281">
        <f>119740+L53*V53</f>
        <v>52503.123232605489</v>
      </c>
      <c r="M54" s="281">
        <f t="shared" ref="M54:M57" si="85">+L54/L$3</f>
        <v>8.602838478224724</v>
      </c>
      <c r="N54" s="281">
        <f>113579+3%*V53</f>
        <v>30918.800000000003</v>
      </c>
      <c r="O54" s="281">
        <f t="shared" ref="O54:O57" si="86">+N54/N$3</f>
        <v>2.9992045785236203</v>
      </c>
      <c r="P54" s="281">
        <f>269960+P53*V53</f>
        <v>121602.63980388638</v>
      </c>
      <c r="Q54" s="281">
        <f t="shared" ref="Q54:Q57" si="87">+P54/P$3</f>
        <v>7.5835759154279003</v>
      </c>
      <c r="R54" s="281">
        <f>76400+R53*V53</f>
        <v>32389.713929715661</v>
      </c>
      <c r="S54" s="281">
        <f t="shared" ref="S54:S57" si="88">+R54/R$3</f>
        <v>5.2368171268739951</v>
      </c>
      <c r="T54" s="281">
        <v>0</v>
      </c>
      <c r="U54" s="281">
        <f t="shared" ref="U54:U57" si="89">+T54/T$3</f>
        <v>0</v>
      </c>
      <c r="V54" s="281">
        <v>0</v>
      </c>
      <c r="W54" s="281">
        <f t="shared" ref="W54:W57" si="90">+V54/V$3</f>
        <v>0</v>
      </c>
      <c r="X54" s="281">
        <f t="shared" ref="X54:X56" si="91">+B54+D54+F54+H54+J54+L54+N54+P54+R54+T54+V54</f>
        <v>1759597.1237865745</v>
      </c>
      <c r="Y54" s="281">
        <f t="shared" ref="Y54:Y57" si="92">+X54/X$3</f>
        <v>5.5221064246423133</v>
      </c>
    </row>
    <row r="55" spans="1:25" x14ac:dyDescent="0.25">
      <c r="A55" s="280" t="s">
        <v>61</v>
      </c>
      <c r="B55" s="281">
        <v>477</v>
      </c>
      <c r="C55" s="281">
        <f t="shared" si="0"/>
        <v>6.7861715749039694E-2</v>
      </c>
      <c r="D55" s="281">
        <v>8213</v>
      </c>
      <c r="E55" s="281">
        <f t="shared" si="81"/>
        <v>4.3630471738206542E-2</v>
      </c>
      <c r="F55" s="281">
        <v>1890</v>
      </c>
      <c r="G55" s="281">
        <f t="shared" si="82"/>
        <v>4.7799696509863432E-2</v>
      </c>
      <c r="H55" s="281">
        <v>39588</v>
      </c>
      <c r="I55" s="281">
        <f t="shared" si="83"/>
        <v>1.9369801350425677</v>
      </c>
      <c r="J55" s="281">
        <v>11190</v>
      </c>
      <c r="K55" s="281">
        <f t="shared" si="84"/>
        <v>0.60180703452726692</v>
      </c>
      <c r="L55" s="281">
        <v>1360</v>
      </c>
      <c r="M55" s="281">
        <f t="shared" si="85"/>
        <v>0.22284122562674094</v>
      </c>
      <c r="N55" s="281">
        <f>66489+(N53-3%)*V53</f>
        <v>6356.5154245932499</v>
      </c>
      <c r="O55" s="281">
        <f t="shared" si="86"/>
        <v>0.61659864434894263</v>
      </c>
      <c r="P55" s="281">
        <v>0</v>
      </c>
      <c r="Q55" s="281">
        <f t="shared" si="87"/>
        <v>0</v>
      </c>
      <c r="R55" s="281">
        <v>4080</v>
      </c>
      <c r="S55" s="281">
        <f t="shared" si="88"/>
        <v>0.65966046887631369</v>
      </c>
      <c r="T55" s="281">
        <v>0</v>
      </c>
      <c r="U55" s="281">
        <f t="shared" si="89"/>
        <v>0</v>
      </c>
      <c r="V55" s="281">
        <v>0</v>
      </c>
      <c r="W55" s="281">
        <f t="shared" si="90"/>
        <v>0</v>
      </c>
      <c r="X55" s="281">
        <f t="shared" si="91"/>
        <v>73154.51542459325</v>
      </c>
      <c r="Y55" s="281">
        <f t="shared" si="92"/>
        <v>0.22957926797949213</v>
      </c>
    </row>
    <row r="56" spans="1:25" x14ac:dyDescent="0.25">
      <c r="A56" s="280" t="s">
        <v>62</v>
      </c>
      <c r="B56" s="281">
        <v>2799</v>
      </c>
      <c r="C56" s="281">
        <f t="shared" si="0"/>
        <v>0.39820742637644047</v>
      </c>
      <c r="D56" s="281">
        <v>299410</v>
      </c>
      <c r="E56" s="281">
        <f t="shared" si="81"/>
        <v>1.590575860603485</v>
      </c>
      <c r="F56" s="281">
        <v>15207</v>
      </c>
      <c r="G56" s="281">
        <f t="shared" si="82"/>
        <v>0.38459787556904401</v>
      </c>
      <c r="H56" s="281">
        <v>33186</v>
      </c>
      <c r="I56" s="281">
        <f t="shared" si="83"/>
        <v>1.6237400919855172</v>
      </c>
      <c r="J56" s="281">
        <v>1469</v>
      </c>
      <c r="K56" s="281">
        <f t="shared" si="84"/>
        <v>7.9003979778423147E-2</v>
      </c>
      <c r="L56" s="281">
        <v>2205</v>
      </c>
      <c r="M56" s="281">
        <f t="shared" si="85"/>
        <v>0.36129772243159103</v>
      </c>
      <c r="N56" s="281">
        <v>81798</v>
      </c>
      <c r="O56" s="281">
        <f t="shared" si="86"/>
        <v>7.9346202347463377</v>
      </c>
      <c r="P56" s="281">
        <v>2111</v>
      </c>
      <c r="Q56" s="281">
        <f t="shared" si="87"/>
        <v>0.13164951668225755</v>
      </c>
      <c r="R56" s="281">
        <v>230</v>
      </c>
      <c r="S56" s="281">
        <f t="shared" si="88"/>
        <v>3.7186742118027485E-2</v>
      </c>
      <c r="T56" s="281">
        <f>58240+T53*V53</f>
        <v>26482.360788832117</v>
      </c>
      <c r="U56" s="281">
        <f t="shared" si="89"/>
        <v>4.2900309069872211</v>
      </c>
      <c r="V56" s="281">
        <v>0</v>
      </c>
      <c r="W56" s="281">
        <f t="shared" si="90"/>
        <v>0</v>
      </c>
      <c r="X56" s="281">
        <f t="shared" si="91"/>
        <v>464897.36078883213</v>
      </c>
      <c r="Y56" s="281">
        <f t="shared" si="92"/>
        <v>1.4589775512287371</v>
      </c>
    </row>
    <row r="57" spans="1:25" x14ac:dyDescent="0.25">
      <c r="A57" s="282" t="s">
        <v>63</v>
      </c>
      <c r="B57" s="283">
        <f>+SUM(B54:B56)</f>
        <v>25634.779736112625</v>
      </c>
      <c r="C57" s="283">
        <f t="shared" si="0"/>
        <v>3.6470023810090519</v>
      </c>
      <c r="D57" s="283">
        <f t="shared" ref="D57:X57" si="93">+SUM(D54:D56)</f>
        <v>1376220.1745079991</v>
      </c>
      <c r="E57" s="283">
        <f t="shared" si="81"/>
        <v>7.3109869024011855</v>
      </c>
      <c r="F57" s="283">
        <f t="shared" si="93"/>
        <v>253054.32656453439</v>
      </c>
      <c r="G57" s="283">
        <f t="shared" si="82"/>
        <v>6.3999576774035001</v>
      </c>
      <c r="H57" s="283">
        <f t="shared" si="93"/>
        <v>117034.39190506848</v>
      </c>
      <c r="I57" s="283">
        <f t="shared" si="83"/>
        <v>5.7263133332551366</v>
      </c>
      <c r="J57" s="283">
        <f t="shared" si="93"/>
        <v>163668.17410665253</v>
      </c>
      <c r="K57" s="283">
        <f t="shared" si="84"/>
        <v>8.8022036198049118</v>
      </c>
      <c r="L57" s="283">
        <f t="shared" si="93"/>
        <v>56068.123232605489</v>
      </c>
      <c r="M57" s="283">
        <f t="shared" si="85"/>
        <v>9.1869774262830557</v>
      </c>
      <c r="N57" s="283">
        <f t="shared" si="93"/>
        <v>119073.31542459325</v>
      </c>
      <c r="O57" s="283">
        <f t="shared" si="86"/>
        <v>11.550423457618901</v>
      </c>
      <c r="P57" s="283">
        <f t="shared" si="93"/>
        <v>123713.63980388638</v>
      </c>
      <c r="Q57" s="283">
        <f t="shared" si="87"/>
        <v>7.7152254321101577</v>
      </c>
      <c r="R57" s="283">
        <f t="shared" si="93"/>
        <v>36699.713929715661</v>
      </c>
      <c r="S57" s="283">
        <f t="shared" si="88"/>
        <v>5.9336643378683362</v>
      </c>
      <c r="T57" s="283">
        <f t="shared" si="93"/>
        <v>26482.360788832117</v>
      </c>
      <c r="U57" s="283">
        <f t="shared" si="89"/>
        <v>4.2900309069872211</v>
      </c>
      <c r="V57" s="283">
        <f t="shared" si="93"/>
        <v>0</v>
      </c>
      <c r="W57" s="283">
        <f t="shared" si="90"/>
        <v>0</v>
      </c>
      <c r="X57" s="283">
        <f t="shared" si="93"/>
        <v>2297649</v>
      </c>
      <c r="Y57" s="283">
        <f t="shared" si="92"/>
        <v>7.2106632438505427</v>
      </c>
    </row>
    <row r="58" spans="1:25" x14ac:dyDescent="0.25">
      <c r="A58" s="243" t="s">
        <v>64</v>
      </c>
      <c r="B58" s="241" t="s">
        <v>13</v>
      </c>
      <c r="C58" s="241"/>
      <c r="D58" s="241" t="s">
        <v>13</v>
      </c>
      <c r="E58" s="241"/>
      <c r="F58" s="241" t="s">
        <v>13</v>
      </c>
      <c r="G58" s="241"/>
      <c r="H58" s="241" t="s">
        <v>13</v>
      </c>
      <c r="I58" s="241"/>
      <c r="J58" s="241" t="s">
        <v>13</v>
      </c>
      <c r="K58" s="241"/>
      <c r="L58" s="241" t="s">
        <v>13</v>
      </c>
      <c r="M58" s="241"/>
      <c r="N58" s="241" t="s">
        <v>13</v>
      </c>
      <c r="O58" s="241"/>
      <c r="P58" s="241" t="s">
        <v>13</v>
      </c>
      <c r="Q58" s="241"/>
      <c r="R58" s="241" t="s">
        <v>13</v>
      </c>
      <c r="S58" s="241"/>
      <c r="T58" s="241" t="s">
        <v>13</v>
      </c>
      <c r="U58" s="241"/>
      <c r="V58" s="241" t="s">
        <v>13</v>
      </c>
      <c r="W58" s="241"/>
      <c r="X58" s="241" t="s">
        <v>13</v>
      </c>
      <c r="Y58" s="241"/>
    </row>
    <row r="59" spans="1:25" x14ac:dyDescent="0.25">
      <c r="A59" s="284" t="s">
        <v>65</v>
      </c>
      <c r="B59" s="285">
        <v>377395</v>
      </c>
      <c r="C59" s="285">
        <f t="shared" si="0"/>
        <v>53.691136719305732</v>
      </c>
      <c r="D59" s="285">
        <v>741745</v>
      </c>
      <c r="E59" s="285">
        <f t="shared" ref="E59:E63" si="94">+D59/D$3</f>
        <v>3.9404218019549511</v>
      </c>
      <c r="F59" s="285">
        <v>215280</v>
      </c>
      <c r="G59" s="285">
        <f t="shared" ref="G59:G63" si="95">+F59/F$3</f>
        <v>5.4446130500758727</v>
      </c>
      <c r="H59" s="285">
        <v>111603</v>
      </c>
      <c r="I59" s="285">
        <f t="shared" ref="I59:I63" si="96">+H59/H$3</f>
        <v>5.4605636559350232</v>
      </c>
      <c r="J59" s="285">
        <v>98460</v>
      </c>
      <c r="K59" s="285">
        <f t="shared" ref="K59:K63" si="97">+J59/J$3</f>
        <v>5.2952565343659241</v>
      </c>
      <c r="L59" s="285">
        <v>189490</v>
      </c>
      <c r="M59" s="285">
        <f t="shared" ref="M59:M63" si="98">+L59/L$3</f>
        <v>31.048664591184664</v>
      </c>
      <c r="N59" s="285">
        <v>420894</v>
      </c>
      <c r="O59" s="285">
        <f t="shared" ref="O59:O63" si="99">+N59/N$3</f>
        <v>40.827820351149484</v>
      </c>
      <c r="P59" s="285">
        <v>37360</v>
      </c>
      <c r="Q59" s="285">
        <f t="shared" ref="Q59:Q63" si="100">+P59/P$3</f>
        <v>2.3299033364515123</v>
      </c>
      <c r="R59" s="285">
        <v>209450</v>
      </c>
      <c r="S59" s="285">
        <f t="shared" ref="S59:S63" si="101">+R59/R$3</f>
        <v>33.864187550525465</v>
      </c>
      <c r="T59" s="285">
        <v>0</v>
      </c>
      <c r="U59" s="285">
        <f t="shared" ref="U59:U63" si="102">+T59/T$3</f>
        <v>0</v>
      </c>
      <c r="V59" s="285">
        <v>0</v>
      </c>
      <c r="W59" s="285">
        <f t="shared" ref="W59:W63" si="103">+V59/V$3</f>
        <v>0</v>
      </c>
      <c r="X59" s="285">
        <f t="shared" ref="X59:X62" si="104">+B59+D59+F59+H59+J59+L59+N59+P59+R59+T59+V59</f>
        <v>2401677</v>
      </c>
      <c r="Y59" s="285">
        <f t="shared" ref="Y59:Y63" si="105">+X59/X$3</f>
        <v>7.5371321152627049</v>
      </c>
    </row>
    <row r="60" spans="1:25" x14ac:dyDescent="0.25">
      <c r="A60" s="284" t="s">
        <v>66</v>
      </c>
      <c r="B60" s="285">
        <v>0</v>
      </c>
      <c r="C60" s="285">
        <f t="shared" si="0"/>
        <v>0</v>
      </c>
      <c r="D60" s="285">
        <v>0</v>
      </c>
      <c r="E60" s="285">
        <f t="shared" si="94"/>
        <v>0</v>
      </c>
      <c r="F60" s="285">
        <v>0</v>
      </c>
      <c r="G60" s="285">
        <f t="shared" si="95"/>
        <v>0</v>
      </c>
      <c r="H60" s="285">
        <v>0</v>
      </c>
      <c r="I60" s="285">
        <f t="shared" si="96"/>
        <v>0</v>
      </c>
      <c r="J60" s="285">
        <v>0</v>
      </c>
      <c r="K60" s="285">
        <f t="shared" si="97"/>
        <v>0</v>
      </c>
      <c r="L60" s="285">
        <v>0</v>
      </c>
      <c r="M60" s="285">
        <f t="shared" si="98"/>
        <v>0</v>
      </c>
      <c r="N60" s="285">
        <v>0</v>
      </c>
      <c r="O60" s="285">
        <f t="shared" si="99"/>
        <v>0</v>
      </c>
      <c r="P60" s="285">
        <v>0</v>
      </c>
      <c r="Q60" s="285">
        <f t="shared" si="100"/>
        <v>0</v>
      </c>
      <c r="R60" s="285">
        <v>0</v>
      </c>
      <c r="S60" s="285">
        <f t="shared" si="101"/>
        <v>0</v>
      </c>
      <c r="T60" s="285">
        <v>0</v>
      </c>
      <c r="U60" s="285">
        <f t="shared" si="102"/>
        <v>0</v>
      </c>
      <c r="V60" s="285">
        <v>0</v>
      </c>
      <c r="W60" s="285">
        <f t="shared" si="103"/>
        <v>0</v>
      </c>
      <c r="X60" s="285">
        <f t="shared" si="104"/>
        <v>0</v>
      </c>
      <c r="Y60" s="285">
        <f t="shared" si="105"/>
        <v>0</v>
      </c>
    </row>
    <row r="61" spans="1:25" x14ac:dyDescent="0.25">
      <c r="A61" s="284" t="s">
        <v>67</v>
      </c>
      <c r="B61" s="285">
        <v>0</v>
      </c>
      <c r="C61" s="285">
        <f t="shared" si="0"/>
        <v>0</v>
      </c>
      <c r="D61" s="285">
        <v>18940</v>
      </c>
      <c r="E61" s="285">
        <f t="shared" si="94"/>
        <v>0.10061623459413514</v>
      </c>
      <c r="F61" s="285">
        <v>1198400</v>
      </c>
      <c r="G61" s="285">
        <f t="shared" si="95"/>
        <v>30.308548305513405</v>
      </c>
      <c r="H61" s="285">
        <v>0</v>
      </c>
      <c r="I61" s="285">
        <f t="shared" si="96"/>
        <v>0</v>
      </c>
      <c r="J61" s="285">
        <v>3639</v>
      </c>
      <c r="K61" s="285">
        <f t="shared" si="97"/>
        <v>0.1957082929977412</v>
      </c>
      <c r="L61" s="285">
        <v>0</v>
      </c>
      <c r="M61" s="285">
        <f t="shared" si="98"/>
        <v>0</v>
      </c>
      <c r="N61" s="285">
        <v>417924</v>
      </c>
      <c r="O61" s="285">
        <f t="shared" si="99"/>
        <v>40.539722572509454</v>
      </c>
      <c r="P61" s="285">
        <v>0</v>
      </c>
      <c r="Q61" s="285">
        <f t="shared" si="100"/>
        <v>0</v>
      </c>
      <c r="R61" s="285">
        <v>0</v>
      </c>
      <c r="S61" s="285">
        <f t="shared" si="101"/>
        <v>0</v>
      </c>
      <c r="T61" s="285">
        <v>0</v>
      </c>
      <c r="U61" s="285">
        <f t="shared" si="102"/>
        <v>0</v>
      </c>
      <c r="V61" s="285">
        <v>0</v>
      </c>
      <c r="W61" s="285">
        <f t="shared" si="103"/>
        <v>0</v>
      </c>
      <c r="X61" s="285">
        <f t="shared" si="104"/>
        <v>1638903</v>
      </c>
      <c r="Y61" s="285">
        <f t="shared" si="105"/>
        <v>5.1433346095667289</v>
      </c>
    </row>
    <row r="62" spans="1:25" x14ac:dyDescent="0.25">
      <c r="A62" s="284" t="s">
        <v>68</v>
      </c>
      <c r="B62" s="285">
        <v>7832</v>
      </c>
      <c r="C62" s="285">
        <f t="shared" si="0"/>
        <v>1.1142410015649453</v>
      </c>
      <c r="D62" s="285">
        <v>618388</v>
      </c>
      <c r="E62" s="285">
        <f t="shared" si="94"/>
        <v>3.2851041223969402</v>
      </c>
      <c r="F62" s="285">
        <v>34177</v>
      </c>
      <c r="G62" s="285">
        <f t="shared" si="95"/>
        <v>0.86436519979767323</v>
      </c>
      <c r="H62" s="285">
        <v>87986</v>
      </c>
      <c r="I62" s="285">
        <f t="shared" si="96"/>
        <v>4.3050200606712989</v>
      </c>
      <c r="J62" s="285">
        <v>2822</v>
      </c>
      <c r="K62" s="285">
        <f t="shared" si="97"/>
        <v>0.15176938797461548</v>
      </c>
      <c r="L62" s="285">
        <v>5312</v>
      </c>
      <c r="M62" s="285">
        <f t="shared" si="98"/>
        <v>0.87039161068327053</v>
      </c>
      <c r="N62" s="285">
        <v>145692</v>
      </c>
      <c r="O62" s="285">
        <f t="shared" si="99"/>
        <v>14.132505577650596</v>
      </c>
      <c r="P62" s="285">
        <v>4471</v>
      </c>
      <c r="Q62" s="285">
        <f t="shared" si="100"/>
        <v>0.27882756470221393</v>
      </c>
      <c r="R62" s="285">
        <v>567</v>
      </c>
      <c r="S62" s="285">
        <f t="shared" si="101"/>
        <v>9.1673403395311243E-2</v>
      </c>
      <c r="T62" s="285">
        <v>129300</v>
      </c>
      <c r="U62" s="285">
        <f t="shared" si="102"/>
        <v>20.946055402559534</v>
      </c>
      <c r="V62" s="285">
        <v>0</v>
      </c>
      <c r="W62" s="285">
        <f t="shared" si="103"/>
        <v>0</v>
      </c>
      <c r="X62" s="285">
        <f t="shared" si="104"/>
        <v>1036547</v>
      </c>
      <c r="Y62" s="285">
        <f t="shared" si="105"/>
        <v>3.2529735192031284</v>
      </c>
    </row>
    <row r="63" spans="1:25" x14ac:dyDescent="0.25">
      <c r="A63" s="286" t="s">
        <v>69</v>
      </c>
      <c r="B63" s="287">
        <f>+SUM(B59:B62)</f>
        <v>385227</v>
      </c>
      <c r="C63" s="287">
        <f t="shared" si="0"/>
        <v>54.80537772087068</v>
      </c>
      <c r="D63" s="287">
        <f t="shared" ref="D63:X63" si="106">+SUM(D59:D62)</f>
        <v>1379073</v>
      </c>
      <c r="E63" s="287">
        <f t="shared" si="94"/>
        <v>7.3261421589460261</v>
      </c>
      <c r="F63" s="287">
        <f t="shared" si="106"/>
        <v>1447857</v>
      </c>
      <c r="G63" s="287">
        <f t="shared" si="95"/>
        <v>36.617526555386952</v>
      </c>
      <c r="H63" s="287">
        <f t="shared" si="106"/>
        <v>199589</v>
      </c>
      <c r="I63" s="287">
        <f t="shared" si="96"/>
        <v>9.7655837166063222</v>
      </c>
      <c r="J63" s="287">
        <f t="shared" si="106"/>
        <v>104921</v>
      </c>
      <c r="K63" s="287">
        <f t="shared" si="97"/>
        <v>5.6427342153382813</v>
      </c>
      <c r="L63" s="287">
        <f t="shared" si="106"/>
        <v>194802</v>
      </c>
      <c r="M63" s="287">
        <f t="shared" si="98"/>
        <v>31.919056201867935</v>
      </c>
      <c r="N63" s="287">
        <f t="shared" si="106"/>
        <v>984510</v>
      </c>
      <c r="O63" s="287">
        <f t="shared" si="99"/>
        <v>95.500048501309536</v>
      </c>
      <c r="P63" s="287">
        <f t="shared" si="106"/>
        <v>41831</v>
      </c>
      <c r="Q63" s="287">
        <f t="shared" si="100"/>
        <v>2.6087309011537263</v>
      </c>
      <c r="R63" s="287">
        <f t="shared" si="106"/>
        <v>210017</v>
      </c>
      <c r="S63" s="287">
        <f t="shared" si="101"/>
        <v>33.955860953920777</v>
      </c>
      <c r="T63" s="287">
        <f t="shared" si="106"/>
        <v>129300</v>
      </c>
      <c r="U63" s="287">
        <f t="shared" si="102"/>
        <v>20.946055402559534</v>
      </c>
      <c r="V63" s="287">
        <f t="shared" si="106"/>
        <v>0</v>
      </c>
      <c r="W63" s="287">
        <f t="shared" si="103"/>
        <v>0</v>
      </c>
      <c r="X63" s="287">
        <f t="shared" si="106"/>
        <v>5077127</v>
      </c>
      <c r="Y63" s="287">
        <f t="shared" si="105"/>
        <v>15.933440244032562</v>
      </c>
    </row>
    <row r="64" spans="1:25" x14ac:dyDescent="0.25">
      <c r="A64" s="243" t="s">
        <v>70</v>
      </c>
      <c r="B64" s="241" t="s">
        <v>13</v>
      </c>
      <c r="C64" s="241"/>
      <c r="D64" s="241" t="s">
        <v>13</v>
      </c>
      <c r="E64" s="241"/>
      <c r="F64" s="241" t="s">
        <v>13</v>
      </c>
      <c r="G64" s="241"/>
      <c r="H64" s="241" t="s">
        <v>13</v>
      </c>
      <c r="I64" s="241"/>
      <c r="J64" s="241" t="s">
        <v>13</v>
      </c>
      <c r="K64" s="241"/>
      <c r="L64" s="241" t="s">
        <v>13</v>
      </c>
      <c r="M64" s="241"/>
      <c r="N64" s="241" t="s">
        <v>13</v>
      </c>
      <c r="O64" s="241"/>
      <c r="P64" s="241" t="s">
        <v>13</v>
      </c>
      <c r="Q64" s="241"/>
      <c r="R64" s="241" t="s">
        <v>13</v>
      </c>
      <c r="S64" s="241"/>
      <c r="T64" s="241" t="s">
        <v>13</v>
      </c>
      <c r="U64" s="241"/>
      <c r="V64" s="241" t="s">
        <v>13</v>
      </c>
      <c r="W64" s="241"/>
      <c r="X64" s="241" t="s">
        <v>13</v>
      </c>
      <c r="Y64" s="241"/>
    </row>
    <row r="65" spans="1:25" x14ac:dyDescent="0.25">
      <c r="A65" s="288" t="s">
        <v>71</v>
      </c>
      <c r="B65" s="289">
        <v>47930</v>
      </c>
      <c r="C65" s="289">
        <f t="shared" si="0"/>
        <v>6.8188931569213258</v>
      </c>
      <c r="D65" s="289">
        <v>647164</v>
      </c>
      <c r="E65" s="289">
        <f t="shared" ref="E65:E67" si="107">+D65/D$3</f>
        <v>3.437972800679983</v>
      </c>
      <c r="F65" s="289">
        <v>175133</v>
      </c>
      <c r="G65" s="289">
        <f t="shared" ref="G65:G67" si="108">+F65/F$3</f>
        <v>4.4292615073343446</v>
      </c>
      <c r="H65" s="289">
        <v>48556</v>
      </c>
      <c r="I65" s="289">
        <f t="shared" ref="I65:I67" si="109">+H65/H$3</f>
        <v>2.3757706233486644</v>
      </c>
      <c r="J65" s="289">
        <v>79638</v>
      </c>
      <c r="K65" s="289">
        <f t="shared" ref="K65:K67" si="110">+J65/J$3</f>
        <v>4.282994514359471</v>
      </c>
      <c r="L65" s="289">
        <v>39034</v>
      </c>
      <c r="M65" s="289">
        <f t="shared" ref="M65:M67" si="111">+L65/L$3</f>
        <v>6.3958708831722104</v>
      </c>
      <c r="N65" s="289">
        <v>42654</v>
      </c>
      <c r="O65" s="289">
        <f t="shared" ref="O65:O67" si="112">+N65/N$3</f>
        <v>4.1375497138422741</v>
      </c>
      <c r="P65" s="289">
        <v>67193</v>
      </c>
      <c r="Q65" s="289">
        <f t="shared" ref="Q65:Q67" si="113">+P65/P$3</f>
        <v>4.1903960087309011</v>
      </c>
      <c r="R65" s="289">
        <v>25866</v>
      </c>
      <c r="S65" s="289">
        <f t="shared" ref="S65:S67" si="114">+R65/R$3</f>
        <v>4.1820533548908649</v>
      </c>
      <c r="T65" s="289">
        <v>68173</v>
      </c>
      <c r="U65" s="289">
        <f t="shared" ref="U65:U67" si="115">+T65/T$3</f>
        <v>11.043738862789567</v>
      </c>
      <c r="V65" s="289">
        <v>0</v>
      </c>
      <c r="W65" s="289">
        <f t="shared" ref="W65:W67" si="116">+V65/V$3</f>
        <v>0</v>
      </c>
      <c r="X65" s="289">
        <f t="shared" ref="X65:X66" si="117">+B65+D65+F65+H65+J65+L65+N65+P65+R65+T65+V65</f>
        <v>1241341</v>
      </c>
      <c r="Y65" s="289">
        <f t="shared" ref="Y65:Y67" si="118">+X65/X$3</f>
        <v>3.8956741964437023</v>
      </c>
    </row>
    <row r="66" spans="1:25" x14ac:dyDescent="0.25">
      <c r="A66" s="288" t="s">
        <v>72</v>
      </c>
      <c r="B66" s="289">
        <v>0</v>
      </c>
      <c r="C66" s="289">
        <f t="shared" si="0"/>
        <v>0</v>
      </c>
      <c r="D66" s="289">
        <v>0</v>
      </c>
      <c r="E66" s="289">
        <f t="shared" si="107"/>
        <v>0</v>
      </c>
      <c r="F66" s="289">
        <v>0</v>
      </c>
      <c r="G66" s="289">
        <f t="shared" si="108"/>
        <v>0</v>
      </c>
      <c r="H66" s="289">
        <v>0</v>
      </c>
      <c r="I66" s="289">
        <f t="shared" si="109"/>
        <v>0</v>
      </c>
      <c r="J66" s="289">
        <v>0</v>
      </c>
      <c r="K66" s="289">
        <f t="shared" si="110"/>
        <v>0</v>
      </c>
      <c r="L66" s="289">
        <v>0</v>
      </c>
      <c r="M66" s="289">
        <f t="shared" si="111"/>
        <v>0</v>
      </c>
      <c r="N66" s="289">
        <v>0</v>
      </c>
      <c r="O66" s="289">
        <f t="shared" si="112"/>
        <v>0</v>
      </c>
      <c r="P66" s="289">
        <v>0</v>
      </c>
      <c r="Q66" s="289">
        <f t="shared" si="113"/>
        <v>0</v>
      </c>
      <c r="R66" s="289">
        <v>0</v>
      </c>
      <c r="S66" s="289">
        <f t="shared" si="114"/>
        <v>0</v>
      </c>
      <c r="T66" s="289">
        <v>0</v>
      </c>
      <c r="U66" s="289">
        <f t="shared" si="115"/>
        <v>0</v>
      </c>
      <c r="V66" s="289">
        <v>0</v>
      </c>
      <c r="W66" s="289">
        <f t="shared" si="116"/>
        <v>0</v>
      </c>
      <c r="X66" s="289">
        <f t="shared" si="117"/>
        <v>0</v>
      </c>
      <c r="Y66" s="289">
        <f t="shared" si="118"/>
        <v>0</v>
      </c>
    </row>
    <row r="67" spans="1:25" x14ac:dyDescent="0.25">
      <c r="A67" s="290" t="s">
        <v>73</v>
      </c>
      <c r="B67" s="291">
        <f>+B65+B66</f>
        <v>47930</v>
      </c>
      <c r="C67" s="291">
        <f t="shared" si="0"/>
        <v>6.8188931569213258</v>
      </c>
      <c r="D67" s="291">
        <f t="shared" ref="D67:X67" si="119">+D65+D66</f>
        <v>647164</v>
      </c>
      <c r="E67" s="291">
        <f t="shared" si="107"/>
        <v>3.437972800679983</v>
      </c>
      <c r="F67" s="291">
        <f t="shared" si="119"/>
        <v>175133</v>
      </c>
      <c r="G67" s="291">
        <f t="shared" si="108"/>
        <v>4.4292615073343446</v>
      </c>
      <c r="H67" s="291">
        <f t="shared" si="119"/>
        <v>48556</v>
      </c>
      <c r="I67" s="291">
        <f t="shared" si="109"/>
        <v>2.3757706233486644</v>
      </c>
      <c r="J67" s="291">
        <f t="shared" si="119"/>
        <v>79638</v>
      </c>
      <c r="K67" s="291">
        <f t="shared" si="110"/>
        <v>4.282994514359471</v>
      </c>
      <c r="L67" s="291">
        <f t="shared" si="119"/>
        <v>39034</v>
      </c>
      <c r="M67" s="291">
        <f t="shared" si="111"/>
        <v>6.3958708831722104</v>
      </c>
      <c r="N67" s="291">
        <f t="shared" si="119"/>
        <v>42654</v>
      </c>
      <c r="O67" s="291">
        <f t="shared" si="112"/>
        <v>4.1375497138422741</v>
      </c>
      <c r="P67" s="291">
        <f t="shared" si="119"/>
        <v>67193</v>
      </c>
      <c r="Q67" s="291">
        <f t="shared" si="113"/>
        <v>4.1903960087309011</v>
      </c>
      <c r="R67" s="291">
        <f t="shared" si="119"/>
        <v>25866</v>
      </c>
      <c r="S67" s="291">
        <f t="shared" si="114"/>
        <v>4.1820533548908649</v>
      </c>
      <c r="T67" s="291">
        <f t="shared" si="119"/>
        <v>68173</v>
      </c>
      <c r="U67" s="291">
        <f t="shared" si="115"/>
        <v>11.043738862789567</v>
      </c>
      <c r="V67" s="291">
        <f t="shared" si="119"/>
        <v>0</v>
      </c>
      <c r="W67" s="291">
        <f t="shared" si="116"/>
        <v>0</v>
      </c>
      <c r="X67" s="291">
        <f t="shared" si="119"/>
        <v>1241341</v>
      </c>
      <c r="Y67" s="291">
        <f t="shared" si="118"/>
        <v>3.8956741964437023</v>
      </c>
    </row>
    <row r="68" spans="1:25" x14ac:dyDescent="0.25">
      <c r="A68" s="243" t="s">
        <v>74</v>
      </c>
      <c r="B68" s="241" t="s">
        <v>13</v>
      </c>
      <c r="C68" s="241"/>
      <c r="D68" s="241" t="s">
        <v>13</v>
      </c>
      <c r="E68" s="241"/>
      <c r="F68" s="241" t="s">
        <v>13</v>
      </c>
      <c r="G68" s="241"/>
      <c r="H68" s="241" t="s">
        <v>13</v>
      </c>
      <c r="I68" s="241"/>
      <c r="J68" s="241" t="s">
        <v>13</v>
      </c>
      <c r="K68" s="241"/>
      <c r="L68" s="241" t="s">
        <v>13</v>
      </c>
      <c r="M68" s="241"/>
      <c r="N68" s="241" t="s">
        <v>13</v>
      </c>
      <c r="O68" s="241"/>
      <c r="P68" s="241" t="s">
        <v>13</v>
      </c>
      <c r="Q68" s="241"/>
      <c r="R68" s="241" t="s">
        <v>13</v>
      </c>
      <c r="S68" s="241"/>
      <c r="T68" s="241" t="s">
        <v>13</v>
      </c>
      <c r="U68" s="241"/>
      <c r="V68" s="241" t="s">
        <v>13</v>
      </c>
      <c r="W68" s="241"/>
      <c r="X68" s="241" t="s">
        <v>13</v>
      </c>
      <c r="Y68" s="241"/>
    </row>
    <row r="69" spans="1:25" x14ac:dyDescent="0.25">
      <c r="A69" s="292" t="s">
        <v>75</v>
      </c>
      <c r="B69" s="293">
        <v>4426</v>
      </c>
      <c r="C69" s="293">
        <f t="shared" si="0"/>
        <v>0.62967705221226344</v>
      </c>
      <c r="D69" s="293">
        <v>105259</v>
      </c>
      <c r="E69" s="293">
        <f t="shared" ref="E69:E72" si="120">+D69/D$3</f>
        <v>0.55917445813854649</v>
      </c>
      <c r="F69" s="293">
        <v>27338</v>
      </c>
      <c r="G69" s="293">
        <f t="shared" ref="G69:G72" si="121">+F69/F$3</f>
        <v>0.69140111279716743</v>
      </c>
      <c r="H69" s="293">
        <v>104</v>
      </c>
      <c r="I69" s="293">
        <f t="shared" ref="I69:I72" si="122">+H69/H$3</f>
        <v>5.0885605245131619E-3</v>
      </c>
      <c r="J69" s="293">
        <v>9860</v>
      </c>
      <c r="K69" s="293">
        <f t="shared" ref="K69:K72" si="123">+J69/J$3</f>
        <v>0.53027858448962029</v>
      </c>
      <c r="L69" s="293">
        <v>3369</v>
      </c>
      <c r="M69" s="293">
        <f t="shared" ref="M69:M72" si="124">+L69/L$3</f>
        <v>0.55202359495330167</v>
      </c>
      <c r="N69" s="293">
        <v>8886</v>
      </c>
      <c r="O69" s="293">
        <f t="shared" ref="O69:O72" si="125">+N69/N$3</f>
        <v>0.86196527306237269</v>
      </c>
      <c r="P69" s="293">
        <v>14266</v>
      </c>
      <c r="Q69" s="293">
        <f t="shared" ref="Q69:Q72" si="126">+P69/P$3</f>
        <v>0.88967882756470218</v>
      </c>
      <c r="R69" s="293">
        <v>4056</v>
      </c>
      <c r="S69" s="293">
        <f t="shared" ref="S69:S72" si="127">+R69/R$3</f>
        <v>0.65578011317704121</v>
      </c>
      <c r="T69" s="293">
        <v>3101</v>
      </c>
      <c r="U69" s="293">
        <f t="shared" ref="U69:U72" si="128">+T69/T$3</f>
        <v>0.50234893892758792</v>
      </c>
      <c r="V69" s="293">
        <v>0</v>
      </c>
      <c r="W69" s="293">
        <f t="shared" ref="W69:W72" si="129">+V69/V$3</f>
        <v>0</v>
      </c>
      <c r="X69" s="293">
        <f t="shared" ref="X69:X71" si="130">+B69+D69+F69+H69+J69+L69+N69+P69+R69+T69+V69</f>
        <v>180665</v>
      </c>
      <c r="Y69" s="293">
        <f t="shared" ref="Y69:Y72" si="131">+X69/X$3</f>
        <v>0.56697714705347002</v>
      </c>
    </row>
    <row r="70" spans="1:25" x14ac:dyDescent="0.25">
      <c r="A70" s="292" t="s">
        <v>76</v>
      </c>
      <c r="B70" s="293">
        <v>234</v>
      </c>
      <c r="C70" s="293">
        <f t="shared" si="0"/>
        <v>3.3290653008962869E-2</v>
      </c>
      <c r="D70" s="293">
        <v>2027</v>
      </c>
      <c r="E70" s="293">
        <f t="shared" si="120"/>
        <v>1.0768168295792606E-2</v>
      </c>
      <c r="F70" s="293">
        <v>220</v>
      </c>
      <c r="G70" s="293">
        <f t="shared" si="121"/>
        <v>5.5639858371269602E-3</v>
      </c>
      <c r="H70" s="293">
        <v>104</v>
      </c>
      <c r="I70" s="293">
        <f t="shared" si="122"/>
        <v>5.0885605245131619E-3</v>
      </c>
      <c r="J70" s="293">
        <v>604</v>
      </c>
      <c r="K70" s="293">
        <f t="shared" si="123"/>
        <v>3.2483596859201894E-2</v>
      </c>
      <c r="L70" s="293">
        <v>66</v>
      </c>
      <c r="M70" s="293">
        <f t="shared" si="124"/>
        <v>1.0814353596591841E-2</v>
      </c>
      <c r="N70" s="293">
        <v>4145</v>
      </c>
      <c r="O70" s="293">
        <f t="shared" si="125"/>
        <v>0.4020758560481133</v>
      </c>
      <c r="P70" s="293">
        <v>94</v>
      </c>
      <c r="Q70" s="293">
        <f t="shared" si="126"/>
        <v>5.8621764889304649E-3</v>
      </c>
      <c r="R70" s="293">
        <v>82</v>
      </c>
      <c r="S70" s="293">
        <f t="shared" si="127"/>
        <v>1.3257881972514146E-2</v>
      </c>
      <c r="T70" s="293">
        <v>114</v>
      </c>
      <c r="U70" s="293">
        <f t="shared" si="128"/>
        <v>1.8467519844484043E-2</v>
      </c>
      <c r="V70" s="293">
        <v>0</v>
      </c>
      <c r="W70" s="293">
        <f t="shared" si="129"/>
        <v>0</v>
      </c>
      <c r="X70" s="293">
        <f t="shared" si="130"/>
        <v>7690</v>
      </c>
      <c r="Y70" s="293">
        <f t="shared" si="131"/>
        <v>2.4133364297684579E-2</v>
      </c>
    </row>
    <row r="71" spans="1:25" x14ac:dyDescent="0.25">
      <c r="A71" s="292" t="s">
        <v>77</v>
      </c>
      <c r="B71" s="293">
        <v>0</v>
      </c>
      <c r="C71" s="293">
        <f t="shared" si="0"/>
        <v>0</v>
      </c>
      <c r="D71" s="293">
        <v>0</v>
      </c>
      <c r="E71" s="293">
        <f t="shared" si="120"/>
        <v>0</v>
      </c>
      <c r="F71" s="293">
        <v>0</v>
      </c>
      <c r="G71" s="293">
        <f t="shared" si="121"/>
        <v>0</v>
      </c>
      <c r="H71" s="293">
        <v>0</v>
      </c>
      <c r="I71" s="293">
        <f t="shared" si="122"/>
        <v>0</v>
      </c>
      <c r="J71" s="293">
        <v>0</v>
      </c>
      <c r="K71" s="293">
        <f t="shared" si="123"/>
        <v>0</v>
      </c>
      <c r="L71" s="293">
        <v>0</v>
      </c>
      <c r="M71" s="293">
        <f t="shared" si="124"/>
        <v>0</v>
      </c>
      <c r="N71" s="293">
        <v>0</v>
      </c>
      <c r="O71" s="293">
        <f t="shared" si="125"/>
        <v>0</v>
      </c>
      <c r="P71" s="293">
        <v>0</v>
      </c>
      <c r="Q71" s="293">
        <f t="shared" si="126"/>
        <v>0</v>
      </c>
      <c r="R71" s="293">
        <v>0</v>
      </c>
      <c r="S71" s="293">
        <f t="shared" si="127"/>
        <v>0</v>
      </c>
      <c r="T71" s="293">
        <v>0</v>
      </c>
      <c r="U71" s="293">
        <f t="shared" si="128"/>
        <v>0</v>
      </c>
      <c r="V71" s="293">
        <v>0</v>
      </c>
      <c r="W71" s="293">
        <f t="shared" si="129"/>
        <v>0</v>
      </c>
      <c r="X71" s="293">
        <f t="shared" si="130"/>
        <v>0</v>
      </c>
      <c r="Y71" s="293">
        <f t="shared" si="131"/>
        <v>0</v>
      </c>
    </row>
    <row r="72" spans="1:25" x14ac:dyDescent="0.25">
      <c r="A72" s="294" t="s">
        <v>78</v>
      </c>
      <c r="B72" s="295">
        <f>+SUM(B69:B71)</f>
        <v>4660</v>
      </c>
      <c r="C72" s="295">
        <f t="shared" si="0"/>
        <v>0.66296770522122639</v>
      </c>
      <c r="D72" s="295">
        <f t="shared" ref="D72:X72" si="132">+SUM(D69:D71)</f>
        <v>107286</v>
      </c>
      <c r="E72" s="295">
        <f t="shared" si="120"/>
        <v>0.56994262643433913</v>
      </c>
      <c r="F72" s="295">
        <f t="shared" si="132"/>
        <v>27558</v>
      </c>
      <c r="G72" s="295">
        <f t="shared" si="121"/>
        <v>0.69696509863429434</v>
      </c>
      <c r="H72" s="295">
        <f t="shared" si="132"/>
        <v>208</v>
      </c>
      <c r="I72" s="295">
        <f t="shared" si="122"/>
        <v>1.0177121049026324E-2</v>
      </c>
      <c r="J72" s="295">
        <f t="shared" si="132"/>
        <v>10464</v>
      </c>
      <c r="K72" s="295">
        <f t="shared" si="123"/>
        <v>0.56276218134882217</v>
      </c>
      <c r="L72" s="295">
        <f t="shared" si="132"/>
        <v>3435</v>
      </c>
      <c r="M72" s="295">
        <f t="shared" si="124"/>
        <v>0.56283794854989344</v>
      </c>
      <c r="N72" s="295">
        <f t="shared" si="132"/>
        <v>13031</v>
      </c>
      <c r="O72" s="295">
        <f t="shared" si="125"/>
        <v>1.2640411291104861</v>
      </c>
      <c r="P72" s="295">
        <f t="shared" si="132"/>
        <v>14360</v>
      </c>
      <c r="Q72" s="295">
        <f t="shared" si="126"/>
        <v>0.89554100405363268</v>
      </c>
      <c r="R72" s="295">
        <f t="shared" si="132"/>
        <v>4138</v>
      </c>
      <c r="S72" s="295">
        <f t="shared" si="127"/>
        <v>0.66903799514955542</v>
      </c>
      <c r="T72" s="295">
        <f t="shared" si="132"/>
        <v>3215</v>
      </c>
      <c r="U72" s="295">
        <f t="shared" si="128"/>
        <v>0.52081645877207194</v>
      </c>
      <c r="V72" s="295">
        <f t="shared" si="132"/>
        <v>0</v>
      </c>
      <c r="W72" s="295">
        <f t="shared" si="129"/>
        <v>0</v>
      </c>
      <c r="X72" s="295">
        <f t="shared" si="132"/>
        <v>188355</v>
      </c>
      <c r="Y72" s="295">
        <f t="shared" si="131"/>
        <v>0.59111051135115456</v>
      </c>
    </row>
    <row r="73" spans="1:25" x14ac:dyDescent="0.25">
      <c r="A73" s="243" t="s">
        <v>79</v>
      </c>
      <c r="B73" s="241" t="s">
        <v>13</v>
      </c>
      <c r="C73" s="241"/>
      <c r="D73" s="241" t="s">
        <v>13</v>
      </c>
      <c r="E73" s="241"/>
      <c r="F73" s="241" t="s">
        <v>13</v>
      </c>
      <c r="G73" s="241"/>
      <c r="H73" s="241" t="s">
        <v>13</v>
      </c>
      <c r="I73" s="241"/>
      <c r="J73" s="241" t="s">
        <v>13</v>
      </c>
      <c r="K73" s="241"/>
      <c r="L73" s="241" t="s">
        <v>13</v>
      </c>
      <c r="M73" s="241"/>
      <c r="N73" s="241" t="s">
        <v>13</v>
      </c>
      <c r="O73" s="241"/>
      <c r="P73" s="241" t="s">
        <v>13</v>
      </c>
      <c r="Q73" s="241"/>
      <c r="R73" s="241" t="s">
        <v>13</v>
      </c>
      <c r="S73" s="241"/>
      <c r="T73" s="241" t="s">
        <v>13</v>
      </c>
      <c r="U73" s="241"/>
      <c r="V73" s="241" t="s">
        <v>13</v>
      </c>
      <c r="W73" s="241"/>
      <c r="X73" s="241" t="s">
        <v>13</v>
      </c>
      <c r="Y73" s="241"/>
    </row>
    <row r="74" spans="1:25" x14ac:dyDescent="0.25">
      <c r="A74" s="296" t="s">
        <v>80</v>
      </c>
      <c r="B74" s="297">
        <v>180</v>
      </c>
      <c r="C74" s="297">
        <f t="shared" si="0"/>
        <v>2.5608194622279128E-2</v>
      </c>
      <c r="D74" s="297">
        <v>20660</v>
      </c>
      <c r="E74" s="297">
        <f t="shared" ref="E74:E76" si="133">+D74/D$3</f>
        <v>0.10975350616234594</v>
      </c>
      <c r="F74" s="297">
        <v>3648</v>
      </c>
      <c r="G74" s="297">
        <f t="shared" ref="G74:G76" si="134">+F74/F$3</f>
        <v>9.2261001517450689E-2</v>
      </c>
      <c r="H74" s="297">
        <v>20898</v>
      </c>
      <c r="I74" s="297">
        <f t="shared" ref="I74:I76" si="135">+H74/H$3</f>
        <v>1.0225070946276544</v>
      </c>
      <c r="J74" s="297">
        <v>1601</v>
      </c>
      <c r="K74" s="297">
        <f t="shared" ref="K74:K76" si="136">+J74/J$3</f>
        <v>8.6103043992685813E-2</v>
      </c>
      <c r="L74" s="297">
        <v>856</v>
      </c>
      <c r="M74" s="297">
        <f t="shared" ref="M74:M76" si="137">+L74/L$3</f>
        <v>0.14025888907094872</v>
      </c>
      <c r="N74" s="297">
        <v>669</v>
      </c>
      <c r="O74" s="297">
        <f t="shared" ref="O74:O76" si="138">+N74/N$3</f>
        <v>6.4894752158308269E-2</v>
      </c>
      <c r="P74" s="297">
        <v>1609</v>
      </c>
      <c r="Q74" s="297">
        <f t="shared" ref="Q74:Q76" si="139">+P74/P$3</f>
        <v>0.1003429996881821</v>
      </c>
      <c r="R74" s="297">
        <v>456</v>
      </c>
      <c r="S74" s="297">
        <f t="shared" ref="S74:S76" si="140">+R74/R$3</f>
        <v>7.3726758286176239E-2</v>
      </c>
      <c r="T74" s="297">
        <v>669</v>
      </c>
      <c r="U74" s="297">
        <f t="shared" ref="U74:U76" si="141">+T74/T$3</f>
        <v>0.10837518224526162</v>
      </c>
      <c r="V74" s="297">
        <v>0</v>
      </c>
      <c r="W74" s="297">
        <f t="shared" ref="W74:W76" si="142">+V74/V$3</f>
        <v>0</v>
      </c>
      <c r="X74" s="297">
        <f t="shared" ref="X74:X75" si="143">+B74+D74+F74+H74+J74+L74+N74+P74+R74+T74+V74</f>
        <v>51246</v>
      </c>
      <c r="Y74" s="297">
        <f t="shared" ref="Y74:Y76" si="144">+X74/X$3</f>
        <v>0.16082423755515526</v>
      </c>
    </row>
    <row r="75" spans="1:25" x14ac:dyDescent="0.25">
      <c r="A75" s="296" t="s">
        <v>81</v>
      </c>
      <c r="B75" s="297">
        <v>0</v>
      </c>
      <c r="C75" s="297">
        <f t="shared" si="0"/>
        <v>0</v>
      </c>
      <c r="D75" s="297">
        <v>0</v>
      </c>
      <c r="E75" s="297">
        <f t="shared" si="133"/>
        <v>0</v>
      </c>
      <c r="F75" s="297">
        <v>0</v>
      </c>
      <c r="G75" s="297">
        <f t="shared" si="134"/>
        <v>0</v>
      </c>
      <c r="H75" s="297">
        <v>0</v>
      </c>
      <c r="I75" s="297">
        <f t="shared" si="135"/>
        <v>0</v>
      </c>
      <c r="J75" s="297">
        <v>0</v>
      </c>
      <c r="K75" s="297">
        <f t="shared" si="136"/>
        <v>0</v>
      </c>
      <c r="L75" s="297">
        <v>0</v>
      </c>
      <c r="M75" s="297">
        <f t="shared" si="137"/>
        <v>0</v>
      </c>
      <c r="N75" s="297">
        <v>0</v>
      </c>
      <c r="O75" s="297">
        <f t="shared" si="138"/>
        <v>0</v>
      </c>
      <c r="P75" s="297">
        <v>0</v>
      </c>
      <c r="Q75" s="297">
        <f t="shared" si="139"/>
        <v>0</v>
      </c>
      <c r="R75" s="297">
        <v>0</v>
      </c>
      <c r="S75" s="297">
        <f t="shared" si="140"/>
        <v>0</v>
      </c>
      <c r="T75" s="297">
        <v>0</v>
      </c>
      <c r="U75" s="297">
        <f t="shared" si="141"/>
        <v>0</v>
      </c>
      <c r="V75" s="297">
        <v>0</v>
      </c>
      <c r="W75" s="297">
        <f t="shared" si="142"/>
        <v>0</v>
      </c>
      <c r="X75" s="297">
        <f t="shared" si="143"/>
        <v>0</v>
      </c>
      <c r="Y75" s="297">
        <f t="shared" si="144"/>
        <v>0</v>
      </c>
    </row>
    <row r="76" spans="1:25" x14ac:dyDescent="0.25">
      <c r="A76" s="298" t="s">
        <v>82</v>
      </c>
      <c r="B76" s="299">
        <f>+B74+B75</f>
        <v>180</v>
      </c>
      <c r="C76" s="299">
        <f t="shared" ref="C76:C128" si="145">+B76/B$3</f>
        <v>2.5608194622279128E-2</v>
      </c>
      <c r="D76" s="299">
        <f t="shared" ref="D76:X76" si="146">+D74+D75</f>
        <v>20660</v>
      </c>
      <c r="E76" s="299">
        <f t="shared" si="133"/>
        <v>0.10975350616234594</v>
      </c>
      <c r="F76" s="299">
        <f t="shared" si="146"/>
        <v>3648</v>
      </c>
      <c r="G76" s="299">
        <f t="shared" si="134"/>
        <v>9.2261001517450689E-2</v>
      </c>
      <c r="H76" s="299">
        <f t="shared" si="146"/>
        <v>20898</v>
      </c>
      <c r="I76" s="299">
        <f t="shared" si="135"/>
        <v>1.0225070946276544</v>
      </c>
      <c r="J76" s="299">
        <f t="shared" si="146"/>
        <v>1601</v>
      </c>
      <c r="K76" s="299">
        <f t="shared" si="136"/>
        <v>8.6103043992685813E-2</v>
      </c>
      <c r="L76" s="299">
        <f t="shared" si="146"/>
        <v>856</v>
      </c>
      <c r="M76" s="299">
        <f t="shared" si="137"/>
        <v>0.14025888907094872</v>
      </c>
      <c r="N76" s="299">
        <f t="shared" si="146"/>
        <v>669</v>
      </c>
      <c r="O76" s="299">
        <f t="shared" si="138"/>
        <v>6.4894752158308269E-2</v>
      </c>
      <c r="P76" s="299">
        <f t="shared" si="146"/>
        <v>1609</v>
      </c>
      <c r="Q76" s="299">
        <f t="shared" si="139"/>
        <v>0.1003429996881821</v>
      </c>
      <c r="R76" s="299">
        <f t="shared" si="146"/>
        <v>456</v>
      </c>
      <c r="S76" s="299">
        <f t="shared" si="140"/>
        <v>7.3726758286176239E-2</v>
      </c>
      <c r="T76" s="299">
        <f t="shared" si="146"/>
        <v>669</v>
      </c>
      <c r="U76" s="299">
        <f t="shared" si="141"/>
        <v>0.10837518224526162</v>
      </c>
      <c r="V76" s="299">
        <f t="shared" si="146"/>
        <v>0</v>
      </c>
      <c r="W76" s="299">
        <f t="shared" si="142"/>
        <v>0</v>
      </c>
      <c r="X76" s="299">
        <f t="shared" si="146"/>
        <v>51246</v>
      </c>
      <c r="Y76" s="299">
        <f t="shared" si="144"/>
        <v>0.16082423755515526</v>
      </c>
    </row>
    <row r="77" spans="1:25" x14ac:dyDescent="0.25">
      <c r="A77" s="243" t="s">
        <v>83</v>
      </c>
      <c r="B77" s="241" t="s">
        <v>13</v>
      </c>
      <c r="C77" s="241"/>
      <c r="D77" s="241" t="s">
        <v>13</v>
      </c>
      <c r="E77" s="241"/>
      <c r="F77" s="241" t="s">
        <v>13</v>
      </c>
      <c r="G77" s="241"/>
      <c r="H77" s="241" t="s">
        <v>13</v>
      </c>
      <c r="I77" s="241"/>
      <c r="J77" s="241" t="s">
        <v>13</v>
      </c>
      <c r="K77" s="241"/>
      <c r="L77" s="241" t="s">
        <v>13</v>
      </c>
      <c r="M77" s="241"/>
      <c r="N77" s="241" t="s">
        <v>13</v>
      </c>
      <c r="O77" s="241"/>
      <c r="P77" s="241" t="s">
        <v>13</v>
      </c>
      <c r="Q77" s="241"/>
      <c r="R77" s="241" t="s">
        <v>13</v>
      </c>
      <c r="S77" s="241"/>
      <c r="T77" s="241" t="s">
        <v>13</v>
      </c>
      <c r="U77" s="241"/>
      <c r="V77" s="241" t="s">
        <v>13</v>
      </c>
      <c r="W77" s="241"/>
      <c r="X77" s="241" t="s">
        <v>13</v>
      </c>
      <c r="Y77" s="241"/>
    </row>
    <row r="78" spans="1:25" x14ac:dyDescent="0.25">
      <c r="A78" s="300" t="s">
        <v>84</v>
      </c>
      <c r="B78" s="301">
        <v>0</v>
      </c>
      <c r="C78" s="301">
        <f t="shared" si="145"/>
        <v>0</v>
      </c>
      <c r="D78" s="301">
        <v>0</v>
      </c>
      <c r="E78" s="301">
        <f t="shared" ref="E78:E81" si="147">+D78/D$3</f>
        <v>0</v>
      </c>
      <c r="F78" s="301">
        <v>0</v>
      </c>
      <c r="G78" s="301">
        <f t="shared" ref="G78:G81" si="148">+F78/F$3</f>
        <v>0</v>
      </c>
      <c r="H78" s="301">
        <v>0</v>
      </c>
      <c r="I78" s="301">
        <f t="shared" ref="I78:I81" si="149">+H78/H$3</f>
        <v>0</v>
      </c>
      <c r="J78" s="301">
        <v>0</v>
      </c>
      <c r="K78" s="301">
        <f t="shared" ref="K78:K81" si="150">+J78/J$3</f>
        <v>0</v>
      </c>
      <c r="L78" s="301">
        <v>0</v>
      </c>
      <c r="M78" s="301">
        <f t="shared" ref="M78:M81" si="151">+L78/L$3</f>
        <v>0</v>
      </c>
      <c r="N78" s="301">
        <v>0</v>
      </c>
      <c r="O78" s="301">
        <f t="shared" ref="O78:O81" si="152">+N78/N$3</f>
        <v>0</v>
      </c>
      <c r="P78" s="301">
        <v>0</v>
      </c>
      <c r="Q78" s="301">
        <f t="shared" ref="Q78:Q81" si="153">+P78/P$3</f>
        <v>0</v>
      </c>
      <c r="R78" s="301">
        <v>0</v>
      </c>
      <c r="S78" s="301">
        <f t="shared" ref="S78:S81" si="154">+R78/R$3</f>
        <v>0</v>
      </c>
      <c r="T78" s="301">
        <v>0</v>
      </c>
      <c r="U78" s="301">
        <f t="shared" ref="U78:U81" si="155">+T78/T$3</f>
        <v>0</v>
      </c>
      <c r="V78" s="301">
        <v>0</v>
      </c>
      <c r="W78" s="301">
        <f t="shared" ref="W78:W81" si="156">+V78/V$3</f>
        <v>0</v>
      </c>
      <c r="X78" s="301">
        <f t="shared" ref="X78:X80" si="157">+B78+D78+F78+H78+J78+L78+N78+P78+R78+T78+V78</f>
        <v>0</v>
      </c>
      <c r="Y78" s="301">
        <f t="shared" ref="Y78:Y81" si="158">+X78/X$3</f>
        <v>0</v>
      </c>
    </row>
    <row r="79" spans="1:25" x14ac:dyDescent="0.25">
      <c r="A79" s="300" t="s">
        <v>85</v>
      </c>
      <c r="B79" s="301">
        <v>2523</v>
      </c>
      <c r="C79" s="301">
        <f t="shared" si="145"/>
        <v>0.35894152795561246</v>
      </c>
      <c r="D79" s="301">
        <v>244233</v>
      </c>
      <c r="E79" s="301">
        <f t="shared" si="147"/>
        <v>1.2974553761155971</v>
      </c>
      <c r="F79" s="301">
        <v>13546</v>
      </c>
      <c r="G79" s="301">
        <f t="shared" si="148"/>
        <v>0.34258978249873545</v>
      </c>
      <c r="H79" s="301">
        <v>24668</v>
      </c>
      <c r="I79" s="301">
        <f t="shared" si="149"/>
        <v>1.2069674136412565</v>
      </c>
      <c r="J79" s="301">
        <v>4540</v>
      </c>
      <c r="K79" s="301">
        <f t="shared" si="150"/>
        <v>0.2441647843390341</v>
      </c>
      <c r="L79" s="301">
        <v>2575</v>
      </c>
      <c r="M79" s="301">
        <f t="shared" si="151"/>
        <v>0.42192364410945438</v>
      </c>
      <c r="N79" s="301">
        <v>54701</v>
      </c>
      <c r="O79" s="301">
        <f t="shared" si="152"/>
        <v>5.3061402657871763</v>
      </c>
      <c r="P79" s="301">
        <v>3566</v>
      </c>
      <c r="Q79" s="301">
        <f t="shared" si="153"/>
        <v>0.22238852510134083</v>
      </c>
      <c r="R79" s="301">
        <v>593</v>
      </c>
      <c r="S79" s="301">
        <f t="shared" si="154"/>
        <v>9.5877122069523035E-2</v>
      </c>
      <c r="T79" s="301">
        <v>33704</v>
      </c>
      <c r="U79" s="301">
        <f t="shared" si="155"/>
        <v>5.4599060424428965</v>
      </c>
      <c r="V79" s="301">
        <v>0</v>
      </c>
      <c r="W79" s="301">
        <f t="shared" si="156"/>
        <v>0</v>
      </c>
      <c r="X79" s="301">
        <f t="shared" si="157"/>
        <v>384649</v>
      </c>
      <c r="Y79" s="301">
        <f t="shared" si="158"/>
        <v>1.2071358184317393</v>
      </c>
    </row>
    <row r="80" spans="1:25" x14ac:dyDescent="0.25">
      <c r="A80" s="300" t="s">
        <v>86</v>
      </c>
      <c r="B80" s="301">
        <v>1704</v>
      </c>
      <c r="C80" s="301">
        <f t="shared" si="145"/>
        <v>0.24242424242424243</v>
      </c>
      <c r="D80" s="301">
        <v>4316</v>
      </c>
      <c r="E80" s="301">
        <f t="shared" si="147"/>
        <v>2.292817679558011E-2</v>
      </c>
      <c r="F80" s="301">
        <v>1908</v>
      </c>
      <c r="G80" s="301">
        <f t="shared" si="148"/>
        <v>4.8254931714719271E-2</v>
      </c>
      <c r="H80" s="301">
        <v>29711</v>
      </c>
      <c r="I80" s="301">
        <f t="shared" si="149"/>
        <v>1.4537136706135629</v>
      </c>
      <c r="J80" s="301">
        <v>1920</v>
      </c>
      <c r="K80" s="301">
        <f t="shared" si="150"/>
        <v>0.10325911584382058</v>
      </c>
      <c r="L80" s="301">
        <v>440</v>
      </c>
      <c r="M80" s="301">
        <f t="shared" si="151"/>
        <v>7.2095690643945595E-2</v>
      </c>
      <c r="N80" s="301">
        <v>59377</v>
      </c>
      <c r="O80" s="301">
        <f t="shared" si="152"/>
        <v>5.7597245125618395</v>
      </c>
      <c r="P80" s="301">
        <v>0</v>
      </c>
      <c r="Q80" s="301">
        <f t="shared" si="153"/>
        <v>0</v>
      </c>
      <c r="R80" s="301">
        <v>1593</v>
      </c>
      <c r="S80" s="301">
        <f t="shared" si="154"/>
        <v>0.25755860953920778</v>
      </c>
      <c r="T80" s="301">
        <v>0</v>
      </c>
      <c r="U80" s="301">
        <f t="shared" si="155"/>
        <v>0</v>
      </c>
      <c r="V80" s="301">
        <v>0</v>
      </c>
      <c r="W80" s="301">
        <f t="shared" si="156"/>
        <v>0</v>
      </c>
      <c r="X80" s="301">
        <f t="shared" si="157"/>
        <v>100969</v>
      </c>
      <c r="Y80" s="301">
        <f t="shared" si="158"/>
        <v>0.31686887643340889</v>
      </c>
    </row>
    <row r="81" spans="1:25" x14ac:dyDescent="0.25">
      <c r="A81" s="302" t="s">
        <v>87</v>
      </c>
      <c r="B81" s="303">
        <f>+SUM(B78:B80)</f>
        <v>4227</v>
      </c>
      <c r="C81" s="303">
        <f t="shared" si="145"/>
        <v>0.60136577037985484</v>
      </c>
      <c r="D81" s="303">
        <f t="shared" ref="D81:X81" si="159">+SUM(D78:D80)</f>
        <v>248549</v>
      </c>
      <c r="E81" s="303">
        <f t="shared" si="147"/>
        <v>1.3203835529111771</v>
      </c>
      <c r="F81" s="303">
        <f t="shared" si="159"/>
        <v>15454</v>
      </c>
      <c r="G81" s="303">
        <f t="shared" si="148"/>
        <v>0.39084471421345474</v>
      </c>
      <c r="H81" s="303">
        <f t="shared" si="159"/>
        <v>54379</v>
      </c>
      <c r="I81" s="303">
        <f t="shared" si="149"/>
        <v>2.6606810842548194</v>
      </c>
      <c r="J81" s="303">
        <f t="shared" si="159"/>
        <v>6460</v>
      </c>
      <c r="K81" s="303">
        <f t="shared" si="150"/>
        <v>0.34742390018285468</v>
      </c>
      <c r="L81" s="303">
        <f t="shared" si="159"/>
        <v>3015</v>
      </c>
      <c r="M81" s="303">
        <f t="shared" si="151"/>
        <v>0.49401933475339999</v>
      </c>
      <c r="N81" s="303">
        <f t="shared" si="159"/>
        <v>114078</v>
      </c>
      <c r="O81" s="303">
        <f t="shared" si="152"/>
        <v>11.065864778349015</v>
      </c>
      <c r="P81" s="303">
        <f t="shared" si="159"/>
        <v>3566</v>
      </c>
      <c r="Q81" s="303">
        <f t="shared" si="153"/>
        <v>0.22238852510134083</v>
      </c>
      <c r="R81" s="303">
        <f t="shared" si="159"/>
        <v>2186</v>
      </c>
      <c r="S81" s="303">
        <f t="shared" si="154"/>
        <v>0.35343573160873082</v>
      </c>
      <c r="T81" s="303">
        <f t="shared" si="159"/>
        <v>33704</v>
      </c>
      <c r="U81" s="303">
        <f t="shared" si="155"/>
        <v>5.4599060424428965</v>
      </c>
      <c r="V81" s="303">
        <f t="shared" si="159"/>
        <v>0</v>
      </c>
      <c r="W81" s="303">
        <f t="shared" si="156"/>
        <v>0</v>
      </c>
      <c r="X81" s="303">
        <f t="shared" si="159"/>
        <v>485618</v>
      </c>
      <c r="Y81" s="303">
        <f t="shared" si="158"/>
        <v>1.5240046948651482</v>
      </c>
    </row>
    <row r="82" spans="1:25" x14ac:dyDescent="0.25">
      <c r="A82" s="243" t="s">
        <v>88</v>
      </c>
      <c r="B82" s="241" t="s">
        <v>13</v>
      </c>
      <c r="C82" s="241"/>
      <c r="D82" s="241" t="s">
        <v>13</v>
      </c>
      <c r="E82" s="241"/>
      <c r="F82" s="241" t="s">
        <v>13</v>
      </c>
      <c r="G82" s="241"/>
      <c r="H82" s="241" t="s">
        <v>13</v>
      </c>
      <c r="I82" s="241"/>
      <c r="J82" s="241" t="s">
        <v>13</v>
      </c>
      <c r="K82" s="241"/>
      <c r="L82" s="241" t="s">
        <v>13</v>
      </c>
      <c r="M82" s="241"/>
      <c r="N82" s="241" t="s">
        <v>13</v>
      </c>
      <c r="O82" s="241"/>
      <c r="P82" s="241" t="s">
        <v>13</v>
      </c>
      <c r="Q82" s="241"/>
      <c r="R82" s="241" t="s">
        <v>13</v>
      </c>
      <c r="S82" s="241"/>
      <c r="T82" s="241" t="s">
        <v>13</v>
      </c>
      <c r="U82" s="241"/>
      <c r="V82" s="241" t="s">
        <v>13</v>
      </c>
      <c r="W82" s="241"/>
      <c r="X82" s="241" t="s">
        <v>13</v>
      </c>
      <c r="Y82" s="241"/>
    </row>
    <row r="83" spans="1:25" x14ac:dyDescent="0.25">
      <c r="A83" s="304" t="s">
        <v>89</v>
      </c>
      <c r="B83" s="305">
        <v>238</v>
      </c>
      <c r="C83" s="305">
        <f t="shared" si="145"/>
        <v>3.3859724000569073E-2</v>
      </c>
      <c r="D83" s="305">
        <v>11119</v>
      </c>
      <c r="E83" s="305">
        <f t="shared" ref="E83:E85" si="160">+D83/D$3</f>
        <v>5.9068210794730132E-2</v>
      </c>
      <c r="F83" s="305">
        <v>1718</v>
      </c>
      <c r="G83" s="305">
        <f t="shared" ref="G83:G85" si="161">+F83/F$3</f>
        <v>4.3449671219018715E-2</v>
      </c>
      <c r="H83" s="305">
        <v>4180</v>
      </c>
      <c r="I83" s="305">
        <f t="shared" ref="I83:I85" si="162">+H83/H$3</f>
        <v>0.20452099031216361</v>
      </c>
      <c r="J83" s="305">
        <v>24</v>
      </c>
      <c r="K83" s="305">
        <f t="shared" ref="K83:K85" si="163">+J83/J$3</f>
        <v>1.2907389480477573E-3</v>
      </c>
      <c r="L83" s="305">
        <v>377</v>
      </c>
      <c r="M83" s="305">
        <f t="shared" ref="M83:M85" si="164">+L83/L$3</f>
        <v>6.1772898574471574E-2</v>
      </c>
      <c r="N83" s="305">
        <v>10839</v>
      </c>
      <c r="O83" s="305">
        <f t="shared" ref="O83:O85" si="165">+N83/N$3</f>
        <v>1.0514113881074789</v>
      </c>
      <c r="P83" s="305">
        <v>224</v>
      </c>
      <c r="Q83" s="305">
        <f t="shared" ref="Q83:Q85" si="166">+P83/P$3</f>
        <v>1.3969441845961958E-2</v>
      </c>
      <c r="R83" s="305">
        <v>25</v>
      </c>
      <c r="S83" s="305">
        <f t="shared" ref="S83:S85" si="167">+R83/R$3</f>
        <v>4.0420371867421184E-3</v>
      </c>
      <c r="T83" s="305">
        <v>8031</v>
      </c>
      <c r="U83" s="305">
        <f t="shared" ref="U83:U85" si="168">+T83/T$3</f>
        <v>1.300988174307468</v>
      </c>
      <c r="V83" s="305">
        <v>0</v>
      </c>
      <c r="W83" s="305">
        <f t="shared" ref="W83:W85" si="169">+V83/V$3</f>
        <v>0</v>
      </c>
      <c r="X83" s="305">
        <f t="shared" ref="X83:X84" si="170">+B83+D83+F83+H83+J83+L83+N83+P83+R83+T83+V83</f>
        <v>36775</v>
      </c>
      <c r="Y83" s="305">
        <f t="shared" ref="Y83:Y85" si="171">+X83/X$3</f>
        <v>0.11541020442748379</v>
      </c>
    </row>
    <row r="84" spans="1:25" x14ac:dyDescent="0.25">
      <c r="A84" s="304" t="s">
        <v>90</v>
      </c>
      <c r="B84" s="305">
        <v>150</v>
      </c>
      <c r="C84" s="305">
        <f t="shared" si="145"/>
        <v>2.1340162185232606E-2</v>
      </c>
      <c r="D84" s="305">
        <v>11665</v>
      </c>
      <c r="E84" s="305">
        <f t="shared" si="160"/>
        <v>6.1968763280917979E-2</v>
      </c>
      <c r="F84" s="305">
        <v>602</v>
      </c>
      <c r="G84" s="305">
        <f t="shared" si="161"/>
        <v>1.52250885179565E-2</v>
      </c>
      <c r="H84" s="305">
        <v>7207</v>
      </c>
      <c r="I84" s="305">
        <f t="shared" si="162"/>
        <v>0.35262745865544576</v>
      </c>
      <c r="J84" s="305">
        <v>1697</v>
      </c>
      <c r="K84" s="305">
        <f t="shared" si="163"/>
        <v>9.1265999784876845E-2</v>
      </c>
      <c r="L84" s="305">
        <v>307</v>
      </c>
      <c r="M84" s="305">
        <f t="shared" si="164"/>
        <v>5.030312960838932E-2</v>
      </c>
      <c r="N84" s="305">
        <v>20127</v>
      </c>
      <c r="O84" s="305">
        <f t="shared" si="165"/>
        <v>1.9523717140362791</v>
      </c>
      <c r="P84" s="305">
        <v>799</v>
      </c>
      <c r="Q84" s="305">
        <f t="shared" si="166"/>
        <v>4.982850015590895E-2</v>
      </c>
      <c r="R84" s="305">
        <v>173</v>
      </c>
      <c r="S84" s="305">
        <f t="shared" si="167"/>
        <v>2.7970897332255457E-2</v>
      </c>
      <c r="T84" s="305">
        <v>214</v>
      </c>
      <c r="U84" s="305">
        <f t="shared" si="168"/>
        <v>3.4667098655434957E-2</v>
      </c>
      <c r="V84" s="305">
        <v>0</v>
      </c>
      <c r="W84" s="305">
        <f t="shared" si="169"/>
        <v>0</v>
      </c>
      <c r="X84" s="305">
        <f t="shared" si="170"/>
        <v>42941</v>
      </c>
      <c r="Y84" s="305">
        <f t="shared" si="171"/>
        <v>0.13476083176942438</v>
      </c>
    </row>
    <row r="85" spans="1:25" x14ac:dyDescent="0.25">
      <c r="A85" s="306" t="s">
        <v>91</v>
      </c>
      <c r="B85" s="307">
        <f>+B83+B84</f>
        <v>388</v>
      </c>
      <c r="C85" s="307">
        <f t="shared" si="145"/>
        <v>5.5199886185801676E-2</v>
      </c>
      <c r="D85" s="307">
        <f t="shared" ref="D85:X85" si="172">+D83+D84</f>
        <v>22784</v>
      </c>
      <c r="E85" s="307">
        <f t="shared" si="160"/>
        <v>0.1210369740756481</v>
      </c>
      <c r="F85" s="307">
        <f t="shared" si="172"/>
        <v>2320</v>
      </c>
      <c r="G85" s="307">
        <f t="shared" si="161"/>
        <v>5.8674759736975217E-2</v>
      </c>
      <c r="H85" s="307">
        <f t="shared" si="172"/>
        <v>11387</v>
      </c>
      <c r="I85" s="307">
        <f t="shared" si="162"/>
        <v>0.5571484489676094</v>
      </c>
      <c r="J85" s="307">
        <f t="shared" si="172"/>
        <v>1721</v>
      </c>
      <c r="K85" s="307">
        <f t="shared" si="163"/>
        <v>9.2556738732924596E-2</v>
      </c>
      <c r="L85" s="307">
        <f t="shared" si="172"/>
        <v>684</v>
      </c>
      <c r="M85" s="307">
        <f t="shared" si="164"/>
        <v>0.11207602818286089</v>
      </c>
      <c r="N85" s="307">
        <f t="shared" si="172"/>
        <v>30966</v>
      </c>
      <c r="O85" s="307">
        <f t="shared" si="165"/>
        <v>3.0037831021437578</v>
      </c>
      <c r="P85" s="307">
        <f t="shared" si="172"/>
        <v>1023</v>
      </c>
      <c r="Q85" s="307">
        <f t="shared" si="166"/>
        <v>6.3797942001870903E-2</v>
      </c>
      <c r="R85" s="307">
        <f t="shared" si="172"/>
        <v>198</v>
      </c>
      <c r="S85" s="307">
        <f t="shared" si="167"/>
        <v>3.2012934518997574E-2</v>
      </c>
      <c r="T85" s="307">
        <f t="shared" si="172"/>
        <v>8245</v>
      </c>
      <c r="U85" s="307">
        <f t="shared" si="168"/>
        <v>1.335655272962903</v>
      </c>
      <c r="V85" s="307">
        <f t="shared" si="172"/>
        <v>0</v>
      </c>
      <c r="W85" s="307">
        <f t="shared" si="169"/>
        <v>0</v>
      </c>
      <c r="X85" s="307">
        <f t="shared" si="172"/>
        <v>79716</v>
      </c>
      <c r="Y85" s="307">
        <f t="shared" si="171"/>
        <v>0.25017103619690817</v>
      </c>
    </row>
    <row r="86" spans="1:25" x14ac:dyDescent="0.25">
      <c r="A86" s="243" t="s">
        <v>92</v>
      </c>
      <c r="B86" s="241" t="s">
        <v>13</v>
      </c>
      <c r="C86" s="241"/>
      <c r="D86" s="241" t="s">
        <v>13</v>
      </c>
      <c r="E86" s="241"/>
      <c r="F86" s="241" t="s">
        <v>13</v>
      </c>
      <c r="G86" s="241"/>
      <c r="H86" s="241" t="s">
        <v>13</v>
      </c>
      <c r="I86" s="241"/>
      <c r="J86" s="241" t="s">
        <v>13</v>
      </c>
      <c r="K86" s="241"/>
      <c r="L86" s="241" t="s">
        <v>13</v>
      </c>
      <c r="M86" s="241"/>
      <c r="N86" s="241" t="s">
        <v>13</v>
      </c>
      <c r="O86" s="241"/>
      <c r="P86" s="241" t="s">
        <v>13</v>
      </c>
      <c r="Q86" s="241"/>
      <c r="R86" s="241" t="s">
        <v>13</v>
      </c>
      <c r="S86" s="241"/>
      <c r="T86" s="241" t="s">
        <v>13</v>
      </c>
      <c r="U86" s="241"/>
      <c r="V86" s="241" t="s">
        <v>13</v>
      </c>
      <c r="W86" s="241"/>
      <c r="X86" s="241" t="s">
        <v>13</v>
      </c>
      <c r="Y86" s="241"/>
    </row>
    <row r="87" spans="1:25" x14ac:dyDescent="0.25">
      <c r="A87" s="308" t="s">
        <v>93</v>
      </c>
      <c r="B87" s="309">
        <v>50709</v>
      </c>
      <c r="C87" s="309">
        <f t="shared" si="145"/>
        <v>7.2142552283397352</v>
      </c>
      <c r="D87" s="309">
        <v>98701</v>
      </c>
      <c r="E87" s="309">
        <f t="shared" ref="E87:E89" si="173">+D87/D$3</f>
        <v>0.52433595410114742</v>
      </c>
      <c r="F87" s="309">
        <v>57270</v>
      </c>
      <c r="G87" s="309">
        <f t="shared" ref="G87:G89" si="174">+F87/F$3</f>
        <v>1.4484066767830046</v>
      </c>
      <c r="H87" s="309">
        <v>2087</v>
      </c>
      <c r="I87" s="309">
        <f t="shared" ref="I87:I89" si="175">+H87/H$3</f>
        <v>0.10211370975633624</v>
      </c>
      <c r="J87" s="309">
        <v>29290</v>
      </c>
      <c r="K87" s="309">
        <f t="shared" ref="K87:K89" si="176">+J87/J$3</f>
        <v>1.5752393245132839</v>
      </c>
      <c r="L87" s="309">
        <v>35130</v>
      </c>
      <c r="M87" s="309">
        <f t="shared" ref="M87:M89" si="177">+L87/L$3</f>
        <v>5.756185482549566</v>
      </c>
      <c r="N87" s="309">
        <v>115414</v>
      </c>
      <c r="O87" s="309">
        <f t="shared" ref="O87:O89" si="178">+N87/N$3</f>
        <v>11.195460277427491</v>
      </c>
      <c r="P87" s="309">
        <v>1810</v>
      </c>
      <c r="Q87" s="309">
        <f t="shared" ref="Q87:Q89" si="179">+P87/P$3</f>
        <v>0.11287807920174618</v>
      </c>
      <c r="R87" s="309">
        <v>66600</v>
      </c>
      <c r="S87" s="309">
        <f t="shared" ref="S87:S89" si="180">+R87/R$3</f>
        <v>10.767987065481002</v>
      </c>
      <c r="T87" s="309">
        <v>0</v>
      </c>
      <c r="U87" s="309">
        <f t="shared" ref="U87:U89" si="181">+T87/T$3</f>
        <v>0</v>
      </c>
      <c r="V87" s="309">
        <v>0</v>
      </c>
      <c r="W87" s="309">
        <f t="shared" ref="W87:W89" si="182">+V87/V$3</f>
        <v>0</v>
      </c>
      <c r="X87" s="309">
        <f t="shared" ref="X87:X88" si="183">+B87+D87+F87+H87+J87+L87+N87+P87+R87+T87+V87</f>
        <v>457011</v>
      </c>
      <c r="Y87" s="309">
        <f t="shared" ref="Y87:Y89" si="184">+X87/X$3</f>
        <v>1.4342279520219932</v>
      </c>
    </row>
    <row r="88" spans="1:25" x14ac:dyDescent="0.25">
      <c r="A88" s="308" t="s">
        <v>94</v>
      </c>
      <c r="B88" s="309">
        <v>327</v>
      </c>
      <c r="C88" s="309">
        <f t="shared" si="145"/>
        <v>4.6521553563807085E-2</v>
      </c>
      <c r="D88" s="309">
        <v>63036</v>
      </c>
      <c r="E88" s="309">
        <f t="shared" si="173"/>
        <v>0.334870378240544</v>
      </c>
      <c r="F88" s="309">
        <v>2795</v>
      </c>
      <c r="G88" s="309">
        <f t="shared" si="174"/>
        <v>7.0687910976226606E-2</v>
      </c>
      <c r="H88" s="309">
        <v>8680</v>
      </c>
      <c r="I88" s="309">
        <f t="shared" si="175"/>
        <v>0.42469908993052158</v>
      </c>
      <c r="J88" s="309">
        <v>82</v>
      </c>
      <c r="K88" s="309">
        <f t="shared" si="176"/>
        <v>4.410024739163171E-3</v>
      </c>
      <c r="L88" s="309">
        <v>487</v>
      </c>
      <c r="M88" s="309">
        <f t="shared" si="177"/>
        <v>7.9796821235457976E-2</v>
      </c>
      <c r="N88" s="309">
        <v>114213</v>
      </c>
      <c r="O88" s="309">
        <f t="shared" si="178"/>
        <v>11.078960131923562</v>
      </c>
      <c r="P88" s="309">
        <v>229</v>
      </c>
      <c r="Q88" s="309">
        <f t="shared" si="179"/>
        <v>1.4281259744309324E-2</v>
      </c>
      <c r="R88" s="309">
        <v>27</v>
      </c>
      <c r="S88" s="309">
        <f t="shared" si="180"/>
        <v>4.3654001616814878E-3</v>
      </c>
      <c r="T88" s="309">
        <v>2700</v>
      </c>
      <c r="U88" s="309">
        <f t="shared" si="181"/>
        <v>0.43738862789567473</v>
      </c>
      <c r="V88" s="309">
        <v>0</v>
      </c>
      <c r="W88" s="309">
        <f t="shared" si="182"/>
        <v>0</v>
      </c>
      <c r="X88" s="309">
        <f t="shared" si="183"/>
        <v>192576</v>
      </c>
      <c r="Y88" s="309">
        <f t="shared" si="184"/>
        <v>0.60435718634472113</v>
      </c>
    </row>
    <row r="89" spans="1:25" x14ac:dyDescent="0.25">
      <c r="A89" s="310" t="s">
        <v>95</v>
      </c>
      <c r="B89" s="311">
        <f>+SUM(B87:B88)</f>
        <v>51036</v>
      </c>
      <c r="C89" s="311">
        <f t="shared" si="145"/>
        <v>7.2607767819035427</v>
      </c>
      <c r="D89" s="311">
        <f t="shared" ref="D89:X89" si="185">+SUM(D87:D88)</f>
        <v>161737</v>
      </c>
      <c r="E89" s="311">
        <f t="shared" si="173"/>
        <v>0.85920633234169141</v>
      </c>
      <c r="F89" s="311">
        <f t="shared" si="185"/>
        <v>60065</v>
      </c>
      <c r="G89" s="311">
        <f t="shared" si="174"/>
        <v>1.5190945877592312</v>
      </c>
      <c r="H89" s="311">
        <f t="shared" si="185"/>
        <v>10767</v>
      </c>
      <c r="I89" s="311">
        <f t="shared" si="175"/>
        <v>0.52681279968685779</v>
      </c>
      <c r="J89" s="311">
        <f t="shared" si="185"/>
        <v>29372</v>
      </c>
      <c r="K89" s="311">
        <f t="shared" si="176"/>
        <v>1.579649349252447</v>
      </c>
      <c r="L89" s="311">
        <f t="shared" si="185"/>
        <v>35617</v>
      </c>
      <c r="M89" s="311">
        <f t="shared" si="177"/>
        <v>5.8359823037850234</v>
      </c>
      <c r="N89" s="311">
        <f t="shared" si="185"/>
        <v>229627</v>
      </c>
      <c r="O89" s="311">
        <f t="shared" si="178"/>
        <v>22.274420409351052</v>
      </c>
      <c r="P89" s="311">
        <f t="shared" si="185"/>
        <v>2039</v>
      </c>
      <c r="Q89" s="311">
        <f t="shared" si="179"/>
        <v>0.12715933894605549</v>
      </c>
      <c r="R89" s="311">
        <f t="shared" si="185"/>
        <v>66627</v>
      </c>
      <c r="S89" s="311">
        <f t="shared" si="180"/>
        <v>10.772352465642683</v>
      </c>
      <c r="T89" s="311">
        <f t="shared" si="185"/>
        <v>2700</v>
      </c>
      <c r="U89" s="311">
        <f t="shared" si="181"/>
        <v>0.43738862789567473</v>
      </c>
      <c r="V89" s="311">
        <f t="shared" si="185"/>
        <v>0</v>
      </c>
      <c r="W89" s="311">
        <f t="shared" si="182"/>
        <v>0</v>
      </c>
      <c r="X89" s="311">
        <f t="shared" si="185"/>
        <v>649587</v>
      </c>
      <c r="Y89" s="311">
        <f t="shared" si="184"/>
        <v>2.038585138366714</v>
      </c>
    </row>
    <row r="90" spans="1:25" x14ac:dyDescent="0.25">
      <c r="A90" s="243" t="s">
        <v>96</v>
      </c>
      <c r="B90" s="241" t="s">
        <v>13</v>
      </c>
      <c r="C90" s="241"/>
      <c r="D90" s="241" t="s">
        <v>13</v>
      </c>
      <c r="E90" s="241"/>
      <c r="F90" s="241" t="s">
        <v>13</v>
      </c>
      <c r="G90" s="241"/>
      <c r="H90" s="241" t="s">
        <v>13</v>
      </c>
      <c r="I90" s="241"/>
      <c r="J90" s="241" t="s">
        <v>13</v>
      </c>
      <c r="K90" s="241"/>
      <c r="L90" s="241" t="s">
        <v>13</v>
      </c>
      <c r="M90" s="241"/>
      <c r="N90" s="241" t="s">
        <v>13</v>
      </c>
      <c r="O90" s="241"/>
      <c r="P90" s="241" t="s">
        <v>13</v>
      </c>
      <c r="Q90" s="241"/>
      <c r="R90" s="241" t="s">
        <v>13</v>
      </c>
      <c r="S90" s="241"/>
      <c r="T90" s="241" t="s">
        <v>13</v>
      </c>
      <c r="U90" s="241"/>
      <c r="V90" s="241" t="s">
        <v>13</v>
      </c>
      <c r="W90" s="241"/>
      <c r="X90" s="241" t="s">
        <v>13</v>
      </c>
      <c r="Y90" s="241"/>
    </row>
    <row r="91" spans="1:25" x14ac:dyDescent="0.25">
      <c r="A91" s="312" t="s">
        <v>97</v>
      </c>
      <c r="B91" s="313">
        <v>0</v>
      </c>
      <c r="C91" s="313">
        <f t="shared" si="145"/>
        <v>0</v>
      </c>
      <c r="D91" s="313">
        <v>0</v>
      </c>
      <c r="E91" s="313">
        <f t="shared" ref="E91:E93" si="186">+D91/D$3</f>
        <v>0</v>
      </c>
      <c r="F91" s="313">
        <v>0</v>
      </c>
      <c r="G91" s="313">
        <f t="shared" ref="G91:G93" si="187">+F91/F$3</f>
        <v>0</v>
      </c>
      <c r="H91" s="313">
        <v>0</v>
      </c>
      <c r="I91" s="313">
        <f t="shared" ref="I91:I93" si="188">+H91/H$3</f>
        <v>0</v>
      </c>
      <c r="J91" s="313">
        <v>0</v>
      </c>
      <c r="K91" s="313">
        <f t="shared" ref="K91:K93" si="189">+J91/J$3</f>
        <v>0</v>
      </c>
      <c r="L91" s="313">
        <v>0</v>
      </c>
      <c r="M91" s="313">
        <f t="shared" ref="M91:M93" si="190">+L91/L$3</f>
        <v>0</v>
      </c>
      <c r="N91" s="313">
        <v>0</v>
      </c>
      <c r="O91" s="313">
        <f t="shared" ref="O91:O93" si="191">+N91/N$3</f>
        <v>0</v>
      </c>
      <c r="P91" s="313">
        <v>0</v>
      </c>
      <c r="Q91" s="313">
        <f t="shared" ref="Q91:Q93" si="192">+P91/P$3</f>
        <v>0</v>
      </c>
      <c r="R91" s="313">
        <v>0</v>
      </c>
      <c r="S91" s="313">
        <f t="shared" ref="S91:S93" si="193">+R91/R$3</f>
        <v>0</v>
      </c>
      <c r="T91" s="313">
        <v>0</v>
      </c>
      <c r="U91" s="313">
        <f t="shared" ref="U91:U93" si="194">+T91/T$3</f>
        <v>0</v>
      </c>
      <c r="V91" s="313">
        <v>0</v>
      </c>
      <c r="W91" s="313">
        <f t="shared" ref="W91:W93" si="195">+V91/V$3</f>
        <v>0</v>
      </c>
      <c r="X91" s="313">
        <f t="shared" ref="X91:X92" si="196">+B91+D91+F91+H91+J91+L91+N91+P91+R91+T91+V91</f>
        <v>0</v>
      </c>
      <c r="Y91" s="313">
        <f t="shared" ref="Y91:Y93" si="197">+X91/X$3</f>
        <v>0</v>
      </c>
    </row>
    <row r="92" spans="1:25" x14ac:dyDescent="0.25">
      <c r="A92" s="312" t="s">
        <v>98</v>
      </c>
      <c r="B92" s="313">
        <v>987</v>
      </c>
      <c r="C92" s="313">
        <f t="shared" si="145"/>
        <v>0.14041826717883055</v>
      </c>
      <c r="D92" s="313">
        <v>103094</v>
      </c>
      <c r="E92" s="313">
        <f t="shared" si="186"/>
        <v>0.54767318317042069</v>
      </c>
      <c r="F92" s="313">
        <v>4636</v>
      </c>
      <c r="G92" s="313">
        <f t="shared" si="187"/>
        <v>0.11724835609509357</v>
      </c>
      <c r="H92" s="313">
        <v>15084</v>
      </c>
      <c r="I92" s="313">
        <f t="shared" si="188"/>
        <v>0.73803698992073585</v>
      </c>
      <c r="J92" s="313">
        <v>510</v>
      </c>
      <c r="K92" s="313">
        <f t="shared" si="189"/>
        <v>2.7428202646014845E-2</v>
      </c>
      <c r="L92" s="313">
        <v>593</v>
      </c>
      <c r="M92" s="313">
        <f t="shared" si="190"/>
        <v>9.7165328526953962E-2</v>
      </c>
      <c r="N92" s="313">
        <v>11939</v>
      </c>
      <c r="O92" s="313">
        <f t="shared" si="191"/>
        <v>1.1581142690852653</v>
      </c>
      <c r="P92" s="313">
        <v>770</v>
      </c>
      <c r="Q92" s="313">
        <f t="shared" si="192"/>
        <v>4.8019956345494233E-2</v>
      </c>
      <c r="R92" s="313">
        <v>96</v>
      </c>
      <c r="S92" s="313">
        <f t="shared" si="193"/>
        <v>1.5521422797089733E-2</v>
      </c>
      <c r="T92" s="313">
        <v>36780</v>
      </c>
      <c r="U92" s="313">
        <f t="shared" si="194"/>
        <v>5.9582050866677463</v>
      </c>
      <c r="V92" s="313">
        <v>0</v>
      </c>
      <c r="W92" s="313">
        <f t="shared" si="195"/>
        <v>0</v>
      </c>
      <c r="X92" s="313">
        <f t="shared" si="196"/>
        <v>174489</v>
      </c>
      <c r="Y92" s="313">
        <f t="shared" si="197"/>
        <v>0.54759513692310591</v>
      </c>
    </row>
    <row r="93" spans="1:25" x14ac:dyDescent="0.25">
      <c r="A93" s="314" t="s">
        <v>99</v>
      </c>
      <c r="B93" s="315">
        <f>+B91+B92</f>
        <v>987</v>
      </c>
      <c r="C93" s="315">
        <f t="shared" si="145"/>
        <v>0.14041826717883055</v>
      </c>
      <c r="D93" s="315">
        <f t="shared" ref="D93:X93" si="198">+D91+D92</f>
        <v>103094</v>
      </c>
      <c r="E93" s="315">
        <f t="shared" si="186"/>
        <v>0.54767318317042069</v>
      </c>
      <c r="F93" s="315">
        <f t="shared" si="198"/>
        <v>4636</v>
      </c>
      <c r="G93" s="315">
        <f t="shared" si="187"/>
        <v>0.11724835609509357</v>
      </c>
      <c r="H93" s="315">
        <f t="shared" si="198"/>
        <v>15084</v>
      </c>
      <c r="I93" s="315">
        <f t="shared" si="188"/>
        <v>0.73803698992073585</v>
      </c>
      <c r="J93" s="315">
        <f t="shared" si="198"/>
        <v>510</v>
      </c>
      <c r="K93" s="315">
        <f t="shared" si="189"/>
        <v>2.7428202646014845E-2</v>
      </c>
      <c r="L93" s="315">
        <f t="shared" si="198"/>
        <v>593</v>
      </c>
      <c r="M93" s="315">
        <f t="shared" si="190"/>
        <v>9.7165328526953962E-2</v>
      </c>
      <c r="N93" s="315">
        <f t="shared" si="198"/>
        <v>11939</v>
      </c>
      <c r="O93" s="315">
        <f t="shared" si="191"/>
        <v>1.1581142690852653</v>
      </c>
      <c r="P93" s="315">
        <f t="shared" si="198"/>
        <v>770</v>
      </c>
      <c r="Q93" s="315">
        <f t="shared" si="192"/>
        <v>4.8019956345494233E-2</v>
      </c>
      <c r="R93" s="315">
        <f t="shared" si="198"/>
        <v>96</v>
      </c>
      <c r="S93" s="315">
        <f t="shared" si="193"/>
        <v>1.5521422797089733E-2</v>
      </c>
      <c r="T93" s="315">
        <f t="shared" si="198"/>
        <v>36780</v>
      </c>
      <c r="U93" s="315">
        <f t="shared" si="194"/>
        <v>5.9582050866677463</v>
      </c>
      <c r="V93" s="315">
        <f t="shared" si="198"/>
        <v>0</v>
      </c>
      <c r="W93" s="315">
        <f t="shared" si="195"/>
        <v>0</v>
      </c>
      <c r="X93" s="315">
        <f t="shared" si="198"/>
        <v>174489</v>
      </c>
      <c r="Y93" s="315">
        <f t="shared" si="197"/>
        <v>0.54759513692310591</v>
      </c>
    </row>
    <row r="94" spans="1:25" x14ac:dyDescent="0.25">
      <c r="A94" s="243" t="s">
        <v>100</v>
      </c>
      <c r="B94" s="241" t="s">
        <v>13</v>
      </c>
      <c r="C94" s="241"/>
      <c r="D94" s="241" t="s">
        <v>13</v>
      </c>
      <c r="E94" s="241"/>
      <c r="F94" s="241" t="s">
        <v>13</v>
      </c>
      <c r="G94" s="241"/>
      <c r="H94" s="241" t="s">
        <v>13</v>
      </c>
      <c r="I94" s="241"/>
      <c r="J94" s="241" t="s">
        <v>13</v>
      </c>
      <c r="K94" s="241"/>
      <c r="L94" s="241" t="s">
        <v>13</v>
      </c>
      <c r="M94" s="241"/>
      <c r="N94" s="241" t="s">
        <v>13</v>
      </c>
      <c r="O94" s="241"/>
      <c r="P94" s="241" t="s">
        <v>13</v>
      </c>
      <c r="Q94" s="241"/>
      <c r="R94" s="241" t="s">
        <v>13</v>
      </c>
      <c r="S94" s="241"/>
      <c r="T94" s="241" t="s">
        <v>13</v>
      </c>
      <c r="U94" s="241"/>
      <c r="V94" s="241" t="s">
        <v>13</v>
      </c>
      <c r="W94" s="241"/>
      <c r="X94" s="241" t="s">
        <v>13</v>
      </c>
      <c r="Y94" s="241"/>
    </row>
    <row r="95" spans="1:25" x14ac:dyDescent="0.25">
      <c r="A95" s="316" t="s">
        <v>101</v>
      </c>
      <c r="B95" s="317">
        <v>108</v>
      </c>
      <c r="C95" s="317">
        <f t="shared" si="145"/>
        <v>1.5364916773367477E-2</v>
      </c>
      <c r="D95" s="317">
        <v>10944</v>
      </c>
      <c r="E95" s="317">
        <f t="shared" ref="E95:E97" si="199">+D95/D$3</f>
        <v>5.8138546536336592E-2</v>
      </c>
      <c r="F95" s="317">
        <v>818</v>
      </c>
      <c r="G95" s="317">
        <f t="shared" ref="G95:G97" si="200">+F95/F$3</f>
        <v>2.0687910976226607E-2</v>
      </c>
      <c r="H95" s="317">
        <v>8198</v>
      </c>
      <c r="I95" s="317">
        <f t="shared" ref="I95:I97" si="201">+H95/H$3</f>
        <v>0.40111556903806633</v>
      </c>
      <c r="J95" s="317">
        <v>47</v>
      </c>
      <c r="K95" s="317">
        <f t="shared" ref="K95:K97" si="202">+J95/J$3</f>
        <v>2.527697106593525E-3</v>
      </c>
      <c r="L95" s="317">
        <v>139</v>
      </c>
      <c r="M95" s="317">
        <f t="shared" ref="M95:M97" si="203">+L95/L$3</f>
        <v>2.2775684089791904E-2</v>
      </c>
      <c r="N95" s="317">
        <v>11624</v>
      </c>
      <c r="O95" s="317">
        <f t="shared" ref="O95:O97" si="204">+N95/N$3</f>
        <v>1.12755844407799</v>
      </c>
      <c r="P95" s="317">
        <v>77</v>
      </c>
      <c r="Q95" s="317">
        <f t="shared" ref="Q95:Q97" si="205">+P95/P$3</f>
        <v>4.8019956345494233E-3</v>
      </c>
      <c r="R95" s="317">
        <v>19</v>
      </c>
      <c r="S95" s="317">
        <f t="shared" ref="S95:S97" si="206">+R95/R$3</f>
        <v>3.0719482619240095E-3</v>
      </c>
      <c r="T95" s="317">
        <v>3960</v>
      </c>
      <c r="U95" s="317">
        <f t="shared" ref="U95:U97" si="207">+T95/T$3</f>
        <v>0.64150332091365625</v>
      </c>
      <c r="V95" s="317">
        <v>0</v>
      </c>
      <c r="W95" s="317">
        <f t="shared" ref="W95:W97" si="208">+V95/V$3</f>
        <v>0</v>
      </c>
      <c r="X95" s="317">
        <f t="shared" ref="X95:X96" si="209">+B95+D95+F95+H95+J95+L95+N95+P95+R95+T95+V95</f>
        <v>35934</v>
      </c>
      <c r="Y95" s="317">
        <f t="shared" ref="Y95:Y97" si="210">+X95/X$3</f>
        <v>0.11277091192106602</v>
      </c>
    </row>
    <row r="96" spans="1:25" x14ac:dyDescent="0.25">
      <c r="A96" s="316" t="s">
        <v>102</v>
      </c>
      <c r="B96" s="317">
        <v>0</v>
      </c>
      <c r="C96" s="317">
        <f t="shared" si="145"/>
        <v>0</v>
      </c>
      <c r="D96" s="317">
        <v>0</v>
      </c>
      <c r="E96" s="317">
        <f t="shared" si="199"/>
        <v>0</v>
      </c>
      <c r="F96" s="317">
        <v>0</v>
      </c>
      <c r="G96" s="317">
        <f t="shared" si="200"/>
        <v>0</v>
      </c>
      <c r="H96" s="317">
        <v>0</v>
      </c>
      <c r="I96" s="317">
        <f t="shared" si="201"/>
        <v>0</v>
      </c>
      <c r="J96" s="317">
        <v>0</v>
      </c>
      <c r="K96" s="317">
        <f t="shared" si="202"/>
        <v>0</v>
      </c>
      <c r="L96" s="317">
        <v>0</v>
      </c>
      <c r="M96" s="317">
        <f t="shared" si="203"/>
        <v>0</v>
      </c>
      <c r="N96" s="317">
        <v>0</v>
      </c>
      <c r="O96" s="317">
        <f t="shared" si="204"/>
        <v>0</v>
      </c>
      <c r="P96" s="317">
        <v>0</v>
      </c>
      <c r="Q96" s="317">
        <f t="shared" si="205"/>
        <v>0</v>
      </c>
      <c r="R96" s="317">
        <v>0</v>
      </c>
      <c r="S96" s="317">
        <f t="shared" si="206"/>
        <v>0</v>
      </c>
      <c r="T96" s="317">
        <v>0</v>
      </c>
      <c r="U96" s="317">
        <f t="shared" si="207"/>
        <v>0</v>
      </c>
      <c r="V96" s="317">
        <v>0</v>
      </c>
      <c r="W96" s="317">
        <f t="shared" si="208"/>
        <v>0</v>
      </c>
      <c r="X96" s="317">
        <f t="shared" si="209"/>
        <v>0</v>
      </c>
      <c r="Y96" s="317">
        <f t="shared" si="210"/>
        <v>0</v>
      </c>
    </row>
    <row r="97" spans="1:25" x14ac:dyDescent="0.25">
      <c r="A97" s="318" t="s">
        <v>103</v>
      </c>
      <c r="B97" s="319">
        <f>+B95+B96</f>
        <v>108</v>
      </c>
      <c r="C97" s="319">
        <f t="shared" si="145"/>
        <v>1.5364916773367477E-2</v>
      </c>
      <c r="D97" s="319">
        <f t="shared" ref="D97:X97" si="211">+D95+D96</f>
        <v>10944</v>
      </c>
      <c r="E97" s="319">
        <f t="shared" si="199"/>
        <v>5.8138546536336592E-2</v>
      </c>
      <c r="F97" s="319">
        <f t="shared" si="211"/>
        <v>818</v>
      </c>
      <c r="G97" s="319">
        <f t="shared" si="200"/>
        <v>2.0687910976226607E-2</v>
      </c>
      <c r="H97" s="319">
        <f t="shared" si="211"/>
        <v>8198</v>
      </c>
      <c r="I97" s="319">
        <f t="shared" si="201"/>
        <v>0.40111556903806633</v>
      </c>
      <c r="J97" s="319">
        <f t="shared" si="211"/>
        <v>47</v>
      </c>
      <c r="K97" s="319">
        <f t="shared" si="202"/>
        <v>2.527697106593525E-3</v>
      </c>
      <c r="L97" s="319">
        <f t="shared" si="211"/>
        <v>139</v>
      </c>
      <c r="M97" s="319">
        <f t="shared" si="203"/>
        <v>2.2775684089791904E-2</v>
      </c>
      <c r="N97" s="319">
        <f t="shared" si="211"/>
        <v>11624</v>
      </c>
      <c r="O97" s="319">
        <f t="shared" si="204"/>
        <v>1.12755844407799</v>
      </c>
      <c r="P97" s="319">
        <f t="shared" si="211"/>
        <v>77</v>
      </c>
      <c r="Q97" s="319">
        <f t="shared" si="205"/>
        <v>4.8019956345494233E-3</v>
      </c>
      <c r="R97" s="319">
        <f t="shared" si="211"/>
        <v>19</v>
      </c>
      <c r="S97" s="319">
        <f t="shared" si="206"/>
        <v>3.0719482619240095E-3</v>
      </c>
      <c r="T97" s="319">
        <f t="shared" si="211"/>
        <v>3960</v>
      </c>
      <c r="U97" s="319">
        <f t="shared" si="207"/>
        <v>0.64150332091365625</v>
      </c>
      <c r="V97" s="319">
        <f t="shared" si="211"/>
        <v>0</v>
      </c>
      <c r="W97" s="319">
        <f t="shared" si="208"/>
        <v>0</v>
      </c>
      <c r="X97" s="319">
        <f t="shared" si="211"/>
        <v>35934</v>
      </c>
      <c r="Y97" s="319">
        <f t="shared" si="210"/>
        <v>0.11277091192106602</v>
      </c>
    </row>
    <row r="98" spans="1:25" x14ac:dyDescent="0.25">
      <c r="A98" s="243" t="s">
        <v>104</v>
      </c>
      <c r="B98" s="241" t="s">
        <v>13</v>
      </c>
      <c r="C98" s="241"/>
      <c r="D98" s="241" t="s">
        <v>13</v>
      </c>
      <c r="E98" s="241"/>
      <c r="F98" s="241" t="s">
        <v>13</v>
      </c>
      <c r="G98" s="241"/>
      <c r="H98" s="241" t="s">
        <v>13</v>
      </c>
      <c r="I98" s="241"/>
      <c r="J98" s="241" t="s">
        <v>13</v>
      </c>
      <c r="K98" s="241"/>
      <c r="L98" s="241" t="s">
        <v>13</v>
      </c>
      <c r="M98" s="241"/>
      <c r="N98" s="241" t="s">
        <v>13</v>
      </c>
      <c r="O98" s="241"/>
      <c r="P98" s="241" t="s">
        <v>13</v>
      </c>
      <c r="Q98" s="241"/>
      <c r="R98" s="241" t="s">
        <v>13</v>
      </c>
      <c r="S98" s="241"/>
      <c r="T98" s="241" t="s">
        <v>13</v>
      </c>
      <c r="U98" s="241"/>
      <c r="V98" s="241" t="s">
        <v>13</v>
      </c>
      <c r="W98" s="241"/>
      <c r="X98" s="241" t="s">
        <v>13</v>
      </c>
      <c r="Y98" s="241"/>
    </row>
    <row r="99" spans="1:25" x14ac:dyDescent="0.25">
      <c r="A99" s="320" t="s">
        <v>105</v>
      </c>
      <c r="B99" s="321">
        <v>0</v>
      </c>
      <c r="C99" s="321">
        <f t="shared" si="145"/>
        <v>0</v>
      </c>
      <c r="D99" s="321">
        <v>0</v>
      </c>
      <c r="E99" s="321">
        <f t="shared" ref="E99:E102" si="212">+D99/D$3</f>
        <v>0</v>
      </c>
      <c r="F99" s="321">
        <v>0</v>
      </c>
      <c r="G99" s="321">
        <f t="shared" ref="G99:G102" si="213">+F99/F$3</f>
        <v>0</v>
      </c>
      <c r="H99" s="321">
        <v>0</v>
      </c>
      <c r="I99" s="321">
        <f t="shared" ref="I99:I102" si="214">+H99/H$3</f>
        <v>0</v>
      </c>
      <c r="J99" s="321">
        <v>0</v>
      </c>
      <c r="K99" s="321">
        <f t="shared" ref="K99:K102" si="215">+J99/J$3</f>
        <v>0</v>
      </c>
      <c r="L99" s="321">
        <v>0</v>
      </c>
      <c r="M99" s="321">
        <f t="shared" ref="M99:M102" si="216">+L99/L$3</f>
        <v>0</v>
      </c>
      <c r="N99" s="321">
        <v>0</v>
      </c>
      <c r="O99" s="321">
        <f t="shared" ref="O99:O102" si="217">+N99/N$3</f>
        <v>0</v>
      </c>
      <c r="P99" s="321">
        <v>0</v>
      </c>
      <c r="Q99" s="321">
        <f t="shared" ref="Q99:Q102" si="218">+P99/P$3</f>
        <v>0</v>
      </c>
      <c r="R99" s="321">
        <v>0</v>
      </c>
      <c r="S99" s="321">
        <f t="shared" ref="S99:S102" si="219">+R99/R$3</f>
        <v>0</v>
      </c>
      <c r="T99" s="321">
        <v>0</v>
      </c>
      <c r="U99" s="321">
        <f t="shared" ref="U99:U102" si="220">+T99/T$3</f>
        <v>0</v>
      </c>
      <c r="V99" s="321">
        <v>0</v>
      </c>
      <c r="W99" s="321">
        <f t="shared" ref="W99:W102" si="221">+V99/V$3</f>
        <v>0</v>
      </c>
      <c r="X99" s="321">
        <f t="shared" ref="X99:X100" si="222">+B99+D99+F99+H99+J99+L99+N99+P99+R99+T99+V99</f>
        <v>0</v>
      </c>
      <c r="Y99" s="321">
        <f t="shared" ref="Y99:Y102" si="223">+X99/X$3</f>
        <v>0</v>
      </c>
    </row>
    <row r="100" spans="1:25" x14ac:dyDescent="0.25">
      <c r="A100" s="322" t="s">
        <v>106</v>
      </c>
      <c r="B100" s="323">
        <f>+B99</f>
        <v>0</v>
      </c>
      <c r="C100" s="323">
        <f t="shared" si="145"/>
        <v>0</v>
      </c>
      <c r="D100" s="323">
        <f t="shared" ref="D100:V100" si="224">+D99</f>
        <v>0</v>
      </c>
      <c r="E100" s="323">
        <f t="shared" si="212"/>
        <v>0</v>
      </c>
      <c r="F100" s="323">
        <f t="shared" si="224"/>
        <v>0</v>
      </c>
      <c r="G100" s="323">
        <f t="shared" si="213"/>
        <v>0</v>
      </c>
      <c r="H100" s="323">
        <f t="shared" si="224"/>
        <v>0</v>
      </c>
      <c r="I100" s="323">
        <f t="shared" si="214"/>
        <v>0</v>
      </c>
      <c r="J100" s="323">
        <f t="shared" si="224"/>
        <v>0</v>
      </c>
      <c r="K100" s="323">
        <f t="shared" si="215"/>
        <v>0</v>
      </c>
      <c r="L100" s="323">
        <f t="shared" si="224"/>
        <v>0</v>
      </c>
      <c r="M100" s="323">
        <f t="shared" si="216"/>
        <v>0</v>
      </c>
      <c r="N100" s="323">
        <f t="shared" si="224"/>
        <v>0</v>
      </c>
      <c r="O100" s="323">
        <f t="shared" si="217"/>
        <v>0</v>
      </c>
      <c r="P100" s="323">
        <f t="shared" si="224"/>
        <v>0</v>
      </c>
      <c r="Q100" s="323">
        <f t="shared" si="218"/>
        <v>0</v>
      </c>
      <c r="R100" s="323">
        <f t="shared" si="224"/>
        <v>0</v>
      </c>
      <c r="S100" s="323">
        <f t="shared" si="219"/>
        <v>0</v>
      </c>
      <c r="T100" s="323">
        <f t="shared" si="224"/>
        <v>0</v>
      </c>
      <c r="U100" s="323">
        <f t="shared" si="220"/>
        <v>0</v>
      </c>
      <c r="V100" s="323">
        <f t="shared" si="224"/>
        <v>0</v>
      </c>
      <c r="W100" s="323">
        <f t="shared" si="221"/>
        <v>0</v>
      </c>
      <c r="X100" s="323">
        <f t="shared" si="222"/>
        <v>0</v>
      </c>
      <c r="Y100" s="323">
        <f t="shared" si="223"/>
        <v>0</v>
      </c>
    </row>
    <row r="101" spans="1:25" x14ac:dyDescent="0.25">
      <c r="A101" s="322" t="s">
        <v>107</v>
      </c>
      <c r="B101" s="323">
        <f>+B24+B36+B44+B49+B52+B57+B63+B67+B72+B76+B81+B85+B89+B93+B97+B100</f>
        <v>2272554.7797361128</v>
      </c>
      <c r="C101" s="323">
        <f t="shared" si="145"/>
        <v>323.31125049596142</v>
      </c>
      <c r="D101" s="323">
        <f t="shared" ref="D101:X101" si="225">+D24+D36+D44+D49+D52+D57+D63+D67+D72+D76+D81+D85+D89+D93+D97+D100</f>
        <v>31565366.174507998</v>
      </c>
      <c r="E101" s="323">
        <f t="shared" si="212"/>
        <v>167.68681563168295</v>
      </c>
      <c r="F101" s="323">
        <f t="shared" si="225"/>
        <v>8498397.3265645355</v>
      </c>
      <c r="G101" s="323">
        <f t="shared" si="213"/>
        <v>214.93164710583045</v>
      </c>
      <c r="H101" s="323">
        <f t="shared" si="225"/>
        <v>5104017.3919050684</v>
      </c>
      <c r="I101" s="323">
        <f t="shared" si="214"/>
        <v>249.73174439304572</v>
      </c>
      <c r="J101" s="323">
        <f t="shared" si="225"/>
        <v>2913356.1741066524</v>
      </c>
      <c r="K101" s="323">
        <f t="shared" si="215"/>
        <v>156.68259514395248</v>
      </c>
      <c r="L101" s="323">
        <f t="shared" si="225"/>
        <v>1690379.1232326054</v>
      </c>
      <c r="M101" s="323">
        <f t="shared" si="216"/>
        <v>276.97511440809524</v>
      </c>
      <c r="N101" s="323">
        <f t="shared" si="225"/>
        <v>4527796.3154245932</v>
      </c>
      <c r="O101" s="323">
        <f t="shared" si="217"/>
        <v>439.20810121491832</v>
      </c>
      <c r="P101" s="323">
        <f t="shared" si="225"/>
        <v>2860170.6398038864</v>
      </c>
      <c r="Q101" s="323">
        <f t="shared" si="218"/>
        <v>178.3704795636973</v>
      </c>
      <c r="R101" s="323">
        <f t="shared" si="225"/>
        <v>1802785.7139297156</v>
      </c>
      <c r="S101" s="323">
        <f t="shared" si="219"/>
        <v>291.47707581725393</v>
      </c>
      <c r="T101" s="323">
        <f t="shared" si="225"/>
        <v>2040339.3607888322</v>
      </c>
      <c r="U101" s="323">
        <f t="shared" si="220"/>
        <v>330.52638276183899</v>
      </c>
      <c r="V101" s="323">
        <f t="shared" si="225"/>
        <v>0</v>
      </c>
      <c r="W101" s="323">
        <f t="shared" si="221"/>
        <v>0</v>
      </c>
      <c r="X101" s="323">
        <f t="shared" si="225"/>
        <v>63275163</v>
      </c>
      <c r="Y101" s="323">
        <f t="shared" si="223"/>
        <v>198.57510528925516</v>
      </c>
    </row>
    <row r="102" spans="1:25" x14ac:dyDescent="0.25">
      <c r="A102" s="322" t="s">
        <v>108</v>
      </c>
      <c r="B102" s="323">
        <f>+B101+B6</f>
        <v>2307946.8597361129</v>
      </c>
      <c r="C102" s="323">
        <f t="shared" si="145"/>
        <v>328.34640201111296</v>
      </c>
      <c r="D102" s="323">
        <f t="shared" ref="D102:X102" si="226">+D101+D6</f>
        <v>31827446.174507998</v>
      </c>
      <c r="E102" s="323">
        <f t="shared" si="212"/>
        <v>169.07908082505313</v>
      </c>
      <c r="F102" s="323">
        <f t="shared" si="226"/>
        <v>8524829.3665645346</v>
      </c>
      <c r="G102" s="323">
        <f t="shared" si="213"/>
        <v>215.60013572495029</v>
      </c>
      <c r="H102" s="323">
        <f t="shared" si="226"/>
        <v>5269105.4719050685</v>
      </c>
      <c r="I102" s="323">
        <f t="shared" si="214"/>
        <v>257.80925099838873</v>
      </c>
      <c r="J102" s="323">
        <f t="shared" si="226"/>
        <v>2915148.2541066525</v>
      </c>
      <c r="K102" s="323">
        <f t="shared" si="215"/>
        <v>156.77897462120322</v>
      </c>
      <c r="L102" s="323">
        <f t="shared" si="226"/>
        <v>1722859.1632326054</v>
      </c>
      <c r="M102" s="323">
        <f t="shared" si="216"/>
        <v>282.29709376251111</v>
      </c>
      <c r="N102" s="323">
        <f t="shared" si="226"/>
        <v>4671828.3554245932</v>
      </c>
      <c r="O102" s="323">
        <f t="shared" si="217"/>
        <v>453.17958632501632</v>
      </c>
      <c r="P102" s="323">
        <f t="shared" si="226"/>
        <v>2875178.6798038865</v>
      </c>
      <c r="Q102" s="323">
        <f t="shared" si="218"/>
        <v>179.30643466191995</v>
      </c>
      <c r="R102" s="323">
        <f t="shared" si="226"/>
        <v>1834817.7939297156</v>
      </c>
      <c r="S102" s="323">
        <f t="shared" si="219"/>
        <v>296.65607015840186</v>
      </c>
      <c r="T102" s="323">
        <f t="shared" si="226"/>
        <v>2063859.3607888322</v>
      </c>
      <c r="U102" s="323">
        <f t="shared" si="220"/>
        <v>334.33652369817469</v>
      </c>
      <c r="V102" s="323">
        <f t="shared" si="226"/>
        <v>0</v>
      </c>
      <c r="W102" s="323">
        <f t="shared" si="221"/>
        <v>0</v>
      </c>
      <c r="X102" s="323">
        <f t="shared" si="226"/>
        <v>64013019.479999997</v>
      </c>
      <c r="Y102" s="323">
        <f t="shared" si="223"/>
        <v>200.89070466913125</v>
      </c>
    </row>
    <row r="103" spans="1:25" x14ac:dyDescent="0.25">
      <c r="A103" s="243" t="s">
        <v>109</v>
      </c>
      <c r="B103" s="241" t="s">
        <v>13</v>
      </c>
      <c r="C103" s="241"/>
      <c r="D103" s="241" t="s">
        <v>13</v>
      </c>
      <c r="E103" s="241"/>
      <c r="F103" s="241" t="s">
        <v>13</v>
      </c>
      <c r="G103" s="241"/>
      <c r="H103" s="241" t="s">
        <v>13</v>
      </c>
      <c r="I103" s="241"/>
      <c r="J103" s="241" t="s">
        <v>13</v>
      </c>
      <c r="K103" s="241"/>
      <c r="L103" s="241" t="s">
        <v>13</v>
      </c>
      <c r="M103" s="241"/>
      <c r="N103" s="241" t="s">
        <v>13</v>
      </c>
      <c r="O103" s="241"/>
      <c r="P103" s="241" t="s">
        <v>13</v>
      </c>
      <c r="Q103" s="241"/>
      <c r="R103" s="241" t="s">
        <v>13</v>
      </c>
      <c r="S103" s="241"/>
      <c r="T103" s="241" t="s">
        <v>13</v>
      </c>
      <c r="U103" s="241"/>
      <c r="V103" s="241" t="s">
        <v>13</v>
      </c>
      <c r="W103" s="241"/>
      <c r="X103" s="241" t="s">
        <v>13</v>
      </c>
      <c r="Y103" s="241"/>
    </row>
    <row r="104" spans="1:25" x14ac:dyDescent="0.25">
      <c r="A104" s="95" t="s">
        <v>110</v>
      </c>
      <c r="B104" s="324">
        <v>0</v>
      </c>
      <c r="C104" s="324">
        <f t="shared" si="145"/>
        <v>0</v>
      </c>
      <c r="D104" s="324">
        <v>0</v>
      </c>
      <c r="E104" s="324">
        <f t="shared" ref="E104:E120" si="227">+D104/D$3</f>
        <v>0</v>
      </c>
      <c r="F104" s="324">
        <v>0</v>
      </c>
      <c r="G104" s="324">
        <f t="shared" ref="G104:G120" si="228">+F104/F$3</f>
        <v>0</v>
      </c>
      <c r="H104" s="324">
        <v>584520</v>
      </c>
      <c r="I104" s="324">
        <f t="shared" ref="I104:I120" si="229">+H104/H$3</f>
        <v>28.599667286427245</v>
      </c>
      <c r="J104" s="324">
        <v>0</v>
      </c>
      <c r="K104" s="324">
        <f t="shared" ref="K104:K120" si="230">+J104/J$3</f>
        <v>0</v>
      </c>
      <c r="L104" s="324">
        <v>0</v>
      </c>
      <c r="M104" s="324">
        <f t="shared" ref="M104:M120" si="231">+L104/L$3</f>
        <v>0</v>
      </c>
      <c r="N104" s="324">
        <v>465020</v>
      </c>
      <c r="O104" s="324">
        <f t="shared" ref="O104:O120" si="232">+N104/N$3</f>
        <v>45.108157920263849</v>
      </c>
      <c r="P104" s="324">
        <v>0</v>
      </c>
      <c r="Q104" s="324">
        <f t="shared" ref="Q104:Q120" si="233">+P104/P$3</f>
        <v>0</v>
      </c>
      <c r="R104" s="324">
        <v>0</v>
      </c>
      <c r="S104" s="324">
        <f t="shared" ref="S104:S120" si="234">+R104/R$3</f>
        <v>0</v>
      </c>
      <c r="T104" s="324">
        <v>0</v>
      </c>
      <c r="U104" s="324">
        <f t="shared" ref="U104:U120" si="235">+T104/T$3</f>
        <v>0</v>
      </c>
      <c r="V104" s="324">
        <v>0</v>
      </c>
      <c r="W104" s="324">
        <f t="shared" ref="W104:W120" si="236">+V104/V$3</f>
        <v>0</v>
      </c>
      <c r="X104" s="324">
        <f t="shared" ref="X104:X116" si="237">+B104+D104+F104+H104+J104+L104+N104+P104+R104+T104+V104</f>
        <v>1049540</v>
      </c>
      <c r="Y104" s="324">
        <f t="shared" ref="Y104:Y120" si="238">+X104/X$3</f>
        <v>3.2937491762018039</v>
      </c>
    </row>
    <row r="105" spans="1:25" x14ac:dyDescent="0.25">
      <c r="A105" s="95" t="s">
        <v>111</v>
      </c>
      <c r="B105" s="324">
        <v>668140</v>
      </c>
      <c r="C105" s="324">
        <f t="shared" si="145"/>
        <v>95.054773082942091</v>
      </c>
      <c r="D105" s="324">
        <v>43947618</v>
      </c>
      <c r="E105" s="324">
        <f t="shared" si="227"/>
        <v>233.46588397790055</v>
      </c>
      <c r="F105" s="324">
        <v>5262540</v>
      </c>
      <c r="G105" s="324">
        <f t="shared" si="228"/>
        <v>133.09408194233689</v>
      </c>
      <c r="H105" s="324">
        <v>0</v>
      </c>
      <c r="I105" s="324">
        <f t="shared" si="229"/>
        <v>0</v>
      </c>
      <c r="J105" s="324">
        <v>3384350</v>
      </c>
      <c r="K105" s="324">
        <f t="shared" si="230"/>
        <v>182.01301495105949</v>
      </c>
      <c r="L105" s="324">
        <v>663940</v>
      </c>
      <c r="M105" s="324">
        <f t="shared" si="231"/>
        <v>108.78912010486646</v>
      </c>
      <c r="N105" s="324">
        <v>0</v>
      </c>
      <c r="O105" s="324">
        <f t="shared" si="232"/>
        <v>0</v>
      </c>
      <c r="P105" s="324">
        <v>2627240</v>
      </c>
      <c r="Q105" s="324">
        <f t="shared" si="233"/>
        <v>163.84409105082631</v>
      </c>
      <c r="R105" s="324">
        <v>681480</v>
      </c>
      <c r="S105" s="324">
        <f t="shared" si="234"/>
        <v>110.18270008084075</v>
      </c>
      <c r="T105" s="324">
        <v>0</v>
      </c>
      <c r="U105" s="324">
        <f t="shared" si="235"/>
        <v>0</v>
      </c>
      <c r="V105" s="324">
        <v>0</v>
      </c>
      <c r="W105" s="324">
        <f t="shared" si="236"/>
        <v>0</v>
      </c>
      <c r="X105" s="324">
        <f t="shared" si="237"/>
        <v>57235308</v>
      </c>
      <c r="Y105" s="324">
        <f t="shared" si="238"/>
        <v>179.62035613188303</v>
      </c>
    </row>
    <row r="106" spans="1:25" x14ac:dyDescent="0.25">
      <c r="A106" s="95" t="s">
        <v>112</v>
      </c>
      <c r="B106" s="324">
        <v>0</v>
      </c>
      <c r="C106" s="324">
        <f t="shared" si="145"/>
        <v>0</v>
      </c>
      <c r="D106" s="324">
        <v>0</v>
      </c>
      <c r="E106" s="324">
        <f t="shared" si="227"/>
        <v>0</v>
      </c>
      <c r="F106" s="324">
        <v>0</v>
      </c>
      <c r="G106" s="324">
        <f t="shared" si="228"/>
        <v>0</v>
      </c>
      <c r="H106" s="324">
        <v>0</v>
      </c>
      <c r="I106" s="324">
        <f t="shared" si="229"/>
        <v>0</v>
      </c>
      <c r="J106" s="324">
        <v>0</v>
      </c>
      <c r="K106" s="324">
        <f t="shared" si="230"/>
        <v>0</v>
      </c>
      <c r="L106" s="324">
        <v>0</v>
      </c>
      <c r="M106" s="324">
        <f t="shared" si="231"/>
        <v>0</v>
      </c>
      <c r="N106" s="324">
        <v>0</v>
      </c>
      <c r="O106" s="324">
        <f t="shared" si="232"/>
        <v>0</v>
      </c>
      <c r="P106" s="324">
        <v>0</v>
      </c>
      <c r="Q106" s="324">
        <f t="shared" si="233"/>
        <v>0</v>
      </c>
      <c r="R106" s="324">
        <v>0</v>
      </c>
      <c r="S106" s="324">
        <f t="shared" si="234"/>
        <v>0</v>
      </c>
      <c r="T106" s="324">
        <v>0</v>
      </c>
      <c r="U106" s="324">
        <f t="shared" si="235"/>
        <v>0</v>
      </c>
      <c r="V106" s="324">
        <v>0</v>
      </c>
      <c r="W106" s="324">
        <f t="shared" si="236"/>
        <v>0</v>
      </c>
      <c r="X106" s="324">
        <f t="shared" si="237"/>
        <v>0</v>
      </c>
      <c r="Y106" s="324">
        <f t="shared" si="238"/>
        <v>0</v>
      </c>
    </row>
    <row r="107" spans="1:25" x14ac:dyDescent="0.25">
      <c r="A107" s="95" t="s">
        <v>113</v>
      </c>
      <c r="B107" s="324">
        <v>0</v>
      </c>
      <c r="C107" s="324">
        <f t="shared" si="145"/>
        <v>0</v>
      </c>
      <c r="D107" s="324">
        <v>66000</v>
      </c>
      <c r="E107" s="324">
        <f t="shared" si="227"/>
        <v>0.35061623459413516</v>
      </c>
      <c r="F107" s="324">
        <v>0</v>
      </c>
      <c r="G107" s="324">
        <f t="shared" si="228"/>
        <v>0</v>
      </c>
      <c r="H107" s="324">
        <v>0</v>
      </c>
      <c r="I107" s="324">
        <f t="shared" si="229"/>
        <v>0</v>
      </c>
      <c r="J107" s="324">
        <v>14800</v>
      </c>
      <c r="K107" s="324">
        <f t="shared" si="230"/>
        <v>0.79595568462945032</v>
      </c>
      <c r="L107" s="324">
        <v>0</v>
      </c>
      <c r="M107" s="324">
        <f t="shared" si="231"/>
        <v>0</v>
      </c>
      <c r="N107" s="324">
        <v>0</v>
      </c>
      <c r="O107" s="324">
        <f t="shared" si="232"/>
        <v>0</v>
      </c>
      <c r="P107" s="324">
        <v>0</v>
      </c>
      <c r="Q107" s="324">
        <f t="shared" si="233"/>
        <v>0</v>
      </c>
      <c r="R107" s="324">
        <v>0</v>
      </c>
      <c r="S107" s="324">
        <f t="shared" si="234"/>
        <v>0</v>
      </c>
      <c r="T107" s="324">
        <v>0</v>
      </c>
      <c r="U107" s="324">
        <f t="shared" si="235"/>
        <v>0</v>
      </c>
      <c r="V107" s="324">
        <v>0</v>
      </c>
      <c r="W107" s="324">
        <f t="shared" si="236"/>
        <v>0</v>
      </c>
      <c r="X107" s="324">
        <f t="shared" si="237"/>
        <v>80800</v>
      </c>
      <c r="Y107" s="324">
        <f t="shared" si="238"/>
        <v>0.2535729304620174</v>
      </c>
    </row>
    <row r="108" spans="1:25" x14ac:dyDescent="0.25">
      <c r="A108" s="95" t="s">
        <v>114</v>
      </c>
      <c r="B108" s="324">
        <v>0</v>
      </c>
      <c r="C108" s="324">
        <f t="shared" si="145"/>
        <v>0</v>
      </c>
      <c r="D108" s="324">
        <v>0</v>
      </c>
      <c r="E108" s="324">
        <f t="shared" si="227"/>
        <v>0</v>
      </c>
      <c r="F108" s="324">
        <v>0</v>
      </c>
      <c r="G108" s="324">
        <f t="shared" si="228"/>
        <v>0</v>
      </c>
      <c r="H108" s="324">
        <v>0</v>
      </c>
      <c r="I108" s="324">
        <f t="shared" si="229"/>
        <v>0</v>
      </c>
      <c r="J108" s="324">
        <v>0</v>
      </c>
      <c r="K108" s="324">
        <f t="shared" si="230"/>
        <v>0</v>
      </c>
      <c r="L108" s="324">
        <v>0</v>
      </c>
      <c r="M108" s="324">
        <f t="shared" si="231"/>
        <v>0</v>
      </c>
      <c r="N108" s="324">
        <v>0</v>
      </c>
      <c r="O108" s="324">
        <f t="shared" si="232"/>
        <v>0</v>
      </c>
      <c r="P108" s="324">
        <v>0</v>
      </c>
      <c r="Q108" s="324">
        <f t="shared" si="233"/>
        <v>0</v>
      </c>
      <c r="R108" s="324">
        <v>0</v>
      </c>
      <c r="S108" s="324">
        <f t="shared" si="234"/>
        <v>0</v>
      </c>
      <c r="T108" s="324">
        <v>0</v>
      </c>
      <c r="U108" s="324">
        <f t="shared" si="235"/>
        <v>0</v>
      </c>
      <c r="V108" s="324">
        <v>0</v>
      </c>
      <c r="W108" s="324">
        <f t="shared" si="236"/>
        <v>0</v>
      </c>
      <c r="X108" s="324">
        <f t="shared" si="237"/>
        <v>0</v>
      </c>
      <c r="Y108" s="324">
        <f t="shared" si="238"/>
        <v>0</v>
      </c>
    </row>
    <row r="109" spans="1:25" x14ac:dyDescent="0.25">
      <c r="A109" s="95" t="s">
        <v>115</v>
      </c>
      <c r="B109" s="324">
        <v>205632</v>
      </c>
      <c r="C109" s="324">
        <f t="shared" si="145"/>
        <v>29.254801536491676</v>
      </c>
      <c r="D109" s="324">
        <v>871797</v>
      </c>
      <c r="E109" s="324">
        <f t="shared" si="227"/>
        <v>4.631305779855504</v>
      </c>
      <c r="F109" s="324">
        <v>262780</v>
      </c>
      <c r="G109" s="324">
        <f t="shared" si="228"/>
        <v>6.6459281740010114</v>
      </c>
      <c r="H109" s="324">
        <v>23632</v>
      </c>
      <c r="I109" s="324">
        <f t="shared" si="229"/>
        <v>1.1562775222624524</v>
      </c>
      <c r="J109" s="324">
        <v>194650</v>
      </c>
      <c r="K109" s="324">
        <f t="shared" si="230"/>
        <v>10.468430676562331</v>
      </c>
      <c r="L109" s="324">
        <v>341530</v>
      </c>
      <c r="M109" s="324">
        <f t="shared" si="231"/>
        <v>55.961002785515319</v>
      </c>
      <c r="N109" s="324">
        <v>706139</v>
      </c>
      <c r="O109" s="324">
        <f t="shared" si="232"/>
        <v>68.49733242797555</v>
      </c>
      <c r="P109" s="324">
        <v>26320</v>
      </c>
      <c r="Q109" s="324">
        <f t="shared" si="233"/>
        <v>1.64140941690053</v>
      </c>
      <c r="R109" s="324">
        <v>143310</v>
      </c>
      <c r="S109" s="324">
        <f t="shared" si="234"/>
        <v>23.170573969280518</v>
      </c>
      <c r="T109" s="324">
        <v>0</v>
      </c>
      <c r="U109" s="324">
        <f t="shared" si="235"/>
        <v>0</v>
      </c>
      <c r="V109" s="324">
        <v>0</v>
      </c>
      <c r="W109" s="324">
        <f t="shared" si="236"/>
        <v>0</v>
      </c>
      <c r="X109" s="324">
        <f t="shared" si="237"/>
        <v>2775790</v>
      </c>
      <c r="Y109" s="324">
        <f t="shared" si="238"/>
        <v>8.7112030278114272</v>
      </c>
    </row>
    <row r="110" spans="1:25" x14ac:dyDescent="0.25">
      <c r="A110" s="95" t="s">
        <v>116</v>
      </c>
      <c r="B110" s="324">
        <v>0</v>
      </c>
      <c r="C110" s="324">
        <f t="shared" si="145"/>
        <v>0</v>
      </c>
      <c r="D110" s="324">
        <v>1275540</v>
      </c>
      <c r="E110" s="324">
        <f t="shared" si="227"/>
        <v>6.7761368465788356</v>
      </c>
      <c r="F110" s="324">
        <v>0</v>
      </c>
      <c r="G110" s="324">
        <f t="shared" si="228"/>
        <v>0</v>
      </c>
      <c r="H110" s="324">
        <v>156720</v>
      </c>
      <c r="I110" s="324">
        <f t="shared" si="229"/>
        <v>7.6680692827086796</v>
      </c>
      <c r="J110" s="324">
        <v>0</v>
      </c>
      <c r="K110" s="324">
        <f t="shared" si="230"/>
        <v>0</v>
      </c>
      <c r="L110" s="324">
        <v>0</v>
      </c>
      <c r="M110" s="324">
        <f t="shared" si="231"/>
        <v>0</v>
      </c>
      <c r="N110" s="324">
        <v>0</v>
      </c>
      <c r="O110" s="324">
        <f t="shared" si="232"/>
        <v>0</v>
      </c>
      <c r="P110" s="324">
        <v>0</v>
      </c>
      <c r="Q110" s="324">
        <f t="shared" si="233"/>
        <v>0</v>
      </c>
      <c r="R110" s="324">
        <v>0</v>
      </c>
      <c r="S110" s="324">
        <f t="shared" si="234"/>
        <v>0</v>
      </c>
      <c r="T110" s="324">
        <v>0</v>
      </c>
      <c r="U110" s="324">
        <f t="shared" si="235"/>
        <v>0</v>
      </c>
      <c r="V110" s="324">
        <v>0</v>
      </c>
      <c r="W110" s="324">
        <f t="shared" si="236"/>
        <v>0</v>
      </c>
      <c r="X110" s="324">
        <f t="shared" si="237"/>
        <v>1432260</v>
      </c>
      <c r="Y110" s="324">
        <f t="shared" si="238"/>
        <v>4.4948312547466465</v>
      </c>
    </row>
    <row r="111" spans="1:25" x14ac:dyDescent="0.25">
      <c r="A111" s="95" t="s">
        <v>117</v>
      </c>
      <c r="B111" s="324">
        <v>0</v>
      </c>
      <c r="C111" s="324">
        <f t="shared" si="145"/>
        <v>0</v>
      </c>
      <c r="D111" s="324">
        <v>114240</v>
      </c>
      <c r="E111" s="324">
        <f t="shared" si="227"/>
        <v>0.60688482787930298</v>
      </c>
      <c r="F111" s="324">
        <v>0</v>
      </c>
      <c r="G111" s="324">
        <f t="shared" si="228"/>
        <v>0</v>
      </c>
      <c r="H111" s="324">
        <v>0</v>
      </c>
      <c r="I111" s="324">
        <f t="shared" si="229"/>
        <v>0</v>
      </c>
      <c r="J111" s="324">
        <v>0</v>
      </c>
      <c r="K111" s="324">
        <f t="shared" si="230"/>
        <v>0</v>
      </c>
      <c r="L111" s="324">
        <v>0</v>
      </c>
      <c r="M111" s="324">
        <f t="shared" si="231"/>
        <v>0</v>
      </c>
      <c r="N111" s="324">
        <v>0</v>
      </c>
      <c r="O111" s="324">
        <f t="shared" si="232"/>
        <v>0</v>
      </c>
      <c r="P111" s="324">
        <v>0</v>
      </c>
      <c r="Q111" s="324">
        <f t="shared" si="233"/>
        <v>0</v>
      </c>
      <c r="R111" s="324">
        <v>0</v>
      </c>
      <c r="S111" s="324">
        <f t="shared" si="234"/>
        <v>0</v>
      </c>
      <c r="T111" s="324">
        <v>0</v>
      </c>
      <c r="U111" s="324">
        <f t="shared" si="235"/>
        <v>0</v>
      </c>
      <c r="V111" s="324">
        <v>0</v>
      </c>
      <c r="W111" s="324">
        <f t="shared" si="236"/>
        <v>0</v>
      </c>
      <c r="X111" s="324">
        <f t="shared" si="237"/>
        <v>114240</v>
      </c>
      <c r="Y111" s="324">
        <f t="shared" si="238"/>
        <v>0.3585169749502583</v>
      </c>
    </row>
    <row r="112" spans="1:25" x14ac:dyDescent="0.25">
      <c r="A112" s="95" t="s">
        <v>118</v>
      </c>
      <c r="B112" s="324">
        <v>520</v>
      </c>
      <c r="C112" s="324">
        <f t="shared" si="145"/>
        <v>7.3979228908806371E-2</v>
      </c>
      <c r="D112" s="324">
        <v>59182</v>
      </c>
      <c r="E112" s="324">
        <f t="shared" si="227"/>
        <v>0.3143965150871228</v>
      </c>
      <c r="F112" s="324">
        <v>8007</v>
      </c>
      <c r="G112" s="324">
        <f t="shared" si="228"/>
        <v>0.20250379362670715</v>
      </c>
      <c r="H112" s="324">
        <v>97803</v>
      </c>
      <c r="I112" s="324">
        <f t="shared" si="229"/>
        <v>4.7853508171053916</v>
      </c>
      <c r="J112" s="324">
        <v>353</v>
      </c>
      <c r="K112" s="324">
        <f t="shared" si="230"/>
        <v>1.898461869420243E-2</v>
      </c>
      <c r="L112" s="324">
        <v>896</v>
      </c>
      <c r="M112" s="324">
        <f t="shared" si="231"/>
        <v>0.14681304276585286</v>
      </c>
      <c r="N112" s="324">
        <v>217574</v>
      </c>
      <c r="O112" s="324">
        <f t="shared" si="232"/>
        <v>21.105247841691725</v>
      </c>
      <c r="P112" s="324">
        <v>522</v>
      </c>
      <c r="Q112" s="324">
        <f t="shared" si="233"/>
        <v>3.2553788587464917E-2</v>
      </c>
      <c r="R112" s="324">
        <v>101</v>
      </c>
      <c r="S112" s="324">
        <f t="shared" si="234"/>
        <v>1.6329830234438156E-2</v>
      </c>
      <c r="T112" s="324">
        <v>31720</v>
      </c>
      <c r="U112" s="324">
        <f t="shared" si="235"/>
        <v>5.1385063988336306</v>
      </c>
      <c r="V112" s="324">
        <v>0</v>
      </c>
      <c r="W112" s="324">
        <f t="shared" si="236"/>
        <v>0</v>
      </c>
      <c r="X112" s="324">
        <f t="shared" si="237"/>
        <v>416678</v>
      </c>
      <c r="Y112" s="324">
        <f t="shared" si="238"/>
        <v>1.3076517514734218</v>
      </c>
    </row>
    <row r="113" spans="1:25" x14ac:dyDescent="0.25">
      <c r="A113" s="95" t="s">
        <v>119</v>
      </c>
      <c r="B113" s="324">
        <v>0</v>
      </c>
      <c r="C113" s="324">
        <f t="shared" si="145"/>
        <v>0</v>
      </c>
      <c r="D113" s="324">
        <v>0</v>
      </c>
      <c r="E113" s="324">
        <f t="shared" si="227"/>
        <v>0</v>
      </c>
      <c r="F113" s="324">
        <v>0</v>
      </c>
      <c r="G113" s="324">
        <f t="shared" si="228"/>
        <v>0</v>
      </c>
      <c r="H113" s="324">
        <v>0</v>
      </c>
      <c r="I113" s="324">
        <f t="shared" si="229"/>
        <v>0</v>
      </c>
      <c r="J113" s="324">
        <v>0</v>
      </c>
      <c r="K113" s="324">
        <f t="shared" si="230"/>
        <v>0</v>
      </c>
      <c r="L113" s="324">
        <v>0</v>
      </c>
      <c r="M113" s="324">
        <f t="shared" si="231"/>
        <v>0</v>
      </c>
      <c r="N113" s="324">
        <v>0</v>
      </c>
      <c r="O113" s="324">
        <f t="shared" si="232"/>
        <v>0</v>
      </c>
      <c r="P113" s="324">
        <v>0</v>
      </c>
      <c r="Q113" s="324">
        <f t="shared" si="233"/>
        <v>0</v>
      </c>
      <c r="R113" s="324">
        <v>0</v>
      </c>
      <c r="S113" s="324">
        <f t="shared" si="234"/>
        <v>0</v>
      </c>
      <c r="T113" s="324">
        <v>0</v>
      </c>
      <c r="U113" s="324">
        <f t="shared" si="235"/>
        <v>0</v>
      </c>
      <c r="V113" s="324">
        <v>0</v>
      </c>
      <c r="W113" s="324">
        <f t="shared" si="236"/>
        <v>0</v>
      </c>
      <c r="X113" s="324">
        <f t="shared" si="237"/>
        <v>0</v>
      </c>
      <c r="Y113" s="324">
        <f t="shared" si="238"/>
        <v>0</v>
      </c>
    </row>
    <row r="114" spans="1:25" x14ac:dyDescent="0.25">
      <c r="A114" s="95" t="s">
        <v>120</v>
      </c>
      <c r="B114" s="324">
        <v>0</v>
      </c>
      <c r="C114" s="324">
        <f t="shared" si="145"/>
        <v>0</v>
      </c>
      <c r="D114" s="324">
        <v>0</v>
      </c>
      <c r="E114" s="324">
        <f t="shared" si="227"/>
        <v>0</v>
      </c>
      <c r="F114" s="324">
        <v>0</v>
      </c>
      <c r="G114" s="324">
        <f t="shared" si="228"/>
        <v>0</v>
      </c>
      <c r="H114" s="324">
        <v>0</v>
      </c>
      <c r="I114" s="324">
        <f t="shared" si="229"/>
        <v>0</v>
      </c>
      <c r="J114" s="324">
        <v>0</v>
      </c>
      <c r="K114" s="324">
        <f t="shared" si="230"/>
        <v>0</v>
      </c>
      <c r="L114" s="324">
        <v>0</v>
      </c>
      <c r="M114" s="324">
        <f t="shared" si="231"/>
        <v>0</v>
      </c>
      <c r="N114" s="324">
        <v>0</v>
      </c>
      <c r="O114" s="324">
        <f t="shared" si="232"/>
        <v>0</v>
      </c>
      <c r="P114" s="324">
        <v>0</v>
      </c>
      <c r="Q114" s="324">
        <f t="shared" si="233"/>
        <v>0</v>
      </c>
      <c r="R114" s="324">
        <v>0</v>
      </c>
      <c r="S114" s="324">
        <f t="shared" si="234"/>
        <v>0</v>
      </c>
      <c r="T114" s="324">
        <v>0</v>
      </c>
      <c r="U114" s="324">
        <f t="shared" si="235"/>
        <v>0</v>
      </c>
      <c r="V114" s="324">
        <v>0</v>
      </c>
      <c r="W114" s="324">
        <f t="shared" si="236"/>
        <v>0</v>
      </c>
      <c r="X114" s="324">
        <f t="shared" si="237"/>
        <v>0</v>
      </c>
      <c r="Y114" s="324">
        <f t="shared" si="238"/>
        <v>0</v>
      </c>
    </row>
    <row r="115" spans="1:25" x14ac:dyDescent="0.25">
      <c r="A115" s="95" t="s">
        <v>121</v>
      </c>
      <c r="B115" s="324">
        <f>-B53*$V53</f>
        <v>30741.220263887375</v>
      </c>
      <c r="C115" s="324">
        <f t="shared" si="145"/>
        <v>4.3734841746887714</v>
      </c>
      <c r="D115" s="324">
        <f>-D53*$V53</f>
        <v>1650362.8254920009</v>
      </c>
      <c r="E115" s="324">
        <f t="shared" si="227"/>
        <v>8.7673333270930769</v>
      </c>
      <c r="F115" s="324">
        <f>-F53*$V53</f>
        <v>303462.67343546561</v>
      </c>
      <c r="G115" s="324">
        <f t="shared" si="228"/>
        <v>7.6748273504164288</v>
      </c>
      <c r="H115" s="324">
        <f>-H53*$V53</f>
        <v>140347.60809493152</v>
      </c>
      <c r="I115" s="324">
        <f t="shared" si="229"/>
        <v>6.8669932525164654</v>
      </c>
      <c r="J115" s="324">
        <f>-J53*$V53</f>
        <v>196270.82589334747</v>
      </c>
      <c r="K115" s="324">
        <f t="shared" si="230"/>
        <v>10.555599972751827</v>
      </c>
      <c r="L115" s="324">
        <f>-L53*$V53</f>
        <v>67236.876767394511</v>
      </c>
      <c r="M115" s="324">
        <f t="shared" si="231"/>
        <v>11.017020607470835</v>
      </c>
      <c r="N115" s="324">
        <f>-N53*$V53</f>
        <v>142792.68457540675</v>
      </c>
      <c r="O115" s="324">
        <f t="shared" si="232"/>
        <v>13.851264387952929</v>
      </c>
      <c r="P115" s="324">
        <f>-P53*$V53</f>
        <v>148357.36019611362</v>
      </c>
      <c r="Q115" s="324">
        <f t="shared" si="233"/>
        <v>9.2520960521430382</v>
      </c>
      <c r="R115" s="324">
        <f>-R53*$V53</f>
        <v>44010.286070284339</v>
      </c>
      <c r="S115" s="324">
        <f t="shared" si="234"/>
        <v>7.1156485158099176</v>
      </c>
      <c r="T115" s="324">
        <f>-T53*$V53</f>
        <v>31757.639211167883</v>
      </c>
      <c r="U115" s="324">
        <f t="shared" si="235"/>
        <v>5.1446037925105914</v>
      </c>
      <c r="V115" s="324">
        <v>0</v>
      </c>
      <c r="W115" s="324">
        <f t="shared" si="236"/>
        <v>0</v>
      </c>
      <c r="X115" s="324">
        <f t="shared" si="237"/>
        <v>2755340.0000000005</v>
      </c>
      <c r="Y115" s="324">
        <f t="shared" si="238"/>
        <v>8.6470252254853364</v>
      </c>
    </row>
    <row r="116" spans="1:25" x14ac:dyDescent="0.25">
      <c r="A116" s="95" t="s">
        <v>122</v>
      </c>
      <c r="B116" s="324">
        <v>0</v>
      </c>
      <c r="C116" s="324">
        <f t="shared" si="145"/>
        <v>0</v>
      </c>
      <c r="D116" s="324">
        <v>0</v>
      </c>
      <c r="E116" s="324">
        <f t="shared" si="227"/>
        <v>0</v>
      </c>
      <c r="F116" s="324">
        <v>0</v>
      </c>
      <c r="G116" s="324">
        <f t="shared" si="228"/>
        <v>0</v>
      </c>
      <c r="H116" s="324">
        <v>0</v>
      </c>
      <c r="I116" s="324">
        <f t="shared" si="229"/>
        <v>0</v>
      </c>
      <c r="J116" s="324">
        <v>0</v>
      </c>
      <c r="K116" s="324">
        <f t="shared" si="230"/>
        <v>0</v>
      </c>
      <c r="L116" s="324">
        <v>0</v>
      </c>
      <c r="M116" s="324">
        <f t="shared" si="231"/>
        <v>0</v>
      </c>
      <c r="N116" s="324">
        <v>0</v>
      </c>
      <c r="O116" s="324">
        <f t="shared" si="232"/>
        <v>0</v>
      </c>
      <c r="P116" s="324">
        <v>0</v>
      </c>
      <c r="Q116" s="324">
        <f t="shared" si="233"/>
        <v>0</v>
      </c>
      <c r="R116" s="324">
        <v>0</v>
      </c>
      <c r="S116" s="324">
        <f t="shared" si="234"/>
        <v>0</v>
      </c>
      <c r="T116" s="324">
        <v>0</v>
      </c>
      <c r="U116" s="324">
        <f t="shared" si="235"/>
        <v>0</v>
      </c>
      <c r="V116" s="324">
        <v>0</v>
      </c>
      <c r="W116" s="324">
        <f t="shared" si="236"/>
        <v>0</v>
      </c>
      <c r="X116" s="324">
        <f t="shared" si="237"/>
        <v>0</v>
      </c>
      <c r="Y116" s="324">
        <f t="shared" si="238"/>
        <v>0</v>
      </c>
    </row>
    <row r="117" spans="1:25" x14ac:dyDescent="0.25">
      <c r="A117" s="325" t="s">
        <v>123</v>
      </c>
      <c r="B117" s="326">
        <f>+SUM(B104:B116)</f>
        <v>905033.22026388743</v>
      </c>
      <c r="C117" s="326">
        <f t="shared" si="145"/>
        <v>128.75703802303136</v>
      </c>
      <c r="D117" s="326">
        <f t="shared" ref="D117:X117" si="239">+SUM(D104:D116)</f>
        <v>47984739.825492002</v>
      </c>
      <c r="E117" s="326">
        <f t="shared" si="227"/>
        <v>254.91255750898853</v>
      </c>
      <c r="F117" s="326">
        <f t="shared" si="239"/>
        <v>5836789.6734354654</v>
      </c>
      <c r="G117" s="326">
        <f t="shared" si="228"/>
        <v>147.61734126038101</v>
      </c>
      <c r="H117" s="326">
        <f t="shared" si="239"/>
        <v>1003022.6080949316</v>
      </c>
      <c r="I117" s="326">
        <f t="shared" si="229"/>
        <v>49.076358161020238</v>
      </c>
      <c r="J117" s="326">
        <f t="shared" si="239"/>
        <v>3790423.8258933476</v>
      </c>
      <c r="K117" s="326">
        <f t="shared" si="230"/>
        <v>203.85198590369731</v>
      </c>
      <c r="L117" s="326">
        <f t="shared" si="239"/>
        <v>1073602.8767673946</v>
      </c>
      <c r="M117" s="326">
        <f t="shared" si="231"/>
        <v>175.91395654061847</v>
      </c>
      <c r="N117" s="326">
        <f t="shared" si="239"/>
        <v>1531525.6845754068</v>
      </c>
      <c r="O117" s="326">
        <f t="shared" si="232"/>
        <v>148.56200257788407</v>
      </c>
      <c r="P117" s="326">
        <f t="shared" si="239"/>
        <v>2802439.3601961136</v>
      </c>
      <c r="Q117" s="326">
        <f t="shared" si="233"/>
        <v>174.77015030845735</v>
      </c>
      <c r="R117" s="326">
        <f t="shared" si="239"/>
        <v>868901.28607028432</v>
      </c>
      <c r="S117" s="326">
        <f t="shared" si="234"/>
        <v>140.48525239616561</v>
      </c>
      <c r="T117" s="326">
        <f t="shared" si="239"/>
        <v>63477.639211167887</v>
      </c>
      <c r="U117" s="326">
        <f t="shared" si="235"/>
        <v>10.283110191344223</v>
      </c>
      <c r="V117" s="326">
        <f t="shared" si="239"/>
        <v>0</v>
      </c>
      <c r="W117" s="326">
        <f t="shared" si="236"/>
        <v>0</v>
      </c>
      <c r="X117" s="326">
        <f t="shared" si="239"/>
        <v>65859956</v>
      </c>
      <c r="Y117" s="326">
        <f t="shared" si="238"/>
        <v>206.68690647301395</v>
      </c>
    </row>
    <row r="118" spans="1:25" x14ac:dyDescent="0.25">
      <c r="A118" s="327" t="s">
        <v>124</v>
      </c>
      <c r="B118" s="328">
        <f>+B101+B117</f>
        <v>3177588</v>
      </c>
      <c r="C118" s="328">
        <f t="shared" si="145"/>
        <v>452.06828851899274</v>
      </c>
      <c r="D118" s="328">
        <f t="shared" ref="D118:X118" si="240">+D101+D117</f>
        <v>79550106</v>
      </c>
      <c r="E118" s="328">
        <f t="shared" si="227"/>
        <v>422.5993731406715</v>
      </c>
      <c r="F118" s="328">
        <f t="shared" si="240"/>
        <v>14335187</v>
      </c>
      <c r="G118" s="328">
        <f t="shared" si="228"/>
        <v>362.5489883662114</v>
      </c>
      <c r="H118" s="328">
        <f t="shared" si="240"/>
        <v>6107040</v>
      </c>
      <c r="I118" s="328">
        <f t="shared" si="229"/>
        <v>298.80810255406595</v>
      </c>
      <c r="J118" s="328">
        <f t="shared" si="240"/>
        <v>6703780</v>
      </c>
      <c r="K118" s="328">
        <f t="shared" si="230"/>
        <v>360.53458104764979</v>
      </c>
      <c r="L118" s="328">
        <f t="shared" si="240"/>
        <v>2763982</v>
      </c>
      <c r="M118" s="328">
        <f t="shared" si="231"/>
        <v>452.88907094871377</v>
      </c>
      <c r="N118" s="328">
        <f t="shared" si="240"/>
        <v>6059322</v>
      </c>
      <c r="O118" s="328">
        <f t="shared" si="232"/>
        <v>587.77010379280239</v>
      </c>
      <c r="P118" s="328">
        <f t="shared" si="240"/>
        <v>5662610</v>
      </c>
      <c r="Q118" s="328">
        <f t="shared" si="233"/>
        <v>353.14062987215465</v>
      </c>
      <c r="R118" s="328">
        <f t="shared" si="240"/>
        <v>2671687</v>
      </c>
      <c r="S118" s="328">
        <f t="shared" si="234"/>
        <v>431.96232821341954</v>
      </c>
      <c r="T118" s="328">
        <f t="shared" si="240"/>
        <v>2103817</v>
      </c>
      <c r="U118" s="328">
        <f t="shared" si="235"/>
        <v>340.80949295318322</v>
      </c>
      <c r="V118" s="328">
        <f t="shared" si="240"/>
        <v>0</v>
      </c>
      <c r="W118" s="328">
        <f t="shared" si="236"/>
        <v>0</v>
      </c>
      <c r="X118" s="328">
        <f t="shared" si="240"/>
        <v>129135119</v>
      </c>
      <c r="Y118" s="328">
        <f t="shared" si="238"/>
        <v>405.26201176226908</v>
      </c>
    </row>
    <row r="119" spans="1:25" x14ac:dyDescent="0.25">
      <c r="A119" s="327" t="s">
        <v>125</v>
      </c>
      <c r="B119" s="328">
        <f>+B102+B117</f>
        <v>3212980.08</v>
      </c>
      <c r="C119" s="328">
        <f t="shared" si="145"/>
        <v>457.10344003414428</v>
      </c>
      <c r="D119" s="328">
        <f t="shared" ref="D119:X119" si="241">+D102+D117</f>
        <v>79812186</v>
      </c>
      <c r="E119" s="328">
        <f t="shared" si="227"/>
        <v>423.99163833404162</v>
      </c>
      <c r="F119" s="328">
        <f t="shared" si="241"/>
        <v>14361619.039999999</v>
      </c>
      <c r="G119" s="328">
        <f t="shared" si="228"/>
        <v>363.2174769853313</v>
      </c>
      <c r="H119" s="328">
        <f t="shared" si="241"/>
        <v>6272128.0800000001</v>
      </c>
      <c r="I119" s="328">
        <f t="shared" si="229"/>
        <v>306.88560915940894</v>
      </c>
      <c r="J119" s="328">
        <f t="shared" si="241"/>
        <v>6705572.0800000001</v>
      </c>
      <c r="K119" s="328">
        <f t="shared" si="230"/>
        <v>360.6309605249005</v>
      </c>
      <c r="L119" s="328">
        <f t="shared" si="241"/>
        <v>2796462.04</v>
      </c>
      <c r="M119" s="328">
        <f t="shared" si="231"/>
        <v>458.21105030312964</v>
      </c>
      <c r="N119" s="328">
        <f t="shared" si="241"/>
        <v>6203354.04</v>
      </c>
      <c r="O119" s="328">
        <f t="shared" si="232"/>
        <v>601.74158890290039</v>
      </c>
      <c r="P119" s="328">
        <f t="shared" si="241"/>
        <v>5677618.04</v>
      </c>
      <c r="Q119" s="328">
        <f t="shared" si="233"/>
        <v>354.07658497037733</v>
      </c>
      <c r="R119" s="328">
        <f t="shared" si="241"/>
        <v>2703719.08</v>
      </c>
      <c r="S119" s="328">
        <f t="shared" si="234"/>
        <v>437.14132255456752</v>
      </c>
      <c r="T119" s="328">
        <f t="shared" si="241"/>
        <v>2127337</v>
      </c>
      <c r="U119" s="328">
        <f t="shared" si="235"/>
        <v>344.61963388951887</v>
      </c>
      <c r="V119" s="328">
        <f t="shared" si="241"/>
        <v>0</v>
      </c>
      <c r="W119" s="328">
        <f t="shared" si="236"/>
        <v>0</v>
      </c>
      <c r="X119" s="328">
        <f t="shared" si="241"/>
        <v>129872975.47999999</v>
      </c>
      <c r="Y119" s="328">
        <f t="shared" si="238"/>
        <v>407.57761114214514</v>
      </c>
    </row>
    <row r="120" spans="1:25" x14ac:dyDescent="0.25">
      <c r="A120" s="327" t="s">
        <v>126</v>
      </c>
      <c r="B120" s="329">
        <f>+B101/B118</f>
        <v>0.71518232688948746</v>
      </c>
      <c r="C120" s="329">
        <f t="shared" si="145"/>
        <v>1.0174737898555804E-4</v>
      </c>
      <c r="D120" s="329">
        <f t="shared" ref="D120:X120" si="242">+D101/D118</f>
        <v>0.39679854322894298</v>
      </c>
      <c r="E120" s="329">
        <f t="shared" si="227"/>
        <v>2.1079395624146992E-6</v>
      </c>
      <c r="F120" s="329">
        <f t="shared" si="242"/>
        <v>0.59283477268657436</v>
      </c>
      <c r="G120" s="329">
        <f t="shared" si="228"/>
        <v>1.4993292177202183E-5</v>
      </c>
      <c r="H120" s="329">
        <f t="shared" si="242"/>
        <v>0.8357596138071911</v>
      </c>
      <c r="I120" s="329">
        <f t="shared" si="229"/>
        <v>4.0892436334631133E-5</v>
      </c>
      <c r="J120" s="329">
        <f t="shared" si="242"/>
        <v>0.43458409645105484</v>
      </c>
      <c r="K120" s="329">
        <f t="shared" si="230"/>
        <v>2.337227581214665E-5</v>
      </c>
      <c r="L120" s="329">
        <f t="shared" si="242"/>
        <v>0.61157385367654549</v>
      </c>
      <c r="M120" s="329">
        <f t="shared" si="231"/>
        <v>1.0020872581952245E-4</v>
      </c>
      <c r="N120" s="329">
        <f t="shared" si="242"/>
        <v>0.74724471078193122</v>
      </c>
      <c r="O120" s="329">
        <f t="shared" si="232"/>
        <v>7.2484694032586209E-5</v>
      </c>
      <c r="P120" s="329">
        <f t="shared" si="242"/>
        <v>0.50509758570763064</v>
      </c>
      <c r="Q120" s="329">
        <f t="shared" si="233"/>
        <v>3.1499693527136305E-5</v>
      </c>
      <c r="R120" s="329">
        <f t="shared" si="242"/>
        <v>0.67477429576507864</v>
      </c>
      <c r="S120" s="329">
        <f t="shared" si="234"/>
        <v>1.0909851184560689E-4</v>
      </c>
      <c r="T120" s="329">
        <f t="shared" si="242"/>
        <v>0.96982739505804549</v>
      </c>
      <c r="U120" s="329">
        <f t="shared" si="235"/>
        <v>1.5710795319262037E-4</v>
      </c>
      <c r="V120" s="329">
        <v>0</v>
      </c>
      <c r="W120" s="329">
        <f t="shared" si="236"/>
        <v>0</v>
      </c>
      <c r="X120" s="329">
        <f t="shared" si="242"/>
        <v>0.4899919053003699</v>
      </c>
      <c r="Y120" s="329">
        <f t="shared" si="238"/>
        <v>1.537731229327749E-6</v>
      </c>
    </row>
    <row r="121" spans="1:25" x14ac:dyDescent="0.25">
      <c r="A121" s="243" t="s">
        <v>127</v>
      </c>
      <c r="B121" s="241" t="s">
        <v>13</v>
      </c>
      <c r="C121" s="241"/>
      <c r="D121" s="241" t="s">
        <v>13</v>
      </c>
      <c r="E121" s="241"/>
      <c r="F121" s="241" t="s">
        <v>13</v>
      </c>
      <c r="G121" s="241"/>
      <c r="H121" s="241" t="s">
        <v>13</v>
      </c>
      <c r="I121" s="241"/>
      <c r="J121" s="241" t="s">
        <v>13</v>
      </c>
      <c r="K121" s="241"/>
      <c r="L121" s="241" t="s">
        <v>13</v>
      </c>
      <c r="M121" s="241"/>
      <c r="N121" s="241" t="s">
        <v>13</v>
      </c>
      <c r="O121" s="241"/>
      <c r="P121" s="241" t="s">
        <v>13</v>
      </c>
      <c r="Q121" s="241"/>
      <c r="R121" s="241" t="s">
        <v>13</v>
      </c>
      <c r="S121" s="241"/>
      <c r="T121" s="241" t="s">
        <v>13</v>
      </c>
      <c r="U121" s="241"/>
      <c r="V121" s="241" t="s">
        <v>13</v>
      </c>
      <c r="W121" s="241"/>
      <c r="X121" s="241" t="s">
        <v>13</v>
      </c>
      <c r="Y121" s="241"/>
    </row>
    <row r="122" spans="1:25" x14ac:dyDescent="0.25">
      <c r="A122" s="330" t="s">
        <v>128</v>
      </c>
      <c r="B122" s="331">
        <v>9584</v>
      </c>
      <c r="C122" s="331">
        <f t="shared" si="145"/>
        <v>1.363494095888462</v>
      </c>
      <c r="D122" s="331">
        <v>934351</v>
      </c>
      <c r="E122" s="331">
        <f t="shared" ref="E122:E124" si="243">+D122/D$3</f>
        <v>4.9636155971100724</v>
      </c>
      <c r="F122" s="331">
        <v>40341</v>
      </c>
      <c r="G122" s="331">
        <f t="shared" ref="G122:G124" si="244">+F122/F$3</f>
        <v>1.0202579666160849</v>
      </c>
      <c r="H122" s="331">
        <v>115377</v>
      </c>
      <c r="I122" s="331">
        <f t="shared" ref="I122:I124" si="245">+H122/H$3</f>
        <v>5.6452196888149526</v>
      </c>
      <c r="J122" s="331">
        <v>3686</v>
      </c>
      <c r="K122" s="331">
        <f t="shared" ref="K122:K124" si="246">+J122/J$3</f>
        <v>0.19823599010433474</v>
      </c>
      <c r="L122" s="331">
        <v>6302</v>
      </c>
      <c r="M122" s="331">
        <f t="shared" ref="M122:M124" si="247">+L122/L$3</f>
        <v>1.0326069146321482</v>
      </c>
      <c r="N122" s="331">
        <v>132567</v>
      </c>
      <c r="O122" s="331">
        <f t="shared" ref="O122:O124" si="248">+N122/N$3</f>
        <v>12.859346202347464</v>
      </c>
      <c r="P122" s="331">
        <v>8061</v>
      </c>
      <c r="Q122" s="331">
        <f t="shared" ref="Q122:Q124" si="249">+P122/P$3</f>
        <v>0.5027128157156221</v>
      </c>
      <c r="R122" s="331">
        <v>595</v>
      </c>
      <c r="S122" s="331">
        <f t="shared" ref="S122:S124" si="250">+R122/R$3</f>
        <v>9.6200485044462408E-2</v>
      </c>
      <c r="T122" s="331">
        <v>128260</v>
      </c>
      <c r="U122" s="331">
        <f t="shared" ref="U122:U124" si="251">+T122/T$3</f>
        <v>20.777579782925645</v>
      </c>
      <c r="V122" s="331">
        <v>0</v>
      </c>
      <c r="W122" s="331">
        <f t="shared" ref="W122:W124" si="252">+V122/V$3</f>
        <v>0</v>
      </c>
      <c r="X122" s="331">
        <v>1379124</v>
      </c>
      <c r="Y122" s="331">
        <f t="shared" ref="Y122:Y124" si="253">+X122/X$3</f>
        <v>4.3280756701794472</v>
      </c>
    </row>
    <row r="123" spans="1:25" x14ac:dyDescent="0.25">
      <c r="A123" s="330" t="s">
        <v>129</v>
      </c>
      <c r="B123" s="331">
        <v>0</v>
      </c>
      <c r="C123" s="331">
        <f t="shared" si="145"/>
        <v>0</v>
      </c>
      <c r="D123" s="331">
        <v>0</v>
      </c>
      <c r="E123" s="331">
        <f t="shared" si="243"/>
        <v>0</v>
      </c>
      <c r="F123" s="331">
        <v>0</v>
      </c>
      <c r="G123" s="331">
        <f t="shared" si="244"/>
        <v>0</v>
      </c>
      <c r="H123" s="331">
        <v>0</v>
      </c>
      <c r="I123" s="331">
        <f t="shared" si="245"/>
        <v>0</v>
      </c>
      <c r="J123" s="331">
        <v>0</v>
      </c>
      <c r="K123" s="331">
        <f t="shared" si="246"/>
        <v>0</v>
      </c>
      <c r="L123" s="331">
        <v>0</v>
      </c>
      <c r="M123" s="331">
        <f t="shared" si="247"/>
        <v>0</v>
      </c>
      <c r="N123" s="331">
        <v>0</v>
      </c>
      <c r="O123" s="331">
        <f t="shared" si="248"/>
        <v>0</v>
      </c>
      <c r="P123" s="331">
        <v>0</v>
      </c>
      <c r="Q123" s="331">
        <f t="shared" si="249"/>
        <v>0</v>
      </c>
      <c r="R123" s="331">
        <v>0</v>
      </c>
      <c r="S123" s="331">
        <f t="shared" si="250"/>
        <v>0</v>
      </c>
      <c r="T123" s="331">
        <v>0</v>
      </c>
      <c r="U123" s="331">
        <f t="shared" si="251"/>
        <v>0</v>
      </c>
      <c r="V123" s="331">
        <v>0</v>
      </c>
      <c r="W123" s="331">
        <f t="shared" si="252"/>
        <v>0</v>
      </c>
      <c r="X123" s="331">
        <v>0</v>
      </c>
      <c r="Y123" s="331">
        <f t="shared" si="253"/>
        <v>0</v>
      </c>
    </row>
    <row r="124" spans="1:25" x14ac:dyDescent="0.25">
      <c r="A124" s="332" t="s">
        <v>130</v>
      </c>
      <c r="B124" s="333">
        <v>9584</v>
      </c>
      <c r="C124" s="333">
        <f t="shared" si="145"/>
        <v>1.363494095888462</v>
      </c>
      <c r="D124" s="333">
        <v>934351</v>
      </c>
      <c r="E124" s="333">
        <f t="shared" si="243"/>
        <v>4.9636155971100724</v>
      </c>
      <c r="F124" s="333">
        <v>40341</v>
      </c>
      <c r="G124" s="333">
        <f t="shared" si="244"/>
        <v>1.0202579666160849</v>
      </c>
      <c r="H124" s="333">
        <v>115377</v>
      </c>
      <c r="I124" s="333">
        <f t="shared" si="245"/>
        <v>5.6452196888149526</v>
      </c>
      <c r="J124" s="333">
        <v>3686</v>
      </c>
      <c r="K124" s="333">
        <f t="shared" si="246"/>
        <v>0.19823599010433474</v>
      </c>
      <c r="L124" s="333">
        <v>6302</v>
      </c>
      <c r="M124" s="333">
        <f t="shared" si="247"/>
        <v>1.0326069146321482</v>
      </c>
      <c r="N124" s="333">
        <v>132567</v>
      </c>
      <c r="O124" s="333">
        <f t="shared" si="248"/>
        <v>12.859346202347464</v>
      </c>
      <c r="P124" s="333">
        <v>8061</v>
      </c>
      <c r="Q124" s="333">
        <f t="shared" si="249"/>
        <v>0.5027128157156221</v>
      </c>
      <c r="R124" s="333">
        <v>595</v>
      </c>
      <c r="S124" s="333">
        <f t="shared" si="250"/>
        <v>9.6200485044462408E-2</v>
      </c>
      <c r="T124" s="333">
        <v>128260</v>
      </c>
      <c r="U124" s="333">
        <f t="shared" si="251"/>
        <v>20.777579782925645</v>
      </c>
      <c r="V124" s="333">
        <v>0</v>
      </c>
      <c r="W124" s="333">
        <f t="shared" si="252"/>
        <v>0</v>
      </c>
      <c r="X124" s="333">
        <v>1379124</v>
      </c>
      <c r="Y124" s="333">
        <f t="shared" si="253"/>
        <v>4.3280756701794472</v>
      </c>
    </row>
    <row r="125" spans="1:25" x14ac:dyDescent="0.25">
      <c r="A125" s="334" t="s">
        <v>131</v>
      </c>
      <c r="B125" s="335" t="s">
        <v>13</v>
      </c>
      <c r="C125" s="335"/>
      <c r="D125" s="335" t="s">
        <v>13</v>
      </c>
      <c r="E125" s="335"/>
      <c r="F125" s="335" t="s">
        <v>13</v>
      </c>
      <c r="G125" s="335"/>
      <c r="H125" s="335" t="s">
        <v>13</v>
      </c>
      <c r="I125" s="335"/>
      <c r="J125" s="335" t="s">
        <v>13</v>
      </c>
      <c r="K125" s="335"/>
      <c r="L125" s="335" t="s">
        <v>13</v>
      </c>
      <c r="M125" s="335"/>
      <c r="N125" s="335" t="s">
        <v>13</v>
      </c>
      <c r="O125" s="335"/>
      <c r="P125" s="335" t="s">
        <v>13</v>
      </c>
      <c r="Q125" s="335"/>
      <c r="R125" s="335" t="s">
        <v>13</v>
      </c>
      <c r="S125" s="335"/>
      <c r="T125" s="335" t="s">
        <v>13</v>
      </c>
      <c r="U125" s="335"/>
      <c r="V125" s="335" t="s">
        <v>13</v>
      </c>
      <c r="W125" s="335"/>
      <c r="X125" s="335" t="s">
        <v>13</v>
      </c>
      <c r="Y125" s="335"/>
    </row>
    <row r="126" spans="1:25" x14ac:dyDescent="0.25">
      <c r="A126" s="335" t="s">
        <v>132</v>
      </c>
      <c r="B126" s="336">
        <v>0</v>
      </c>
      <c r="C126" s="336">
        <f t="shared" si="145"/>
        <v>0</v>
      </c>
      <c r="D126" s="336">
        <v>0</v>
      </c>
      <c r="E126" s="336">
        <f t="shared" ref="E126:E128" si="254">+D126/D$3</f>
        <v>0</v>
      </c>
      <c r="F126" s="336">
        <v>0</v>
      </c>
      <c r="G126" s="336">
        <f t="shared" ref="G126:G128" si="255">+F126/F$3</f>
        <v>0</v>
      </c>
      <c r="H126" s="336">
        <v>0</v>
      </c>
      <c r="I126" s="336">
        <f t="shared" ref="I126:I128" si="256">+H126/H$3</f>
        <v>0</v>
      </c>
      <c r="J126" s="336">
        <v>0</v>
      </c>
      <c r="K126" s="336">
        <f t="shared" ref="K126:K128" si="257">+J126/J$3</f>
        <v>0</v>
      </c>
      <c r="L126" s="336">
        <v>0</v>
      </c>
      <c r="M126" s="336">
        <f t="shared" ref="M126:M128" si="258">+L126/L$3</f>
        <v>0</v>
      </c>
      <c r="N126" s="336">
        <v>0</v>
      </c>
      <c r="O126" s="336">
        <f t="shared" ref="O126:O128" si="259">+N126/N$3</f>
        <v>0</v>
      </c>
      <c r="P126" s="336">
        <v>0</v>
      </c>
      <c r="Q126" s="336">
        <f t="shared" ref="Q126:Q128" si="260">+P126/P$3</f>
        <v>0</v>
      </c>
      <c r="R126" s="336">
        <v>0</v>
      </c>
      <c r="S126" s="336">
        <f t="shared" ref="S126:S128" si="261">+R126/R$3</f>
        <v>0</v>
      </c>
      <c r="T126" s="336">
        <v>0</v>
      </c>
      <c r="U126" s="336">
        <f t="shared" ref="U126:U128" si="262">+T126/T$3</f>
        <v>0</v>
      </c>
      <c r="V126" s="336">
        <v>0</v>
      </c>
      <c r="W126" s="336">
        <f t="shared" ref="W126:W128" si="263">+V126/V$3</f>
        <v>0</v>
      </c>
      <c r="X126" s="336">
        <v>0</v>
      </c>
      <c r="Y126" s="336">
        <f t="shared" ref="Y126:Y128" si="264">+X126/X$3</f>
        <v>0</v>
      </c>
    </row>
    <row r="127" spans="1:25" x14ac:dyDescent="0.25">
      <c r="A127" s="335" t="s">
        <v>133</v>
      </c>
      <c r="B127" s="336">
        <v>0</v>
      </c>
      <c r="C127" s="336">
        <f t="shared" si="145"/>
        <v>0</v>
      </c>
      <c r="D127" s="336">
        <v>0</v>
      </c>
      <c r="E127" s="336">
        <f t="shared" si="254"/>
        <v>0</v>
      </c>
      <c r="F127" s="336">
        <v>0</v>
      </c>
      <c r="G127" s="336">
        <f t="shared" si="255"/>
        <v>0</v>
      </c>
      <c r="H127" s="336">
        <v>0</v>
      </c>
      <c r="I127" s="336">
        <f t="shared" si="256"/>
        <v>0</v>
      </c>
      <c r="J127" s="336">
        <v>0</v>
      </c>
      <c r="K127" s="336">
        <f t="shared" si="257"/>
        <v>0</v>
      </c>
      <c r="L127" s="336">
        <v>0</v>
      </c>
      <c r="M127" s="336">
        <f t="shared" si="258"/>
        <v>0</v>
      </c>
      <c r="N127" s="336">
        <v>0</v>
      </c>
      <c r="O127" s="336">
        <f t="shared" si="259"/>
        <v>0</v>
      </c>
      <c r="P127" s="336">
        <v>0</v>
      </c>
      <c r="Q127" s="336">
        <f t="shared" si="260"/>
        <v>0</v>
      </c>
      <c r="R127" s="336">
        <v>0</v>
      </c>
      <c r="S127" s="336">
        <f t="shared" si="261"/>
        <v>0</v>
      </c>
      <c r="T127" s="336">
        <v>0</v>
      </c>
      <c r="U127" s="336">
        <f t="shared" si="262"/>
        <v>0</v>
      </c>
      <c r="V127" s="336">
        <v>0</v>
      </c>
      <c r="W127" s="336">
        <f t="shared" si="263"/>
        <v>0</v>
      </c>
      <c r="X127" s="336">
        <v>0</v>
      </c>
      <c r="Y127" s="336">
        <f t="shared" si="264"/>
        <v>0</v>
      </c>
    </row>
    <row r="128" spans="1:25" x14ac:dyDescent="0.25">
      <c r="A128" s="334" t="s">
        <v>134</v>
      </c>
      <c r="B128" s="337">
        <v>0</v>
      </c>
      <c r="C128" s="337">
        <f t="shared" si="145"/>
        <v>0</v>
      </c>
      <c r="D128" s="337">
        <v>0</v>
      </c>
      <c r="E128" s="337">
        <f t="shared" si="254"/>
        <v>0</v>
      </c>
      <c r="F128" s="337">
        <v>0</v>
      </c>
      <c r="G128" s="337">
        <f t="shared" si="255"/>
        <v>0</v>
      </c>
      <c r="H128" s="337">
        <v>0</v>
      </c>
      <c r="I128" s="337">
        <f t="shared" si="256"/>
        <v>0</v>
      </c>
      <c r="J128" s="337">
        <v>0</v>
      </c>
      <c r="K128" s="337">
        <f t="shared" si="257"/>
        <v>0</v>
      </c>
      <c r="L128" s="337">
        <v>0</v>
      </c>
      <c r="M128" s="337">
        <f t="shared" si="258"/>
        <v>0</v>
      </c>
      <c r="N128" s="337">
        <v>0</v>
      </c>
      <c r="O128" s="337">
        <f t="shared" si="259"/>
        <v>0</v>
      </c>
      <c r="P128" s="337">
        <v>0</v>
      </c>
      <c r="Q128" s="337">
        <f t="shared" si="260"/>
        <v>0</v>
      </c>
      <c r="R128" s="337">
        <v>0</v>
      </c>
      <c r="S128" s="337">
        <f t="shared" si="261"/>
        <v>0</v>
      </c>
      <c r="T128" s="337">
        <v>0</v>
      </c>
      <c r="U128" s="337">
        <f t="shared" si="262"/>
        <v>0</v>
      </c>
      <c r="V128" s="337">
        <v>0</v>
      </c>
      <c r="W128" s="337">
        <f t="shared" si="263"/>
        <v>0</v>
      </c>
      <c r="X128" s="337">
        <v>0</v>
      </c>
      <c r="Y128" s="337">
        <f t="shared" si="264"/>
        <v>0</v>
      </c>
    </row>
  </sheetData>
  <mergeCells count="24">
    <mergeCell ref="X3:Y3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8"/>
  <sheetViews>
    <sheetView workbookViewId="0">
      <selection activeCell="A7" sqref="A7"/>
    </sheetView>
  </sheetViews>
  <sheetFormatPr baseColWidth="10" defaultRowHeight="13.2" x14ac:dyDescent="0.25"/>
  <cols>
    <col min="1" max="1" width="58.5546875" customWidth="1"/>
    <col min="2" max="2" width="13.6640625" customWidth="1"/>
    <col min="3" max="3" width="7.77734375" customWidth="1"/>
    <col min="4" max="4" width="13.6640625" customWidth="1"/>
    <col min="5" max="5" width="7.77734375" customWidth="1"/>
    <col min="6" max="6" width="13.6640625" customWidth="1"/>
    <col min="7" max="7" width="7.77734375" customWidth="1"/>
    <col min="8" max="8" width="13.6640625" customWidth="1"/>
    <col min="9" max="9" width="7.77734375" customWidth="1"/>
    <col min="10" max="10" width="13.6640625" customWidth="1"/>
    <col min="11" max="11" width="7.77734375" customWidth="1"/>
    <col min="12" max="12" width="13.6640625" customWidth="1"/>
    <col min="13" max="13" width="7.77734375" customWidth="1"/>
    <col min="14" max="14" width="13.6640625" customWidth="1"/>
    <col min="15" max="15" width="7.77734375" customWidth="1"/>
    <col min="16" max="16" width="13.6640625" customWidth="1"/>
    <col min="17" max="17" width="7.77734375" customWidth="1"/>
    <col min="18" max="18" width="13.6640625" customWidth="1"/>
    <col min="19" max="19" width="7.77734375" customWidth="1"/>
    <col min="20" max="20" width="13.6640625" customWidth="1"/>
    <col min="21" max="21" width="7.77734375" customWidth="1"/>
    <col min="22" max="22" width="13.6640625" customWidth="1"/>
    <col min="23" max="23" width="7.77734375" customWidth="1"/>
    <col min="24" max="24" width="13.6640625" customWidth="1"/>
    <col min="25" max="25" width="7.77734375" customWidth="1"/>
    <col min="26" max="26" width="13.6640625" customWidth="1"/>
    <col min="27" max="27" width="7.77734375" customWidth="1"/>
    <col min="28" max="28" width="13.6640625" customWidth="1"/>
    <col min="29" max="29" width="7.77734375" customWidth="1"/>
    <col min="30" max="30" width="13.6640625" customWidth="1"/>
    <col min="31" max="31" width="7.77734375" customWidth="1"/>
    <col min="32" max="32" width="13.6640625" customWidth="1"/>
    <col min="33" max="33" width="7.77734375" customWidth="1"/>
    <col min="34" max="34" width="13.6640625" customWidth="1"/>
    <col min="35" max="35" width="7.77734375" customWidth="1"/>
    <col min="36" max="36" width="13.6640625" customWidth="1"/>
    <col min="37" max="37" width="7.77734375" customWidth="1"/>
    <col min="38" max="38" width="13.6640625" customWidth="1"/>
    <col min="39" max="39" width="7.77734375" customWidth="1"/>
    <col min="40" max="40" width="13.6640625" customWidth="1"/>
    <col min="41" max="41" width="7.77734375" customWidth="1"/>
    <col min="42" max="42" width="13.6640625" customWidth="1"/>
    <col min="43" max="43" width="7.77734375" customWidth="1"/>
    <col min="44" max="44" width="13.6640625" customWidth="1"/>
    <col min="45" max="45" width="7.77734375" customWidth="1"/>
    <col min="46" max="46" width="13.6640625" customWidth="1"/>
    <col min="47" max="47" width="7.77734375" customWidth="1"/>
    <col min="48" max="48" width="13.6640625" customWidth="1"/>
    <col min="49" max="49" width="7.77734375" customWidth="1"/>
    <col min="50" max="50" width="13.6640625" customWidth="1"/>
    <col min="51" max="51" width="7.77734375" customWidth="1"/>
    <col min="52" max="242" width="8.88671875" customWidth="1"/>
  </cols>
  <sheetData>
    <row r="1" spans="1:51" x14ac:dyDescent="0.25">
      <c r="B1" s="530" t="s">
        <v>154</v>
      </c>
      <c r="C1" s="530"/>
      <c r="D1" s="530" t="s">
        <v>155</v>
      </c>
      <c r="E1" s="530"/>
      <c r="F1" s="530" t="s">
        <v>156</v>
      </c>
      <c r="G1" s="530"/>
      <c r="H1" s="530" t="s">
        <v>157</v>
      </c>
      <c r="I1" s="530"/>
      <c r="J1" s="530" t="s">
        <v>158</v>
      </c>
      <c r="K1" s="530"/>
      <c r="L1" s="530" t="s">
        <v>159</v>
      </c>
      <c r="M1" s="530"/>
      <c r="N1" s="530" t="s">
        <v>160</v>
      </c>
      <c r="O1" s="530"/>
      <c r="P1" s="530" t="s">
        <v>161</v>
      </c>
      <c r="Q1" s="530"/>
      <c r="R1" s="530" t="s">
        <v>162</v>
      </c>
      <c r="S1" s="530"/>
      <c r="T1" s="530" t="s">
        <v>163</v>
      </c>
      <c r="U1" s="530"/>
      <c r="V1" s="530" t="s">
        <v>164</v>
      </c>
      <c r="W1" s="530"/>
      <c r="X1" s="530" t="s">
        <v>165</v>
      </c>
      <c r="Y1" s="530"/>
      <c r="Z1" s="530" t="s">
        <v>166</v>
      </c>
      <c r="AA1" s="530"/>
      <c r="AB1" s="530" t="s">
        <v>167</v>
      </c>
      <c r="AC1" s="530"/>
      <c r="AD1" s="530" t="s">
        <v>168</v>
      </c>
      <c r="AE1" s="530"/>
      <c r="AF1" s="530" t="s">
        <v>169</v>
      </c>
      <c r="AG1" s="530"/>
      <c r="AH1" s="530" t="s">
        <v>170</v>
      </c>
      <c r="AI1" s="530"/>
      <c r="AJ1" s="530" t="s">
        <v>171</v>
      </c>
      <c r="AK1" s="530"/>
      <c r="AL1" s="530" t="s">
        <v>172</v>
      </c>
      <c r="AM1" s="530"/>
      <c r="AN1" s="530" t="s">
        <v>173</v>
      </c>
      <c r="AO1" s="530"/>
      <c r="AP1" s="530" t="s">
        <v>174</v>
      </c>
      <c r="AQ1" s="530"/>
      <c r="AR1" s="530" t="s">
        <v>175</v>
      </c>
      <c r="AS1" s="530"/>
      <c r="AT1" s="530" t="s">
        <v>176</v>
      </c>
      <c r="AU1" s="530"/>
      <c r="AV1" s="530" t="s">
        <v>143</v>
      </c>
      <c r="AW1" s="530"/>
      <c r="AX1" s="530" t="s">
        <v>5</v>
      </c>
      <c r="AY1" s="530"/>
    </row>
    <row r="2" spans="1:51" ht="57" x14ac:dyDescent="0.25">
      <c r="A2" s="138" t="s">
        <v>177</v>
      </c>
      <c r="B2" s="138" t="s">
        <v>10</v>
      </c>
      <c r="C2" s="139" t="s">
        <v>11</v>
      </c>
      <c r="D2" s="138" t="s">
        <v>10</v>
      </c>
      <c r="E2" s="139" t="s">
        <v>11</v>
      </c>
      <c r="F2" s="138" t="s">
        <v>10</v>
      </c>
      <c r="G2" s="139" t="s">
        <v>11</v>
      </c>
      <c r="H2" s="138" t="s">
        <v>10</v>
      </c>
      <c r="I2" s="139" t="s">
        <v>11</v>
      </c>
      <c r="J2" s="138" t="s">
        <v>10</v>
      </c>
      <c r="K2" s="139" t="s">
        <v>11</v>
      </c>
      <c r="L2" s="138" t="s">
        <v>10</v>
      </c>
      <c r="M2" s="139" t="s">
        <v>11</v>
      </c>
      <c r="N2" s="138" t="s">
        <v>10</v>
      </c>
      <c r="O2" s="139" t="s">
        <v>11</v>
      </c>
      <c r="P2" s="138" t="s">
        <v>10</v>
      </c>
      <c r="Q2" s="139" t="s">
        <v>11</v>
      </c>
      <c r="R2" s="138" t="s">
        <v>10</v>
      </c>
      <c r="S2" s="139" t="s">
        <v>11</v>
      </c>
      <c r="T2" s="138" t="s">
        <v>10</v>
      </c>
      <c r="U2" s="139" t="s">
        <v>11</v>
      </c>
      <c r="V2" s="138" t="s">
        <v>10</v>
      </c>
      <c r="W2" s="139" t="s">
        <v>11</v>
      </c>
      <c r="X2" s="138" t="s">
        <v>10</v>
      </c>
      <c r="Y2" s="139" t="s">
        <v>11</v>
      </c>
      <c r="Z2" s="138" t="s">
        <v>10</v>
      </c>
      <c r="AA2" s="139" t="s">
        <v>11</v>
      </c>
      <c r="AB2" s="138" t="s">
        <v>10</v>
      </c>
      <c r="AC2" s="139" t="s">
        <v>11</v>
      </c>
      <c r="AD2" s="138" t="s">
        <v>10</v>
      </c>
      <c r="AE2" s="139" t="s">
        <v>11</v>
      </c>
      <c r="AF2" s="138" t="s">
        <v>10</v>
      </c>
      <c r="AG2" s="139" t="s">
        <v>11</v>
      </c>
      <c r="AH2" s="138" t="s">
        <v>10</v>
      </c>
      <c r="AI2" s="139" t="s">
        <v>11</v>
      </c>
      <c r="AJ2" s="138" t="s">
        <v>10</v>
      </c>
      <c r="AK2" s="139" t="s">
        <v>11</v>
      </c>
      <c r="AL2" s="138" t="s">
        <v>10</v>
      </c>
      <c r="AM2" s="139" t="s">
        <v>11</v>
      </c>
      <c r="AN2" s="138" t="s">
        <v>10</v>
      </c>
      <c r="AO2" s="139" t="s">
        <v>11</v>
      </c>
      <c r="AP2" s="138" t="s">
        <v>10</v>
      </c>
      <c r="AQ2" s="139" t="s">
        <v>11</v>
      </c>
      <c r="AR2" s="138" t="s">
        <v>10</v>
      </c>
      <c r="AS2" s="139" t="s">
        <v>11</v>
      </c>
      <c r="AT2" s="138" t="s">
        <v>10</v>
      </c>
      <c r="AU2" s="139" t="s">
        <v>11</v>
      </c>
      <c r="AV2" s="138" t="s">
        <v>10</v>
      </c>
      <c r="AW2" s="139" t="s">
        <v>11</v>
      </c>
      <c r="AX2" s="138" t="s">
        <v>10</v>
      </c>
      <c r="AY2" s="139" t="s">
        <v>11</v>
      </c>
    </row>
    <row r="3" spans="1:51" x14ac:dyDescent="0.25">
      <c r="A3" s="140" t="s">
        <v>12</v>
      </c>
      <c r="B3" s="529">
        <v>202</v>
      </c>
      <c r="C3" s="529" t="s">
        <v>13</v>
      </c>
      <c r="D3" s="529">
        <v>178</v>
      </c>
      <c r="E3" s="529" t="s">
        <v>13</v>
      </c>
      <c r="F3" s="529">
        <v>1696</v>
      </c>
      <c r="G3" s="529" t="s">
        <v>13</v>
      </c>
      <c r="H3" s="529">
        <v>13938</v>
      </c>
      <c r="I3" s="529" t="s">
        <v>13</v>
      </c>
      <c r="J3" s="529">
        <v>444</v>
      </c>
      <c r="K3" s="529" t="s">
        <v>13</v>
      </c>
      <c r="L3" s="529">
        <v>495</v>
      </c>
      <c r="M3" s="529" t="s">
        <v>13</v>
      </c>
      <c r="N3" s="529">
        <v>121</v>
      </c>
      <c r="O3" s="529" t="s">
        <v>13</v>
      </c>
      <c r="P3" s="529">
        <v>2293</v>
      </c>
      <c r="Q3" s="529" t="s">
        <v>13</v>
      </c>
      <c r="R3" s="529">
        <v>668</v>
      </c>
      <c r="S3" s="529" t="s">
        <v>13</v>
      </c>
      <c r="T3" s="529">
        <v>5830</v>
      </c>
      <c r="U3" s="529" t="s">
        <v>13</v>
      </c>
      <c r="V3" s="529">
        <v>8321</v>
      </c>
      <c r="W3" s="529" t="s">
        <v>13</v>
      </c>
      <c r="X3" s="529">
        <v>1421</v>
      </c>
      <c r="Y3" s="529" t="s">
        <v>13</v>
      </c>
      <c r="Z3" s="529">
        <v>255</v>
      </c>
      <c r="AA3" s="529" t="s">
        <v>13</v>
      </c>
      <c r="AB3" s="529">
        <v>957</v>
      </c>
      <c r="AC3" s="529" t="s">
        <v>13</v>
      </c>
      <c r="AD3" s="529">
        <v>10503</v>
      </c>
      <c r="AE3" s="529" t="s">
        <v>13</v>
      </c>
      <c r="AF3" s="529">
        <v>1258</v>
      </c>
      <c r="AG3" s="529" t="s">
        <v>13</v>
      </c>
      <c r="AH3" s="529">
        <v>1494</v>
      </c>
      <c r="AI3" s="529" t="s">
        <v>13</v>
      </c>
      <c r="AJ3" s="529">
        <v>6782</v>
      </c>
      <c r="AK3" s="529" t="s">
        <v>13</v>
      </c>
      <c r="AL3" s="529">
        <v>1637</v>
      </c>
      <c r="AM3" s="529" t="s">
        <v>13</v>
      </c>
      <c r="AN3" s="529">
        <v>1524</v>
      </c>
      <c r="AO3" s="529" t="s">
        <v>13</v>
      </c>
      <c r="AP3" s="529">
        <v>270</v>
      </c>
      <c r="AQ3" s="529" t="s">
        <v>13</v>
      </c>
      <c r="AR3" s="529">
        <v>9781</v>
      </c>
      <c r="AS3" s="529" t="s">
        <v>13</v>
      </c>
      <c r="AT3" s="529">
        <v>157</v>
      </c>
      <c r="AU3" s="529" t="s">
        <v>13</v>
      </c>
      <c r="AV3" s="529">
        <v>70225</v>
      </c>
      <c r="AW3" s="529" t="s">
        <v>13</v>
      </c>
      <c r="AX3" s="529">
        <v>70225</v>
      </c>
      <c r="AY3" s="529" t="s">
        <v>13</v>
      </c>
    </row>
    <row r="4" spans="1:51" x14ac:dyDescent="0.25">
      <c r="A4" s="141" t="s">
        <v>14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</row>
    <row r="5" spans="1:51" ht="33" customHeight="1" x14ac:dyDescent="0.25">
      <c r="A5" s="142" t="s">
        <v>15</v>
      </c>
      <c r="B5" s="143" t="s">
        <v>13</v>
      </c>
      <c r="C5" s="143" t="s">
        <v>13</v>
      </c>
      <c r="D5" s="143" t="s">
        <v>13</v>
      </c>
      <c r="E5" s="143" t="s">
        <v>13</v>
      </c>
      <c r="F5" s="143" t="s">
        <v>13</v>
      </c>
      <c r="G5" s="143" t="s">
        <v>13</v>
      </c>
      <c r="H5" s="143" t="s">
        <v>13</v>
      </c>
      <c r="I5" s="143" t="s">
        <v>13</v>
      </c>
      <c r="J5" s="143" t="s">
        <v>13</v>
      </c>
      <c r="K5" s="143" t="s">
        <v>13</v>
      </c>
      <c r="L5" s="143" t="s">
        <v>13</v>
      </c>
      <c r="M5" s="143" t="s">
        <v>13</v>
      </c>
      <c r="N5" s="143" t="s">
        <v>13</v>
      </c>
      <c r="O5" s="143" t="s">
        <v>13</v>
      </c>
      <c r="P5" s="143" t="s">
        <v>13</v>
      </c>
      <c r="Q5" s="143" t="s">
        <v>13</v>
      </c>
      <c r="R5" s="143" t="s">
        <v>13</v>
      </c>
      <c r="S5" s="143" t="s">
        <v>13</v>
      </c>
      <c r="T5" s="143" t="s">
        <v>13</v>
      </c>
      <c r="U5" s="143" t="s">
        <v>13</v>
      </c>
      <c r="V5" s="143" t="s">
        <v>13</v>
      </c>
      <c r="W5" s="143" t="s">
        <v>13</v>
      </c>
      <c r="X5" s="143" t="s">
        <v>13</v>
      </c>
      <c r="Y5" s="143" t="s">
        <v>13</v>
      </c>
      <c r="Z5" s="143" t="s">
        <v>13</v>
      </c>
      <c r="AA5" s="143" t="s">
        <v>13</v>
      </c>
      <c r="AB5" s="143" t="s">
        <v>13</v>
      </c>
      <c r="AC5" s="143" t="s">
        <v>13</v>
      </c>
      <c r="AD5" s="143" t="s">
        <v>13</v>
      </c>
      <c r="AE5" s="143" t="s">
        <v>13</v>
      </c>
      <c r="AF5" s="143" t="s">
        <v>13</v>
      </c>
      <c r="AG5" s="143" t="s">
        <v>13</v>
      </c>
      <c r="AH5" s="143" t="s">
        <v>13</v>
      </c>
      <c r="AI5" s="143" t="s">
        <v>13</v>
      </c>
      <c r="AJ5" s="143" t="s">
        <v>13</v>
      </c>
      <c r="AK5" s="143" t="s">
        <v>13</v>
      </c>
      <c r="AL5" s="143" t="s">
        <v>13</v>
      </c>
      <c r="AM5" s="143" t="s">
        <v>13</v>
      </c>
      <c r="AN5" s="143" t="s">
        <v>13</v>
      </c>
      <c r="AO5" s="143" t="s">
        <v>13</v>
      </c>
      <c r="AP5" s="143" t="s">
        <v>13</v>
      </c>
      <c r="AQ5" s="143" t="s">
        <v>13</v>
      </c>
      <c r="AR5" s="143" t="s">
        <v>13</v>
      </c>
      <c r="AS5" s="143" t="s">
        <v>13</v>
      </c>
      <c r="AT5" s="143" t="s">
        <v>13</v>
      </c>
      <c r="AU5" s="143" t="s">
        <v>13</v>
      </c>
      <c r="AV5" s="143" t="s">
        <v>13</v>
      </c>
      <c r="AW5" s="143" t="s">
        <v>13</v>
      </c>
      <c r="AX5" s="143" t="s">
        <v>13</v>
      </c>
      <c r="AY5" s="143" t="s">
        <v>13</v>
      </c>
    </row>
    <row r="6" spans="1:51" x14ac:dyDescent="0.25">
      <c r="A6" s="144" t="s">
        <v>16</v>
      </c>
      <c r="B6" s="145">
        <v>3584.0400000000004</v>
      </c>
      <c r="C6" s="145">
        <f>+B6/B$3</f>
        <v>17.742772277227726</v>
      </c>
      <c r="D6" s="145">
        <v>4480.0800000000008</v>
      </c>
      <c r="E6" s="145">
        <f>+D6/D$3</f>
        <v>25.168988764044947</v>
      </c>
      <c r="F6" s="145">
        <v>12544.08</v>
      </c>
      <c r="G6" s="145">
        <f>+F6/F$3</f>
        <v>7.3962735849056607</v>
      </c>
      <c r="H6" s="145">
        <v>25760.039999999994</v>
      </c>
      <c r="I6" s="145">
        <f>+H6/H$3</f>
        <v>1.8481876883340502</v>
      </c>
      <c r="J6" s="145">
        <v>25760.039999999994</v>
      </c>
      <c r="K6" s="145">
        <f>+J6/J$3</f>
        <v>58.018108108108095</v>
      </c>
      <c r="L6" s="145">
        <v>25760.039999999994</v>
      </c>
      <c r="M6" s="145">
        <f>+L6/L$3</f>
        <v>52.040484848484837</v>
      </c>
      <c r="N6" s="145">
        <v>2016</v>
      </c>
      <c r="O6" s="145">
        <f>+N6/N$3</f>
        <v>16.66115702479339</v>
      </c>
      <c r="P6" s="145">
        <v>18144</v>
      </c>
      <c r="Q6" s="145">
        <f>+P6/P$3</f>
        <v>7.9127780200610554</v>
      </c>
      <c r="R6" s="145">
        <v>51296.039999999986</v>
      </c>
      <c r="S6" s="145">
        <f>+R6/R$3</f>
        <v>76.790479041916143</v>
      </c>
      <c r="T6" s="145">
        <v>15680.04</v>
      </c>
      <c r="U6" s="145">
        <f>+T6/T$3</f>
        <v>2.6895437392795887</v>
      </c>
      <c r="V6" s="145">
        <v>45024</v>
      </c>
      <c r="W6" s="145">
        <f>+V6/V$3</f>
        <v>5.4108881144093255</v>
      </c>
      <c r="X6" s="145">
        <v>19488</v>
      </c>
      <c r="Y6" s="145">
        <f>+X6/X$3</f>
        <v>13.714285714285714</v>
      </c>
      <c r="Z6" s="145">
        <v>14112</v>
      </c>
      <c r="AA6" s="145">
        <f>+Z6/Z$3</f>
        <v>55.341176470588238</v>
      </c>
      <c r="AB6" s="145">
        <v>12320.04</v>
      </c>
      <c r="AC6" s="145">
        <f>+AB6/AB$3</f>
        <v>12.873605015673983</v>
      </c>
      <c r="AD6" s="145">
        <v>25536</v>
      </c>
      <c r="AE6" s="145">
        <f>+AD6/AD$3</f>
        <v>2.4313053413310484</v>
      </c>
      <c r="AF6" s="145">
        <v>17696.04</v>
      </c>
      <c r="AG6" s="145">
        <f>+AF6/AF$3</f>
        <v>14.066804451510334</v>
      </c>
      <c r="AH6" s="145">
        <v>29568</v>
      </c>
      <c r="AI6" s="145">
        <f>+AH6/AH$3</f>
        <v>19.791164658634539</v>
      </c>
      <c r="AJ6" s="145">
        <v>13440</v>
      </c>
      <c r="AK6" s="145">
        <f>+AJ6/AJ$3</f>
        <v>1.9817163078737836</v>
      </c>
      <c r="AL6" s="145">
        <v>20160</v>
      </c>
      <c r="AM6" s="145">
        <f>+AL6/AL$3</f>
        <v>12.315210751374465</v>
      </c>
      <c r="AN6" s="145">
        <v>9408</v>
      </c>
      <c r="AO6" s="145">
        <f>+AN6/AN$3</f>
        <v>6.1732283464566926</v>
      </c>
      <c r="AP6" s="145">
        <v>10080</v>
      </c>
      <c r="AQ6" s="145">
        <f>+AP6/AP$3</f>
        <v>37.333333333333336</v>
      </c>
      <c r="AR6" s="145">
        <v>17024.04</v>
      </c>
      <c r="AS6" s="145">
        <f>+AR6/AR$3</f>
        <v>1.740521419077804</v>
      </c>
      <c r="AT6" s="145">
        <v>9408</v>
      </c>
      <c r="AU6" s="145">
        <f>+AT6/AT$3</f>
        <v>59.923566878980893</v>
      </c>
      <c r="AV6" s="145">
        <v>0</v>
      </c>
      <c r="AW6" s="145">
        <f>+AV6/AV$3</f>
        <v>0</v>
      </c>
      <c r="AX6" s="145">
        <v>428288.5199999999</v>
      </c>
      <c r="AY6" s="145">
        <f>+AX6/AX$3</f>
        <v>6.0988041295834803</v>
      </c>
    </row>
    <row r="7" spans="1:51" x14ac:dyDescent="0.25">
      <c r="A7" s="144" t="s">
        <v>17</v>
      </c>
      <c r="B7" s="145">
        <v>16</v>
      </c>
      <c r="C7" s="145"/>
      <c r="D7" s="145">
        <v>20</v>
      </c>
      <c r="E7" s="145"/>
      <c r="F7" s="145">
        <v>56</v>
      </c>
      <c r="G7" s="145"/>
      <c r="H7" s="145">
        <v>115</v>
      </c>
      <c r="I7" s="145"/>
      <c r="J7" s="145">
        <v>115</v>
      </c>
      <c r="K7" s="145"/>
      <c r="L7" s="145">
        <v>1380</v>
      </c>
      <c r="M7" s="145"/>
      <c r="N7" s="145">
        <v>9</v>
      </c>
      <c r="O7" s="145"/>
      <c r="P7" s="145">
        <v>81</v>
      </c>
      <c r="Q7" s="145"/>
      <c r="R7" s="145">
        <v>229</v>
      </c>
      <c r="S7" s="145"/>
      <c r="T7" s="145">
        <v>70</v>
      </c>
      <c r="U7" s="145"/>
      <c r="V7" s="145">
        <v>201</v>
      </c>
      <c r="W7" s="145"/>
      <c r="X7" s="145">
        <v>87</v>
      </c>
      <c r="Y7" s="145"/>
      <c r="Z7" s="145">
        <v>63</v>
      </c>
      <c r="AA7" s="145"/>
      <c r="AB7" s="145">
        <v>55</v>
      </c>
      <c r="AC7" s="145"/>
      <c r="AD7" s="145">
        <v>114</v>
      </c>
      <c r="AE7" s="145"/>
      <c r="AF7" s="145">
        <v>79</v>
      </c>
      <c r="AG7" s="145"/>
      <c r="AH7" s="145">
        <v>132</v>
      </c>
      <c r="AI7" s="145"/>
      <c r="AJ7" s="145">
        <v>60</v>
      </c>
      <c r="AK7" s="145"/>
      <c r="AL7" s="145">
        <v>90</v>
      </c>
      <c r="AM7" s="145"/>
      <c r="AN7" s="145">
        <v>42</v>
      </c>
      <c r="AO7" s="145"/>
      <c r="AP7" s="145">
        <v>45</v>
      </c>
      <c r="AQ7" s="145"/>
      <c r="AR7" s="145">
        <v>76</v>
      </c>
      <c r="AS7" s="145"/>
      <c r="AT7" s="145">
        <v>42</v>
      </c>
      <c r="AU7" s="145"/>
      <c r="AV7" s="145">
        <v>0</v>
      </c>
      <c r="AW7" s="145"/>
      <c r="AX7" s="145">
        <v>1912</v>
      </c>
      <c r="AY7" s="145"/>
    </row>
    <row r="8" spans="1:51" x14ac:dyDescent="0.25">
      <c r="A8" s="144" t="s">
        <v>18</v>
      </c>
      <c r="B8" s="145">
        <v>80</v>
      </c>
      <c r="C8" s="145"/>
      <c r="D8" s="145">
        <v>80</v>
      </c>
      <c r="E8" s="145"/>
      <c r="F8" s="145">
        <v>80</v>
      </c>
      <c r="G8" s="145"/>
      <c r="H8" s="145">
        <v>80</v>
      </c>
      <c r="I8" s="145"/>
      <c r="J8" s="145">
        <v>80</v>
      </c>
      <c r="K8" s="145"/>
      <c r="L8" s="145">
        <v>80</v>
      </c>
      <c r="M8" s="145"/>
      <c r="N8" s="145">
        <v>80</v>
      </c>
      <c r="O8" s="145"/>
      <c r="P8" s="145">
        <v>80</v>
      </c>
      <c r="Q8" s="145"/>
      <c r="R8" s="145">
        <v>80</v>
      </c>
      <c r="S8" s="145"/>
      <c r="T8" s="145">
        <v>80</v>
      </c>
      <c r="U8" s="145"/>
      <c r="V8" s="145">
        <v>80</v>
      </c>
      <c r="W8" s="145"/>
      <c r="X8" s="145">
        <v>80</v>
      </c>
      <c r="Y8" s="145"/>
      <c r="Z8" s="145">
        <v>80</v>
      </c>
      <c r="AA8" s="145"/>
      <c r="AB8" s="145">
        <v>80</v>
      </c>
      <c r="AC8" s="145"/>
      <c r="AD8" s="145">
        <v>80</v>
      </c>
      <c r="AE8" s="145"/>
      <c r="AF8" s="145">
        <v>80</v>
      </c>
      <c r="AG8" s="145"/>
      <c r="AH8" s="145">
        <v>80</v>
      </c>
      <c r="AI8" s="145"/>
      <c r="AJ8" s="145">
        <v>80</v>
      </c>
      <c r="AK8" s="145"/>
      <c r="AL8" s="145">
        <v>80</v>
      </c>
      <c r="AM8" s="145"/>
      <c r="AN8" s="145">
        <v>80</v>
      </c>
      <c r="AO8" s="145"/>
      <c r="AP8" s="145">
        <v>80</v>
      </c>
      <c r="AQ8" s="145"/>
      <c r="AR8" s="145">
        <v>80</v>
      </c>
      <c r="AS8" s="145"/>
      <c r="AT8" s="145">
        <v>80</v>
      </c>
      <c r="AU8" s="145"/>
      <c r="AV8" s="145">
        <v>80</v>
      </c>
      <c r="AW8" s="145"/>
      <c r="AX8" s="145">
        <v>80</v>
      </c>
      <c r="AY8" s="145"/>
    </row>
    <row r="9" spans="1:51" x14ac:dyDescent="0.25">
      <c r="A9" s="144" t="s">
        <v>19</v>
      </c>
      <c r="B9" s="145">
        <v>2.8</v>
      </c>
      <c r="C9" s="145"/>
      <c r="D9" s="145">
        <v>2.8</v>
      </c>
      <c r="E9" s="145"/>
      <c r="F9" s="145">
        <v>2.8</v>
      </c>
      <c r="G9" s="145"/>
      <c r="H9" s="145">
        <v>2.8</v>
      </c>
      <c r="I9" s="145"/>
      <c r="J9" s="145">
        <v>2.8</v>
      </c>
      <c r="K9" s="145"/>
      <c r="L9" s="145">
        <v>2.8</v>
      </c>
      <c r="M9" s="145"/>
      <c r="N9" s="145">
        <v>2.8</v>
      </c>
      <c r="O9" s="145"/>
      <c r="P9" s="145">
        <v>2.8</v>
      </c>
      <c r="Q9" s="145"/>
      <c r="R9" s="145">
        <v>2.8</v>
      </c>
      <c r="S9" s="145"/>
      <c r="T9" s="145">
        <v>2.8</v>
      </c>
      <c r="U9" s="145"/>
      <c r="V9" s="145">
        <v>2.8</v>
      </c>
      <c r="W9" s="145"/>
      <c r="X9" s="145">
        <v>2.8</v>
      </c>
      <c r="Y9" s="145"/>
      <c r="Z9" s="145">
        <v>2.8</v>
      </c>
      <c r="AA9" s="145"/>
      <c r="AB9" s="145">
        <v>2.8</v>
      </c>
      <c r="AC9" s="145"/>
      <c r="AD9" s="145">
        <v>2.8</v>
      </c>
      <c r="AE9" s="145"/>
      <c r="AF9" s="145">
        <v>2.8</v>
      </c>
      <c r="AG9" s="145"/>
      <c r="AH9" s="145">
        <v>2.8</v>
      </c>
      <c r="AI9" s="145"/>
      <c r="AJ9" s="145">
        <v>2.8</v>
      </c>
      <c r="AK9" s="145"/>
      <c r="AL9" s="145">
        <v>2.8</v>
      </c>
      <c r="AM9" s="145"/>
      <c r="AN9" s="145">
        <v>2.8</v>
      </c>
      <c r="AO9" s="145"/>
      <c r="AP9" s="145">
        <v>2.8</v>
      </c>
      <c r="AQ9" s="145"/>
      <c r="AR9" s="145">
        <v>2.8</v>
      </c>
      <c r="AS9" s="145"/>
      <c r="AT9" s="145">
        <v>2.8</v>
      </c>
      <c r="AU9" s="145"/>
      <c r="AV9" s="145">
        <v>2.8</v>
      </c>
      <c r="AW9" s="145"/>
      <c r="AX9" s="145">
        <v>2.8</v>
      </c>
      <c r="AY9" s="145"/>
    </row>
    <row r="10" spans="1:51" x14ac:dyDescent="0.25">
      <c r="A10" s="146" t="s">
        <v>20</v>
      </c>
      <c r="B10" s="143" t="s">
        <v>13</v>
      </c>
      <c r="C10" s="143"/>
      <c r="D10" s="143" t="s">
        <v>13</v>
      </c>
      <c r="E10" s="143"/>
      <c r="F10" s="143" t="s">
        <v>13</v>
      </c>
      <c r="G10" s="143"/>
      <c r="H10" s="143" t="s">
        <v>13</v>
      </c>
      <c r="I10" s="143"/>
      <c r="J10" s="143" t="s">
        <v>13</v>
      </c>
      <c r="K10" s="143"/>
      <c r="L10" s="143" t="s">
        <v>13</v>
      </c>
      <c r="M10" s="143"/>
      <c r="N10" s="143" t="s">
        <v>13</v>
      </c>
      <c r="O10" s="143"/>
      <c r="P10" s="143" t="s">
        <v>13</v>
      </c>
      <c r="Q10" s="143"/>
      <c r="R10" s="143" t="s">
        <v>13</v>
      </c>
      <c r="S10" s="143"/>
      <c r="T10" s="143" t="s">
        <v>13</v>
      </c>
      <c r="U10" s="143"/>
      <c r="V10" s="143" t="s">
        <v>13</v>
      </c>
      <c r="W10" s="143"/>
      <c r="X10" s="143" t="s">
        <v>13</v>
      </c>
      <c r="Y10" s="143"/>
      <c r="Z10" s="143" t="s">
        <v>13</v>
      </c>
      <c r="AA10" s="143"/>
      <c r="AB10" s="143" t="s">
        <v>13</v>
      </c>
      <c r="AC10" s="143"/>
      <c r="AD10" s="143" t="s">
        <v>13</v>
      </c>
      <c r="AE10" s="143"/>
      <c r="AF10" s="143" t="s">
        <v>13</v>
      </c>
      <c r="AG10" s="143"/>
      <c r="AH10" s="143" t="s">
        <v>13</v>
      </c>
      <c r="AI10" s="143"/>
      <c r="AJ10" s="143" t="s">
        <v>13</v>
      </c>
      <c r="AK10" s="143"/>
      <c r="AL10" s="143" t="s">
        <v>13</v>
      </c>
      <c r="AM10" s="143"/>
      <c r="AN10" s="143" t="s">
        <v>13</v>
      </c>
      <c r="AO10" s="143"/>
      <c r="AP10" s="143" t="s">
        <v>13</v>
      </c>
      <c r="AQ10" s="143"/>
      <c r="AR10" s="143" t="s">
        <v>13</v>
      </c>
      <c r="AS10" s="143"/>
      <c r="AT10" s="143" t="s">
        <v>13</v>
      </c>
      <c r="AU10" s="143"/>
      <c r="AV10" s="143" t="s">
        <v>13</v>
      </c>
      <c r="AW10" s="143"/>
      <c r="AX10" s="143" t="s">
        <v>13</v>
      </c>
      <c r="AY10" s="143"/>
    </row>
    <row r="11" spans="1:51" x14ac:dyDescent="0.25">
      <c r="A11" s="147" t="s">
        <v>21</v>
      </c>
      <c r="B11" s="148" t="s">
        <v>13</v>
      </c>
      <c r="C11" s="148"/>
      <c r="D11" s="148" t="s">
        <v>13</v>
      </c>
      <c r="E11" s="148"/>
      <c r="F11" s="148" t="s">
        <v>13</v>
      </c>
      <c r="G11" s="148"/>
      <c r="H11" s="148" t="s">
        <v>13</v>
      </c>
      <c r="I11" s="148"/>
      <c r="J11" s="148" t="s">
        <v>13</v>
      </c>
      <c r="K11" s="148"/>
      <c r="L11" s="148" t="s">
        <v>13</v>
      </c>
      <c r="M11" s="148"/>
      <c r="N11" s="148" t="s">
        <v>13</v>
      </c>
      <c r="O11" s="148"/>
      <c r="P11" s="148" t="s">
        <v>13</v>
      </c>
      <c r="Q11" s="148"/>
      <c r="R11" s="148" t="s">
        <v>13</v>
      </c>
      <c r="S11" s="148"/>
      <c r="T11" s="148" t="s">
        <v>13</v>
      </c>
      <c r="U11" s="148"/>
      <c r="V11" s="148" t="s">
        <v>13</v>
      </c>
      <c r="W11" s="148"/>
      <c r="X11" s="148" t="s">
        <v>13</v>
      </c>
      <c r="Y11" s="148"/>
      <c r="Z11" s="148" t="s">
        <v>13</v>
      </c>
      <c r="AA11" s="148"/>
      <c r="AB11" s="148" t="s">
        <v>13</v>
      </c>
      <c r="AC11" s="148"/>
      <c r="AD11" s="148" t="s">
        <v>13</v>
      </c>
      <c r="AE11" s="148"/>
      <c r="AF11" s="148" t="s">
        <v>13</v>
      </c>
      <c r="AG11" s="148"/>
      <c r="AH11" s="148" t="s">
        <v>13</v>
      </c>
      <c r="AI11" s="148"/>
      <c r="AJ11" s="148" t="s">
        <v>13</v>
      </c>
      <c r="AK11" s="148"/>
      <c r="AL11" s="148" t="s">
        <v>13</v>
      </c>
      <c r="AM11" s="148"/>
      <c r="AN11" s="148" t="s">
        <v>13</v>
      </c>
      <c r="AO11" s="148"/>
      <c r="AP11" s="148" t="s">
        <v>13</v>
      </c>
      <c r="AQ11" s="148"/>
      <c r="AR11" s="148" t="s">
        <v>13</v>
      </c>
      <c r="AS11" s="148"/>
      <c r="AT11" s="148" t="s">
        <v>13</v>
      </c>
      <c r="AU11" s="148"/>
      <c r="AV11" s="148" t="s">
        <v>13</v>
      </c>
      <c r="AW11" s="148"/>
      <c r="AX11" s="148" t="s">
        <v>13</v>
      </c>
      <c r="AY11" s="148"/>
    </row>
    <row r="12" spans="1:51" x14ac:dyDescent="0.25">
      <c r="A12" s="148" t="s">
        <v>22</v>
      </c>
      <c r="B12" s="149">
        <v>0</v>
      </c>
      <c r="C12" s="149">
        <f t="shared" ref="C12:C75" si="0">+B12/B$3</f>
        <v>0</v>
      </c>
      <c r="D12" s="149">
        <v>0</v>
      </c>
      <c r="E12" s="149">
        <f t="shared" ref="E12:E19" si="1">+D12/D$3</f>
        <v>0</v>
      </c>
      <c r="F12" s="149">
        <v>0</v>
      </c>
      <c r="G12" s="149">
        <f t="shared" ref="G12:G19" si="2">+F12/F$3</f>
        <v>0</v>
      </c>
      <c r="H12" s="149">
        <v>0</v>
      </c>
      <c r="I12" s="149">
        <f t="shared" ref="I12:I19" si="3">+H12/H$3</f>
        <v>0</v>
      </c>
      <c r="J12" s="149">
        <v>0</v>
      </c>
      <c r="K12" s="149">
        <f t="shared" ref="K12:K19" si="4">+J12/J$3</f>
        <v>0</v>
      </c>
      <c r="L12" s="149">
        <v>0</v>
      </c>
      <c r="M12" s="149">
        <f t="shared" ref="M12:M19" si="5">+L12/L$3</f>
        <v>0</v>
      </c>
      <c r="N12" s="149">
        <v>0</v>
      </c>
      <c r="O12" s="149">
        <f t="shared" ref="O12:O19" si="6">+N12/N$3</f>
        <v>0</v>
      </c>
      <c r="P12" s="149">
        <v>0</v>
      </c>
      <c r="Q12" s="149">
        <f t="shared" ref="Q12:Q19" si="7">+P12/P$3</f>
        <v>0</v>
      </c>
      <c r="R12" s="149">
        <v>0</v>
      </c>
      <c r="S12" s="149">
        <f t="shared" ref="S12:S19" si="8">+R12/R$3</f>
        <v>0</v>
      </c>
      <c r="T12" s="149">
        <v>0</v>
      </c>
      <c r="U12" s="149">
        <f t="shared" ref="U12:U19" si="9">+T12/T$3</f>
        <v>0</v>
      </c>
      <c r="V12" s="149">
        <v>0</v>
      </c>
      <c r="W12" s="149">
        <f t="shared" ref="W12:W19" si="10">+V12/V$3</f>
        <v>0</v>
      </c>
      <c r="X12" s="149">
        <v>0</v>
      </c>
      <c r="Y12" s="149">
        <f t="shared" ref="Y12:Y19" si="11">+X12/X$3</f>
        <v>0</v>
      </c>
      <c r="Z12" s="149">
        <v>0</v>
      </c>
      <c r="AA12" s="149">
        <f t="shared" ref="AA12:AA19" si="12">+Z12/Z$3</f>
        <v>0</v>
      </c>
      <c r="AB12" s="149">
        <v>0</v>
      </c>
      <c r="AC12" s="149">
        <f t="shared" ref="AC12:AC19" si="13">+AB12/AB$3</f>
        <v>0</v>
      </c>
      <c r="AD12" s="149">
        <v>0</v>
      </c>
      <c r="AE12" s="149">
        <f t="shared" ref="AE12:AE19" si="14">+AD12/AD$3</f>
        <v>0</v>
      </c>
      <c r="AF12" s="149">
        <v>0</v>
      </c>
      <c r="AG12" s="149">
        <f t="shared" ref="AG12:AG19" si="15">+AF12/AF$3</f>
        <v>0</v>
      </c>
      <c r="AH12" s="149">
        <v>0</v>
      </c>
      <c r="AI12" s="149">
        <f t="shared" ref="AI12:AI19" si="16">+AH12/AH$3</f>
        <v>0</v>
      </c>
      <c r="AJ12" s="149">
        <v>0</v>
      </c>
      <c r="AK12" s="149">
        <f t="shared" ref="AK12:AK19" si="17">+AJ12/AJ$3</f>
        <v>0</v>
      </c>
      <c r="AL12" s="149">
        <v>0</v>
      </c>
      <c r="AM12" s="149">
        <f t="shared" ref="AM12:AM19" si="18">+AL12/AL$3</f>
        <v>0</v>
      </c>
      <c r="AN12" s="149">
        <v>0</v>
      </c>
      <c r="AO12" s="149">
        <f t="shared" ref="AO12:AO19" si="19">+AN12/AN$3</f>
        <v>0</v>
      </c>
      <c r="AP12" s="149">
        <v>0</v>
      </c>
      <c r="AQ12" s="149">
        <f t="shared" ref="AQ12:AQ19" si="20">+AP12/AP$3</f>
        <v>0</v>
      </c>
      <c r="AR12" s="149">
        <v>0</v>
      </c>
      <c r="AS12" s="149">
        <f t="shared" ref="AS12:AS19" si="21">+AR12/AR$3</f>
        <v>0</v>
      </c>
      <c r="AT12" s="149">
        <v>0</v>
      </c>
      <c r="AU12" s="149">
        <f t="shared" ref="AU12:AU19" si="22">+AT12/AT$3</f>
        <v>0</v>
      </c>
      <c r="AV12" s="149">
        <v>293580</v>
      </c>
      <c r="AW12" s="149">
        <f t="shared" ref="AW12:AW19" si="23">+AV12/AV$3</f>
        <v>4.1805624777500894</v>
      </c>
      <c r="AX12" s="149">
        <v>293580</v>
      </c>
      <c r="AY12" s="149">
        <f t="shared" ref="AY12:AY19" si="24">+AX12/AX$3</f>
        <v>4.1805624777500894</v>
      </c>
    </row>
    <row r="13" spans="1:51" x14ac:dyDescent="0.25">
      <c r="A13" s="148" t="s">
        <v>23</v>
      </c>
      <c r="B13" s="149">
        <v>0</v>
      </c>
      <c r="C13" s="149">
        <f t="shared" si="0"/>
        <v>0</v>
      </c>
      <c r="D13" s="149">
        <v>0</v>
      </c>
      <c r="E13" s="149">
        <f t="shared" si="1"/>
        <v>0</v>
      </c>
      <c r="F13" s="149">
        <v>0</v>
      </c>
      <c r="G13" s="149">
        <f t="shared" si="2"/>
        <v>0</v>
      </c>
      <c r="H13" s="149">
        <v>0</v>
      </c>
      <c r="I13" s="149">
        <f t="shared" si="3"/>
        <v>0</v>
      </c>
      <c r="J13" s="149">
        <v>0</v>
      </c>
      <c r="K13" s="149">
        <f t="shared" si="4"/>
        <v>0</v>
      </c>
      <c r="L13" s="149">
        <v>0</v>
      </c>
      <c r="M13" s="149">
        <f t="shared" si="5"/>
        <v>0</v>
      </c>
      <c r="N13" s="149">
        <v>0</v>
      </c>
      <c r="O13" s="149">
        <f t="shared" si="6"/>
        <v>0</v>
      </c>
      <c r="P13" s="149">
        <v>0</v>
      </c>
      <c r="Q13" s="149">
        <f t="shared" si="7"/>
        <v>0</v>
      </c>
      <c r="R13" s="149">
        <v>0</v>
      </c>
      <c r="S13" s="149">
        <f t="shared" si="8"/>
        <v>0</v>
      </c>
      <c r="T13" s="149">
        <v>0</v>
      </c>
      <c r="U13" s="149">
        <f t="shared" si="9"/>
        <v>0</v>
      </c>
      <c r="V13" s="149">
        <v>0</v>
      </c>
      <c r="W13" s="149">
        <f t="shared" si="10"/>
        <v>0</v>
      </c>
      <c r="X13" s="149">
        <v>0</v>
      </c>
      <c r="Y13" s="149">
        <f t="shared" si="11"/>
        <v>0</v>
      </c>
      <c r="Z13" s="149">
        <v>0</v>
      </c>
      <c r="AA13" s="149">
        <f t="shared" si="12"/>
        <v>0</v>
      </c>
      <c r="AB13" s="149">
        <v>0</v>
      </c>
      <c r="AC13" s="149">
        <f t="shared" si="13"/>
        <v>0</v>
      </c>
      <c r="AD13" s="149">
        <v>0</v>
      </c>
      <c r="AE13" s="149">
        <f t="shared" si="14"/>
        <v>0</v>
      </c>
      <c r="AF13" s="149">
        <v>0</v>
      </c>
      <c r="AG13" s="149">
        <f t="shared" si="15"/>
        <v>0</v>
      </c>
      <c r="AH13" s="149">
        <v>0</v>
      </c>
      <c r="AI13" s="149">
        <f t="shared" si="16"/>
        <v>0</v>
      </c>
      <c r="AJ13" s="149">
        <v>0</v>
      </c>
      <c r="AK13" s="149">
        <f t="shared" si="17"/>
        <v>0</v>
      </c>
      <c r="AL13" s="149">
        <v>0</v>
      </c>
      <c r="AM13" s="149">
        <f t="shared" si="18"/>
        <v>0</v>
      </c>
      <c r="AN13" s="149">
        <v>0</v>
      </c>
      <c r="AO13" s="149">
        <f t="shared" si="19"/>
        <v>0</v>
      </c>
      <c r="AP13" s="149">
        <v>0</v>
      </c>
      <c r="AQ13" s="149">
        <f t="shared" si="20"/>
        <v>0</v>
      </c>
      <c r="AR13" s="149">
        <v>0</v>
      </c>
      <c r="AS13" s="149">
        <f t="shared" si="21"/>
        <v>0</v>
      </c>
      <c r="AT13" s="149">
        <v>0</v>
      </c>
      <c r="AU13" s="149">
        <f t="shared" si="22"/>
        <v>0</v>
      </c>
      <c r="AV13" s="149">
        <v>6120840</v>
      </c>
      <c r="AW13" s="149">
        <f t="shared" si="23"/>
        <v>87.160412958348161</v>
      </c>
      <c r="AX13" s="149">
        <v>6120840</v>
      </c>
      <c r="AY13" s="149">
        <f t="shared" si="24"/>
        <v>87.160412958348161</v>
      </c>
    </row>
    <row r="14" spans="1:51" x14ac:dyDescent="0.25">
      <c r="A14" s="148" t="s">
        <v>24</v>
      </c>
      <c r="B14" s="149">
        <v>0</v>
      </c>
      <c r="C14" s="149">
        <f t="shared" si="0"/>
        <v>0</v>
      </c>
      <c r="D14" s="149">
        <v>0</v>
      </c>
      <c r="E14" s="149">
        <f t="shared" si="1"/>
        <v>0</v>
      </c>
      <c r="F14" s="149">
        <v>0</v>
      </c>
      <c r="G14" s="149">
        <f t="shared" si="2"/>
        <v>0</v>
      </c>
      <c r="H14" s="149">
        <v>0</v>
      </c>
      <c r="I14" s="149">
        <f t="shared" si="3"/>
        <v>0</v>
      </c>
      <c r="J14" s="149">
        <v>0</v>
      </c>
      <c r="K14" s="149">
        <f t="shared" si="4"/>
        <v>0</v>
      </c>
      <c r="L14" s="149">
        <v>0</v>
      </c>
      <c r="M14" s="149">
        <f t="shared" si="5"/>
        <v>0</v>
      </c>
      <c r="N14" s="149">
        <v>0</v>
      </c>
      <c r="O14" s="149">
        <f t="shared" si="6"/>
        <v>0</v>
      </c>
      <c r="P14" s="149">
        <v>0</v>
      </c>
      <c r="Q14" s="149">
        <f t="shared" si="7"/>
        <v>0</v>
      </c>
      <c r="R14" s="149">
        <v>0</v>
      </c>
      <c r="S14" s="149">
        <f t="shared" si="8"/>
        <v>0</v>
      </c>
      <c r="T14" s="149">
        <v>0</v>
      </c>
      <c r="U14" s="149">
        <f t="shared" si="9"/>
        <v>0</v>
      </c>
      <c r="V14" s="149">
        <v>0</v>
      </c>
      <c r="W14" s="149">
        <f t="shared" si="10"/>
        <v>0</v>
      </c>
      <c r="X14" s="149">
        <v>0</v>
      </c>
      <c r="Y14" s="149">
        <f t="shared" si="11"/>
        <v>0</v>
      </c>
      <c r="Z14" s="149">
        <v>0</v>
      </c>
      <c r="AA14" s="149">
        <f t="shared" si="12"/>
        <v>0</v>
      </c>
      <c r="AB14" s="149">
        <v>0</v>
      </c>
      <c r="AC14" s="149">
        <f t="shared" si="13"/>
        <v>0</v>
      </c>
      <c r="AD14" s="149">
        <v>0</v>
      </c>
      <c r="AE14" s="149">
        <f t="shared" si="14"/>
        <v>0</v>
      </c>
      <c r="AF14" s="149">
        <v>0</v>
      </c>
      <c r="AG14" s="149">
        <f t="shared" si="15"/>
        <v>0</v>
      </c>
      <c r="AH14" s="149">
        <v>0</v>
      </c>
      <c r="AI14" s="149">
        <f t="shared" si="16"/>
        <v>0</v>
      </c>
      <c r="AJ14" s="149">
        <v>0</v>
      </c>
      <c r="AK14" s="149">
        <f t="shared" si="17"/>
        <v>0</v>
      </c>
      <c r="AL14" s="149">
        <v>0</v>
      </c>
      <c r="AM14" s="149">
        <f t="shared" si="18"/>
        <v>0</v>
      </c>
      <c r="AN14" s="149">
        <v>0</v>
      </c>
      <c r="AO14" s="149">
        <f t="shared" si="19"/>
        <v>0</v>
      </c>
      <c r="AP14" s="149">
        <v>0</v>
      </c>
      <c r="AQ14" s="149">
        <f t="shared" si="20"/>
        <v>0</v>
      </c>
      <c r="AR14" s="149">
        <v>0</v>
      </c>
      <c r="AS14" s="149">
        <f t="shared" si="21"/>
        <v>0</v>
      </c>
      <c r="AT14" s="149">
        <v>0</v>
      </c>
      <c r="AU14" s="149">
        <f t="shared" si="22"/>
        <v>0</v>
      </c>
      <c r="AV14" s="149">
        <v>0</v>
      </c>
      <c r="AW14" s="149">
        <f t="shared" si="23"/>
        <v>0</v>
      </c>
      <c r="AX14" s="149">
        <v>0</v>
      </c>
      <c r="AY14" s="149">
        <f t="shared" si="24"/>
        <v>0</v>
      </c>
    </row>
    <row r="15" spans="1:51" x14ac:dyDescent="0.25">
      <c r="A15" s="148" t="s">
        <v>25</v>
      </c>
      <c r="B15" s="149">
        <v>0</v>
      </c>
      <c r="C15" s="149">
        <f t="shared" si="0"/>
        <v>0</v>
      </c>
      <c r="D15" s="149">
        <v>0</v>
      </c>
      <c r="E15" s="149">
        <f t="shared" si="1"/>
        <v>0</v>
      </c>
      <c r="F15" s="149">
        <v>0</v>
      </c>
      <c r="G15" s="149">
        <f t="shared" si="2"/>
        <v>0</v>
      </c>
      <c r="H15" s="149">
        <v>0</v>
      </c>
      <c r="I15" s="149">
        <f t="shared" si="3"/>
        <v>0</v>
      </c>
      <c r="J15" s="149">
        <v>0</v>
      </c>
      <c r="K15" s="149">
        <f t="shared" si="4"/>
        <v>0</v>
      </c>
      <c r="L15" s="149">
        <v>0</v>
      </c>
      <c r="M15" s="149">
        <f t="shared" si="5"/>
        <v>0</v>
      </c>
      <c r="N15" s="149">
        <v>0</v>
      </c>
      <c r="O15" s="149">
        <f t="shared" si="6"/>
        <v>0</v>
      </c>
      <c r="P15" s="149">
        <v>0</v>
      </c>
      <c r="Q15" s="149">
        <f t="shared" si="7"/>
        <v>0</v>
      </c>
      <c r="R15" s="149">
        <v>0</v>
      </c>
      <c r="S15" s="149">
        <f t="shared" si="8"/>
        <v>0</v>
      </c>
      <c r="T15" s="149">
        <v>0</v>
      </c>
      <c r="U15" s="149">
        <f t="shared" si="9"/>
        <v>0</v>
      </c>
      <c r="V15" s="149">
        <v>0</v>
      </c>
      <c r="W15" s="149">
        <f t="shared" si="10"/>
        <v>0</v>
      </c>
      <c r="X15" s="149">
        <v>0</v>
      </c>
      <c r="Y15" s="149">
        <f t="shared" si="11"/>
        <v>0</v>
      </c>
      <c r="Z15" s="149">
        <v>0</v>
      </c>
      <c r="AA15" s="149">
        <f t="shared" si="12"/>
        <v>0</v>
      </c>
      <c r="AB15" s="149">
        <v>0</v>
      </c>
      <c r="AC15" s="149">
        <f t="shared" si="13"/>
        <v>0</v>
      </c>
      <c r="AD15" s="149">
        <v>0</v>
      </c>
      <c r="AE15" s="149">
        <f t="shared" si="14"/>
        <v>0</v>
      </c>
      <c r="AF15" s="149">
        <v>0</v>
      </c>
      <c r="AG15" s="149">
        <f t="shared" si="15"/>
        <v>0</v>
      </c>
      <c r="AH15" s="149">
        <v>0</v>
      </c>
      <c r="AI15" s="149">
        <f t="shared" si="16"/>
        <v>0</v>
      </c>
      <c r="AJ15" s="149">
        <v>0</v>
      </c>
      <c r="AK15" s="149">
        <f t="shared" si="17"/>
        <v>0</v>
      </c>
      <c r="AL15" s="149">
        <v>0</v>
      </c>
      <c r="AM15" s="149">
        <f t="shared" si="18"/>
        <v>0</v>
      </c>
      <c r="AN15" s="149">
        <v>0</v>
      </c>
      <c r="AO15" s="149">
        <f t="shared" si="19"/>
        <v>0</v>
      </c>
      <c r="AP15" s="149">
        <v>0</v>
      </c>
      <c r="AQ15" s="149">
        <f t="shared" si="20"/>
        <v>0</v>
      </c>
      <c r="AR15" s="149">
        <v>0</v>
      </c>
      <c r="AS15" s="149">
        <f t="shared" si="21"/>
        <v>0</v>
      </c>
      <c r="AT15" s="149">
        <v>0</v>
      </c>
      <c r="AU15" s="149">
        <f t="shared" si="22"/>
        <v>0</v>
      </c>
      <c r="AV15" s="149">
        <v>0</v>
      </c>
      <c r="AW15" s="149">
        <f t="shared" si="23"/>
        <v>0</v>
      </c>
      <c r="AX15" s="149">
        <v>0</v>
      </c>
      <c r="AY15" s="149">
        <f t="shared" si="24"/>
        <v>0</v>
      </c>
    </row>
    <row r="16" spans="1:51" x14ac:dyDescent="0.25">
      <c r="A16" s="148" t="s">
        <v>26</v>
      </c>
      <c r="B16" s="149">
        <v>0</v>
      </c>
      <c r="C16" s="149">
        <f t="shared" si="0"/>
        <v>0</v>
      </c>
      <c r="D16" s="149">
        <v>0</v>
      </c>
      <c r="E16" s="149">
        <f t="shared" si="1"/>
        <v>0</v>
      </c>
      <c r="F16" s="149">
        <v>0</v>
      </c>
      <c r="G16" s="149">
        <f t="shared" si="2"/>
        <v>0</v>
      </c>
      <c r="H16" s="149">
        <v>0</v>
      </c>
      <c r="I16" s="149">
        <f t="shared" si="3"/>
        <v>0</v>
      </c>
      <c r="J16" s="149">
        <v>0</v>
      </c>
      <c r="K16" s="149">
        <f t="shared" si="4"/>
        <v>0</v>
      </c>
      <c r="L16" s="149">
        <v>0</v>
      </c>
      <c r="M16" s="149">
        <f t="shared" si="5"/>
        <v>0</v>
      </c>
      <c r="N16" s="149">
        <v>0</v>
      </c>
      <c r="O16" s="149">
        <f t="shared" si="6"/>
        <v>0</v>
      </c>
      <c r="P16" s="149">
        <v>0</v>
      </c>
      <c r="Q16" s="149">
        <f t="shared" si="7"/>
        <v>0</v>
      </c>
      <c r="R16" s="149">
        <v>0</v>
      </c>
      <c r="S16" s="149">
        <f t="shared" si="8"/>
        <v>0</v>
      </c>
      <c r="T16" s="149">
        <v>0</v>
      </c>
      <c r="U16" s="149">
        <f t="shared" si="9"/>
        <v>0</v>
      </c>
      <c r="V16" s="149">
        <v>0</v>
      </c>
      <c r="W16" s="149">
        <f t="shared" si="10"/>
        <v>0</v>
      </c>
      <c r="X16" s="149">
        <v>0</v>
      </c>
      <c r="Y16" s="149">
        <f t="shared" si="11"/>
        <v>0</v>
      </c>
      <c r="Z16" s="149">
        <v>0</v>
      </c>
      <c r="AA16" s="149">
        <f t="shared" si="12"/>
        <v>0</v>
      </c>
      <c r="AB16" s="149">
        <v>0</v>
      </c>
      <c r="AC16" s="149">
        <f t="shared" si="13"/>
        <v>0</v>
      </c>
      <c r="AD16" s="149">
        <v>0</v>
      </c>
      <c r="AE16" s="149">
        <f t="shared" si="14"/>
        <v>0</v>
      </c>
      <c r="AF16" s="149">
        <v>0</v>
      </c>
      <c r="AG16" s="149">
        <f t="shared" si="15"/>
        <v>0</v>
      </c>
      <c r="AH16" s="149">
        <v>0</v>
      </c>
      <c r="AI16" s="149">
        <f t="shared" si="16"/>
        <v>0</v>
      </c>
      <c r="AJ16" s="149">
        <v>0</v>
      </c>
      <c r="AK16" s="149">
        <f t="shared" si="17"/>
        <v>0</v>
      </c>
      <c r="AL16" s="149">
        <v>0</v>
      </c>
      <c r="AM16" s="149">
        <f t="shared" si="18"/>
        <v>0</v>
      </c>
      <c r="AN16" s="149">
        <v>0</v>
      </c>
      <c r="AO16" s="149">
        <f t="shared" si="19"/>
        <v>0</v>
      </c>
      <c r="AP16" s="149">
        <v>0</v>
      </c>
      <c r="AQ16" s="149">
        <f t="shared" si="20"/>
        <v>0</v>
      </c>
      <c r="AR16" s="149">
        <v>0</v>
      </c>
      <c r="AS16" s="149">
        <f t="shared" si="21"/>
        <v>0</v>
      </c>
      <c r="AT16" s="149">
        <v>0</v>
      </c>
      <c r="AU16" s="149">
        <f t="shared" si="22"/>
        <v>0</v>
      </c>
      <c r="AV16" s="149">
        <v>0</v>
      </c>
      <c r="AW16" s="149">
        <f t="shared" si="23"/>
        <v>0</v>
      </c>
      <c r="AX16" s="149">
        <v>0</v>
      </c>
      <c r="AY16" s="149">
        <f t="shared" si="24"/>
        <v>0</v>
      </c>
    </row>
    <row r="17" spans="1:51" x14ac:dyDescent="0.25">
      <c r="A17" s="148" t="s">
        <v>27</v>
      </c>
      <c r="B17" s="149">
        <v>0</v>
      </c>
      <c r="C17" s="149">
        <f t="shared" si="0"/>
        <v>0</v>
      </c>
      <c r="D17" s="149">
        <v>0</v>
      </c>
      <c r="E17" s="149">
        <f t="shared" si="1"/>
        <v>0</v>
      </c>
      <c r="F17" s="149">
        <v>0</v>
      </c>
      <c r="G17" s="149">
        <f t="shared" si="2"/>
        <v>0</v>
      </c>
      <c r="H17" s="149">
        <v>0</v>
      </c>
      <c r="I17" s="149">
        <f t="shared" si="3"/>
        <v>0</v>
      </c>
      <c r="J17" s="149">
        <v>0</v>
      </c>
      <c r="K17" s="149">
        <f t="shared" si="4"/>
        <v>0</v>
      </c>
      <c r="L17" s="149">
        <v>0</v>
      </c>
      <c r="M17" s="149">
        <f t="shared" si="5"/>
        <v>0</v>
      </c>
      <c r="N17" s="149">
        <v>0</v>
      </c>
      <c r="O17" s="149">
        <f t="shared" si="6"/>
        <v>0</v>
      </c>
      <c r="P17" s="149">
        <v>0</v>
      </c>
      <c r="Q17" s="149">
        <f t="shared" si="7"/>
        <v>0</v>
      </c>
      <c r="R17" s="149">
        <v>0</v>
      </c>
      <c r="S17" s="149">
        <f t="shared" si="8"/>
        <v>0</v>
      </c>
      <c r="T17" s="149">
        <v>0</v>
      </c>
      <c r="U17" s="149">
        <f t="shared" si="9"/>
        <v>0</v>
      </c>
      <c r="V17" s="149">
        <v>0</v>
      </c>
      <c r="W17" s="149">
        <f t="shared" si="10"/>
        <v>0</v>
      </c>
      <c r="X17" s="149">
        <v>0</v>
      </c>
      <c r="Y17" s="149">
        <f t="shared" si="11"/>
        <v>0</v>
      </c>
      <c r="Z17" s="149">
        <v>0</v>
      </c>
      <c r="AA17" s="149">
        <f t="shared" si="12"/>
        <v>0</v>
      </c>
      <c r="AB17" s="149">
        <v>0</v>
      </c>
      <c r="AC17" s="149">
        <f t="shared" si="13"/>
        <v>0</v>
      </c>
      <c r="AD17" s="149">
        <v>0</v>
      </c>
      <c r="AE17" s="149">
        <f t="shared" si="14"/>
        <v>0</v>
      </c>
      <c r="AF17" s="149">
        <v>0</v>
      </c>
      <c r="AG17" s="149">
        <f t="shared" si="15"/>
        <v>0</v>
      </c>
      <c r="AH17" s="149">
        <v>0</v>
      </c>
      <c r="AI17" s="149">
        <f t="shared" si="16"/>
        <v>0</v>
      </c>
      <c r="AJ17" s="149">
        <v>0</v>
      </c>
      <c r="AK17" s="149">
        <f t="shared" si="17"/>
        <v>0</v>
      </c>
      <c r="AL17" s="149">
        <v>0</v>
      </c>
      <c r="AM17" s="149">
        <f t="shared" si="18"/>
        <v>0</v>
      </c>
      <c r="AN17" s="149">
        <v>0</v>
      </c>
      <c r="AO17" s="149">
        <f t="shared" si="19"/>
        <v>0</v>
      </c>
      <c r="AP17" s="149">
        <v>0</v>
      </c>
      <c r="AQ17" s="149">
        <f t="shared" si="20"/>
        <v>0</v>
      </c>
      <c r="AR17" s="149">
        <v>0</v>
      </c>
      <c r="AS17" s="149">
        <f t="shared" si="21"/>
        <v>0</v>
      </c>
      <c r="AT17" s="149">
        <v>0</v>
      </c>
      <c r="AU17" s="149">
        <f t="shared" si="22"/>
        <v>0</v>
      </c>
      <c r="AV17" s="149">
        <v>0</v>
      </c>
      <c r="AW17" s="149">
        <f t="shared" si="23"/>
        <v>0</v>
      </c>
      <c r="AX17" s="149">
        <v>0</v>
      </c>
      <c r="AY17" s="149">
        <f t="shared" si="24"/>
        <v>0</v>
      </c>
    </row>
    <row r="18" spans="1:51" x14ac:dyDescent="0.25">
      <c r="A18" s="148" t="s">
        <v>28</v>
      </c>
      <c r="B18" s="149">
        <v>0</v>
      </c>
      <c r="C18" s="149">
        <f t="shared" si="0"/>
        <v>0</v>
      </c>
      <c r="D18" s="149">
        <v>0</v>
      </c>
      <c r="E18" s="149">
        <f t="shared" si="1"/>
        <v>0</v>
      </c>
      <c r="F18" s="149">
        <v>0</v>
      </c>
      <c r="G18" s="149">
        <f t="shared" si="2"/>
        <v>0</v>
      </c>
      <c r="H18" s="149">
        <v>0</v>
      </c>
      <c r="I18" s="149">
        <f t="shared" si="3"/>
        <v>0</v>
      </c>
      <c r="J18" s="149">
        <v>0</v>
      </c>
      <c r="K18" s="149">
        <f t="shared" si="4"/>
        <v>0</v>
      </c>
      <c r="L18" s="149">
        <v>0</v>
      </c>
      <c r="M18" s="149">
        <f t="shared" si="5"/>
        <v>0</v>
      </c>
      <c r="N18" s="149">
        <v>0</v>
      </c>
      <c r="O18" s="149">
        <f t="shared" si="6"/>
        <v>0</v>
      </c>
      <c r="P18" s="149">
        <v>0</v>
      </c>
      <c r="Q18" s="149">
        <f t="shared" si="7"/>
        <v>0</v>
      </c>
      <c r="R18" s="149">
        <v>0</v>
      </c>
      <c r="S18" s="149">
        <f t="shared" si="8"/>
        <v>0</v>
      </c>
      <c r="T18" s="149">
        <v>0</v>
      </c>
      <c r="U18" s="149">
        <f t="shared" si="9"/>
        <v>0</v>
      </c>
      <c r="V18" s="149">
        <v>0</v>
      </c>
      <c r="W18" s="149">
        <f t="shared" si="10"/>
        <v>0</v>
      </c>
      <c r="X18" s="149">
        <v>0</v>
      </c>
      <c r="Y18" s="149">
        <f t="shared" si="11"/>
        <v>0</v>
      </c>
      <c r="Z18" s="149">
        <v>0</v>
      </c>
      <c r="AA18" s="149">
        <f t="shared" si="12"/>
        <v>0</v>
      </c>
      <c r="AB18" s="149">
        <v>0</v>
      </c>
      <c r="AC18" s="149">
        <f t="shared" si="13"/>
        <v>0</v>
      </c>
      <c r="AD18" s="149">
        <v>0</v>
      </c>
      <c r="AE18" s="149">
        <f t="shared" si="14"/>
        <v>0</v>
      </c>
      <c r="AF18" s="149">
        <v>0</v>
      </c>
      <c r="AG18" s="149">
        <f t="shared" si="15"/>
        <v>0</v>
      </c>
      <c r="AH18" s="149">
        <v>0</v>
      </c>
      <c r="AI18" s="149">
        <f t="shared" si="16"/>
        <v>0</v>
      </c>
      <c r="AJ18" s="149">
        <v>0</v>
      </c>
      <c r="AK18" s="149">
        <f t="shared" si="17"/>
        <v>0</v>
      </c>
      <c r="AL18" s="149">
        <v>0</v>
      </c>
      <c r="AM18" s="149">
        <f t="shared" si="18"/>
        <v>0</v>
      </c>
      <c r="AN18" s="149">
        <v>0</v>
      </c>
      <c r="AO18" s="149">
        <f t="shared" si="19"/>
        <v>0</v>
      </c>
      <c r="AP18" s="149">
        <v>0</v>
      </c>
      <c r="AQ18" s="149">
        <f t="shared" si="20"/>
        <v>0</v>
      </c>
      <c r="AR18" s="149">
        <v>0</v>
      </c>
      <c r="AS18" s="149">
        <f t="shared" si="21"/>
        <v>0</v>
      </c>
      <c r="AT18" s="149">
        <v>0</v>
      </c>
      <c r="AU18" s="149">
        <f t="shared" si="22"/>
        <v>0</v>
      </c>
      <c r="AV18" s="149">
        <v>132672</v>
      </c>
      <c r="AW18" s="149">
        <f t="shared" si="23"/>
        <v>1.8892417230331078</v>
      </c>
      <c r="AX18" s="149">
        <v>132672</v>
      </c>
      <c r="AY18" s="149">
        <f t="shared" si="24"/>
        <v>1.8892417230331078</v>
      </c>
    </row>
    <row r="19" spans="1:51" x14ac:dyDescent="0.25">
      <c r="A19" s="150" t="s">
        <v>29</v>
      </c>
      <c r="B19" s="151">
        <v>0</v>
      </c>
      <c r="C19" s="151">
        <f t="shared" si="0"/>
        <v>0</v>
      </c>
      <c r="D19" s="151">
        <v>0</v>
      </c>
      <c r="E19" s="151">
        <f t="shared" si="1"/>
        <v>0</v>
      </c>
      <c r="F19" s="151">
        <v>0</v>
      </c>
      <c r="G19" s="151">
        <f t="shared" si="2"/>
        <v>0</v>
      </c>
      <c r="H19" s="151">
        <v>0</v>
      </c>
      <c r="I19" s="151">
        <f t="shared" si="3"/>
        <v>0</v>
      </c>
      <c r="J19" s="151">
        <v>0</v>
      </c>
      <c r="K19" s="151">
        <f t="shared" si="4"/>
        <v>0</v>
      </c>
      <c r="L19" s="151">
        <v>0</v>
      </c>
      <c r="M19" s="151">
        <f t="shared" si="5"/>
        <v>0</v>
      </c>
      <c r="N19" s="151">
        <v>0</v>
      </c>
      <c r="O19" s="151">
        <f t="shared" si="6"/>
        <v>0</v>
      </c>
      <c r="P19" s="151">
        <v>0</v>
      </c>
      <c r="Q19" s="151">
        <f t="shared" si="7"/>
        <v>0</v>
      </c>
      <c r="R19" s="151">
        <v>0</v>
      </c>
      <c r="S19" s="151">
        <f t="shared" si="8"/>
        <v>0</v>
      </c>
      <c r="T19" s="151">
        <v>0</v>
      </c>
      <c r="U19" s="151">
        <f t="shared" si="9"/>
        <v>0</v>
      </c>
      <c r="V19" s="151">
        <v>0</v>
      </c>
      <c r="W19" s="151">
        <f t="shared" si="10"/>
        <v>0</v>
      </c>
      <c r="X19" s="151">
        <v>0</v>
      </c>
      <c r="Y19" s="151">
        <f t="shared" si="11"/>
        <v>0</v>
      </c>
      <c r="Z19" s="151">
        <v>0</v>
      </c>
      <c r="AA19" s="151">
        <f t="shared" si="12"/>
        <v>0</v>
      </c>
      <c r="AB19" s="151">
        <v>0</v>
      </c>
      <c r="AC19" s="151">
        <f t="shared" si="13"/>
        <v>0</v>
      </c>
      <c r="AD19" s="151">
        <v>0</v>
      </c>
      <c r="AE19" s="151">
        <f t="shared" si="14"/>
        <v>0</v>
      </c>
      <c r="AF19" s="151">
        <v>0</v>
      </c>
      <c r="AG19" s="151">
        <f t="shared" si="15"/>
        <v>0</v>
      </c>
      <c r="AH19" s="151">
        <v>0</v>
      </c>
      <c r="AI19" s="151">
        <f t="shared" si="16"/>
        <v>0</v>
      </c>
      <c r="AJ19" s="151">
        <v>0</v>
      </c>
      <c r="AK19" s="151">
        <f t="shared" si="17"/>
        <v>0</v>
      </c>
      <c r="AL19" s="151">
        <v>0</v>
      </c>
      <c r="AM19" s="151">
        <f t="shared" si="18"/>
        <v>0</v>
      </c>
      <c r="AN19" s="151">
        <v>0</v>
      </c>
      <c r="AO19" s="151">
        <f t="shared" si="19"/>
        <v>0</v>
      </c>
      <c r="AP19" s="151">
        <v>0</v>
      </c>
      <c r="AQ19" s="151">
        <f t="shared" si="20"/>
        <v>0</v>
      </c>
      <c r="AR19" s="151">
        <v>0</v>
      </c>
      <c r="AS19" s="151">
        <f t="shared" si="21"/>
        <v>0</v>
      </c>
      <c r="AT19" s="151">
        <v>0</v>
      </c>
      <c r="AU19" s="151">
        <f t="shared" si="22"/>
        <v>0</v>
      </c>
      <c r="AV19" s="151">
        <v>6547092</v>
      </c>
      <c r="AW19" s="151">
        <f t="shared" si="23"/>
        <v>93.230217159131357</v>
      </c>
      <c r="AX19" s="151">
        <v>6547092</v>
      </c>
      <c r="AY19" s="151">
        <f t="shared" si="24"/>
        <v>93.230217159131357</v>
      </c>
    </row>
    <row r="20" spans="1:51" x14ac:dyDescent="0.25">
      <c r="A20" s="152" t="s">
        <v>30</v>
      </c>
      <c r="B20" s="153" t="s">
        <v>13</v>
      </c>
      <c r="C20" s="153"/>
      <c r="D20" s="153" t="s">
        <v>13</v>
      </c>
      <c r="E20" s="153"/>
      <c r="F20" s="153" t="s">
        <v>13</v>
      </c>
      <c r="G20" s="153"/>
      <c r="H20" s="153" t="s">
        <v>13</v>
      </c>
      <c r="I20" s="153"/>
      <c r="J20" s="153" t="s">
        <v>13</v>
      </c>
      <c r="K20" s="153"/>
      <c r="L20" s="153" t="s">
        <v>13</v>
      </c>
      <c r="M20" s="153"/>
      <c r="N20" s="153" t="s">
        <v>13</v>
      </c>
      <c r="O20" s="153"/>
      <c r="P20" s="153" t="s">
        <v>13</v>
      </c>
      <c r="Q20" s="153"/>
      <c r="R20" s="153" t="s">
        <v>13</v>
      </c>
      <c r="S20" s="153"/>
      <c r="T20" s="153" t="s">
        <v>13</v>
      </c>
      <c r="U20" s="153"/>
      <c r="V20" s="153" t="s">
        <v>13</v>
      </c>
      <c r="W20" s="153"/>
      <c r="X20" s="153" t="s">
        <v>13</v>
      </c>
      <c r="Y20" s="153"/>
      <c r="Z20" s="153" t="s">
        <v>13</v>
      </c>
      <c r="AA20" s="153"/>
      <c r="AB20" s="153" t="s">
        <v>13</v>
      </c>
      <c r="AC20" s="153"/>
      <c r="AD20" s="153" t="s">
        <v>13</v>
      </c>
      <c r="AE20" s="153"/>
      <c r="AF20" s="153" t="s">
        <v>13</v>
      </c>
      <c r="AG20" s="153"/>
      <c r="AH20" s="153" t="s">
        <v>13</v>
      </c>
      <c r="AI20" s="153"/>
      <c r="AJ20" s="153" t="s">
        <v>13</v>
      </c>
      <c r="AK20" s="153"/>
      <c r="AL20" s="153" t="s">
        <v>13</v>
      </c>
      <c r="AM20" s="153"/>
      <c r="AN20" s="153" t="s">
        <v>13</v>
      </c>
      <c r="AO20" s="153"/>
      <c r="AP20" s="153" t="s">
        <v>13</v>
      </c>
      <c r="AQ20" s="153"/>
      <c r="AR20" s="153" t="s">
        <v>13</v>
      </c>
      <c r="AS20" s="153"/>
      <c r="AT20" s="153" t="s">
        <v>13</v>
      </c>
      <c r="AU20" s="153"/>
      <c r="AV20" s="153" t="s">
        <v>13</v>
      </c>
      <c r="AW20" s="153"/>
      <c r="AX20" s="153" t="s">
        <v>13</v>
      </c>
      <c r="AY20" s="153"/>
    </row>
    <row r="21" spans="1:51" x14ac:dyDescent="0.25">
      <c r="A21" s="154" t="s">
        <v>31</v>
      </c>
      <c r="B21" s="155">
        <v>0</v>
      </c>
      <c r="C21" s="155">
        <f t="shared" si="0"/>
        <v>0</v>
      </c>
      <c r="D21" s="155">
        <v>0</v>
      </c>
      <c r="E21" s="155">
        <f t="shared" ref="E21:E25" si="25">+D21/D$3</f>
        <v>0</v>
      </c>
      <c r="F21" s="155">
        <v>0</v>
      </c>
      <c r="G21" s="155">
        <f t="shared" ref="G21:G25" si="26">+F21/F$3</f>
        <v>0</v>
      </c>
      <c r="H21" s="155">
        <v>0</v>
      </c>
      <c r="I21" s="155">
        <f t="shared" ref="I21:I25" si="27">+H21/H$3</f>
        <v>0</v>
      </c>
      <c r="J21" s="155">
        <v>0</v>
      </c>
      <c r="K21" s="155">
        <f t="shared" ref="K21:K25" si="28">+J21/J$3</f>
        <v>0</v>
      </c>
      <c r="L21" s="155">
        <v>0</v>
      </c>
      <c r="M21" s="155">
        <f t="shared" ref="M21:M25" si="29">+L21/L$3</f>
        <v>0</v>
      </c>
      <c r="N21" s="155">
        <v>0</v>
      </c>
      <c r="O21" s="155">
        <f t="shared" ref="O21:O25" si="30">+N21/N$3</f>
        <v>0</v>
      </c>
      <c r="P21" s="155">
        <v>0</v>
      </c>
      <c r="Q21" s="155">
        <f t="shared" ref="Q21:Q25" si="31">+P21/P$3</f>
        <v>0</v>
      </c>
      <c r="R21" s="155">
        <v>0</v>
      </c>
      <c r="S21" s="155">
        <f t="shared" ref="S21:S25" si="32">+R21/R$3</f>
        <v>0</v>
      </c>
      <c r="T21" s="155">
        <v>0</v>
      </c>
      <c r="U21" s="155">
        <f t="shared" ref="U21:U25" si="33">+T21/T$3</f>
        <v>0</v>
      </c>
      <c r="V21" s="155">
        <v>0</v>
      </c>
      <c r="W21" s="155">
        <f t="shared" ref="W21:W25" si="34">+V21/V$3</f>
        <v>0</v>
      </c>
      <c r="X21" s="155">
        <v>0</v>
      </c>
      <c r="Y21" s="155">
        <f t="shared" ref="Y21:Y25" si="35">+X21/X$3</f>
        <v>0</v>
      </c>
      <c r="Z21" s="155">
        <v>0</v>
      </c>
      <c r="AA21" s="155">
        <f t="shared" ref="AA21:AA25" si="36">+Z21/Z$3</f>
        <v>0</v>
      </c>
      <c r="AB21" s="155">
        <v>0</v>
      </c>
      <c r="AC21" s="155">
        <f t="shared" ref="AC21:AC25" si="37">+AB21/AB$3</f>
        <v>0</v>
      </c>
      <c r="AD21" s="155">
        <v>0</v>
      </c>
      <c r="AE21" s="155">
        <f t="shared" ref="AE21:AE25" si="38">+AD21/AD$3</f>
        <v>0</v>
      </c>
      <c r="AF21" s="155">
        <v>0</v>
      </c>
      <c r="AG21" s="155">
        <f t="shared" ref="AG21:AG25" si="39">+AF21/AF$3</f>
        <v>0</v>
      </c>
      <c r="AH21" s="155">
        <v>0</v>
      </c>
      <c r="AI21" s="155">
        <f t="shared" ref="AI21:AI25" si="40">+AH21/AH$3</f>
        <v>0</v>
      </c>
      <c r="AJ21" s="155">
        <v>0</v>
      </c>
      <c r="AK21" s="155">
        <f t="shared" ref="AK21:AK25" si="41">+AJ21/AJ$3</f>
        <v>0</v>
      </c>
      <c r="AL21" s="155">
        <v>0</v>
      </c>
      <c r="AM21" s="155">
        <f t="shared" ref="AM21:AM25" si="42">+AL21/AL$3</f>
        <v>0</v>
      </c>
      <c r="AN21" s="155">
        <v>0</v>
      </c>
      <c r="AO21" s="155">
        <f t="shared" ref="AO21:AO25" si="43">+AN21/AN$3</f>
        <v>0</v>
      </c>
      <c r="AP21" s="155">
        <v>0</v>
      </c>
      <c r="AQ21" s="155">
        <f t="shared" ref="AQ21:AQ25" si="44">+AP21/AP$3</f>
        <v>0</v>
      </c>
      <c r="AR21" s="155">
        <v>0</v>
      </c>
      <c r="AS21" s="155">
        <f t="shared" ref="AS21:AS25" si="45">+AR21/AR$3</f>
        <v>0</v>
      </c>
      <c r="AT21" s="155">
        <v>0</v>
      </c>
      <c r="AU21" s="155">
        <f t="shared" ref="AU21:AU25" si="46">+AT21/AT$3</f>
        <v>0</v>
      </c>
      <c r="AV21" s="155">
        <v>514582</v>
      </c>
      <c r="AW21" s="155">
        <f t="shared" ref="AW21:AW25" si="47">+AV21/AV$3</f>
        <v>7.3276183695265216</v>
      </c>
      <c r="AX21" s="155">
        <v>514582</v>
      </c>
      <c r="AY21" s="155">
        <f t="shared" ref="AY21:AY25" si="48">+AX21/AX$3</f>
        <v>7.3276183695265216</v>
      </c>
    </row>
    <row r="22" spans="1:51" x14ac:dyDescent="0.25">
      <c r="A22" s="154" t="s">
        <v>32</v>
      </c>
      <c r="B22" s="155">
        <v>0</v>
      </c>
      <c r="C22" s="155">
        <f t="shared" si="0"/>
        <v>0</v>
      </c>
      <c r="D22" s="155">
        <v>0</v>
      </c>
      <c r="E22" s="155">
        <f t="shared" si="25"/>
        <v>0</v>
      </c>
      <c r="F22" s="155">
        <v>0</v>
      </c>
      <c r="G22" s="155">
        <f t="shared" si="26"/>
        <v>0</v>
      </c>
      <c r="H22" s="155">
        <v>0</v>
      </c>
      <c r="I22" s="155">
        <f t="shared" si="27"/>
        <v>0</v>
      </c>
      <c r="J22" s="155">
        <v>0</v>
      </c>
      <c r="K22" s="155">
        <f t="shared" si="28"/>
        <v>0</v>
      </c>
      <c r="L22" s="155">
        <v>0</v>
      </c>
      <c r="M22" s="155">
        <f t="shared" si="29"/>
        <v>0</v>
      </c>
      <c r="N22" s="155">
        <v>0</v>
      </c>
      <c r="O22" s="155">
        <f t="shared" si="30"/>
        <v>0</v>
      </c>
      <c r="P22" s="155">
        <v>0</v>
      </c>
      <c r="Q22" s="155">
        <f t="shared" si="31"/>
        <v>0</v>
      </c>
      <c r="R22" s="155">
        <v>0</v>
      </c>
      <c r="S22" s="155">
        <f t="shared" si="32"/>
        <v>0</v>
      </c>
      <c r="T22" s="155">
        <v>0</v>
      </c>
      <c r="U22" s="155">
        <f t="shared" si="33"/>
        <v>0</v>
      </c>
      <c r="V22" s="155">
        <v>0</v>
      </c>
      <c r="W22" s="155">
        <f t="shared" si="34"/>
        <v>0</v>
      </c>
      <c r="X22" s="155">
        <v>0</v>
      </c>
      <c r="Y22" s="155">
        <f t="shared" si="35"/>
        <v>0</v>
      </c>
      <c r="Z22" s="155">
        <v>0</v>
      </c>
      <c r="AA22" s="155">
        <f t="shared" si="36"/>
        <v>0</v>
      </c>
      <c r="AB22" s="155">
        <v>0</v>
      </c>
      <c r="AC22" s="155">
        <f t="shared" si="37"/>
        <v>0</v>
      </c>
      <c r="AD22" s="155">
        <v>0</v>
      </c>
      <c r="AE22" s="155">
        <f t="shared" si="38"/>
        <v>0</v>
      </c>
      <c r="AF22" s="155">
        <v>0</v>
      </c>
      <c r="AG22" s="155">
        <f t="shared" si="39"/>
        <v>0</v>
      </c>
      <c r="AH22" s="155">
        <v>0</v>
      </c>
      <c r="AI22" s="155">
        <f t="shared" si="40"/>
        <v>0</v>
      </c>
      <c r="AJ22" s="155">
        <v>0</v>
      </c>
      <c r="AK22" s="155">
        <f t="shared" si="41"/>
        <v>0</v>
      </c>
      <c r="AL22" s="155">
        <v>0</v>
      </c>
      <c r="AM22" s="155">
        <f t="shared" si="42"/>
        <v>0</v>
      </c>
      <c r="AN22" s="155">
        <v>0</v>
      </c>
      <c r="AO22" s="155">
        <f t="shared" si="43"/>
        <v>0</v>
      </c>
      <c r="AP22" s="155">
        <v>0</v>
      </c>
      <c r="AQ22" s="155">
        <f t="shared" si="44"/>
        <v>0</v>
      </c>
      <c r="AR22" s="155">
        <v>0</v>
      </c>
      <c r="AS22" s="155">
        <f t="shared" si="45"/>
        <v>0</v>
      </c>
      <c r="AT22" s="155">
        <v>0</v>
      </c>
      <c r="AU22" s="155">
        <f t="shared" si="46"/>
        <v>0</v>
      </c>
      <c r="AV22" s="155">
        <v>33620</v>
      </c>
      <c r="AW22" s="155">
        <f t="shared" si="47"/>
        <v>0.47874688501245993</v>
      </c>
      <c r="AX22" s="155">
        <v>33620</v>
      </c>
      <c r="AY22" s="155">
        <f t="shared" si="48"/>
        <v>0.47874688501245993</v>
      </c>
    </row>
    <row r="23" spans="1:51" x14ac:dyDescent="0.25">
      <c r="A23" s="156" t="s">
        <v>33</v>
      </c>
      <c r="B23" s="157">
        <v>0</v>
      </c>
      <c r="C23" s="157">
        <f t="shared" si="0"/>
        <v>0</v>
      </c>
      <c r="D23" s="157">
        <v>0</v>
      </c>
      <c r="E23" s="157">
        <f t="shared" si="25"/>
        <v>0</v>
      </c>
      <c r="F23" s="157">
        <v>0</v>
      </c>
      <c r="G23" s="157">
        <f t="shared" si="26"/>
        <v>0</v>
      </c>
      <c r="H23" s="157">
        <v>0</v>
      </c>
      <c r="I23" s="157">
        <f t="shared" si="27"/>
        <v>0</v>
      </c>
      <c r="J23" s="157">
        <v>0</v>
      </c>
      <c r="K23" s="157">
        <f t="shared" si="28"/>
        <v>0</v>
      </c>
      <c r="L23" s="157">
        <v>0</v>
      </c>
      <c r="M23" s="157">
        <f t="shared" si="29"/>
        <v>0</v>
      </c>
      <c r="N23" s="157">
        <v>0</v>
      </c>
      <c r="O23" s="157">
        <f t="shared" si="30"/>
        <v>0</v>
      </c>
      <c r="P23" s="157">
        <v>0</v>
      </c>
      <c r="Q23" s="157">
        <f t="shared" si="31"/>
        <v>0</v>
      </c>
      <c r="R23" s="157">
        <v>0</v>
      </c>
      <c r="S23" s="157">
        <f t="shared" si="32"/>
        <v>0</v>
      </c>
      <c r="T23" s="157">
        <v>0</v>
      </c>
      <c r="U23" s="157">
        <f t="shared" si="33"/>
        <v>0</v>
      </c>
      <c r="V23" s="157">
        <v>0</v>
      </c>
      <c r="W23" s="157">
        <f t="shared" si="34"/>
        <v>0</v>
      </c>
      <c r="X23" s="157">
        <v>0</v>
      </c>
      <c r="Y23" s="157">
        <f t="shared" si="35"/>
        <v>0</v>
      </c>
      <c r="Z23" s="157">
        <v>0</v>
      </c>
      <c r="AA23" s="157">
        <f t="shared" si="36"/>
        <v>0</v>
      </c>
      <c r="AB23" s="157">
        <v>0</v>
      </c>
      <c r="AC23" s="157">
        <f t="shared" si="37"/>
        <v>0</v>
      </c>
      <c r="AD23" s="157">
        <v>0</v>
      </c>
      <c r="AE23" s="157">
        <f t="shared" si="38"/>
        <v>0</v>
      </c>
      <c r="AF23" s="157">
        <v>0</v>
      </c>
      <c r="AG23" s="157">
        <f t="shared" si="39"/>
        <v>0</v>
      </c>
      <c r="AH23" s="157">
        <v>0</v>
      </c>
      <c r="AI23" s="157">
        <f t="shared" si="40"/>
        <v>0</v>
      </c>
      <c r="AJ23" s="157">
        <v>0</v>
      </c>
      <c r="AK23" s="157">
        <f t="shared" si="41"/>
        <v>0</v>
      </c>
      <c r="AL23" s="157">
        <v>0</v>
      </c>
      <c r="AM23" s="157">
        <f t="shared" si="42"/>
        <v>0</v>
      </c>
      <c r="AN23" s="157">
        <v>0</v>
      </c>
      <c r="AO23" s="157">
        <f t="shared" si="43"/>
        <v>0</v>
      </c>
      <c r="AP23" s="157">
        <v>0</v>
      </c>
      <c r="AQ23" s="157">
        <f t="shared" si="44"/>
        <v>0</v>
      </c>
      <c r="AR23" s="157">
        <v>0</v>
      </c>
      <c r="AS23" s="157">
        <f t="shared" si="45"/>
        <v>0</v>
      </c>
      <c r="AT23" s="157">
        <v>0</v>
      </c>
      <c r="AU23" s="157">
        <f t="shared" si="46"/>
        <v>0</v>
      </c>
      <c r="AV23" s="157">
        <v>548202</v>
      </c>
      <c r="AW23" s="157">
        <f t="shared" si="47"/>
        <v>7.8063652545389814</v>
      </c>
      <c r="AX23" s="157">
        <v>548202</v>
      </c>
      <c r="AY23" s="157">
        <f t="shared" si="48"/>
        <v>7.8063652545389814</v>
      </c>
    </row>
    <row r="24" spans="1:51" x14ac:dyDescent="0.25">
      <c r="A24" s="158" t="s">
        <v>34</v>
      </c>
      <c r="B24" s="159">
        <v>0</v>
      </c>
      <c r="C24" s="159">
        <f t="shared" si="0"/>
        <v>0</v>
      </c>
      <c r="D24" s="159">
        <v>0</v>
      </c>
      <c r="E24" s="159">
        <f t="shared" si="25"/>
        <v>0</v>
      </c>
      <c r="F24" s="159">
        <v>0</v>
      </c>
      <c r="G24" s="159">
        <f t="shared" si="26"/>
        <v>0</v>
      </c>
      <c r="H24" s="159">
        <v>0</v>
      </c>
      <c r="I24" s="159">
        <f t="shared" si="27"/>
        <v>0</v>
      </c>
      <c r="J24" s="159">
        <v>0</v>
      </c>
      <c r="K24" s="159">
        <f t="shared" si="28"/>
        <v>0</v>
      </c>
      <c r="L24" s="159">
        <v>0</v>
      </c>
      <c r="M24" s="159">
        <f t="shared" si="29"/>
        <v>0</v>
      </c>
      <c r="N24" s="159">
        <v>0</v>
      </c>
      <c r="O24" s="159">
        <f t="shared" si="30"/>
        <v>0</v>
      </c>
      <c r="P24" s="159">
        <v>0</v>
      </c>
      <c r="Q24" s="159">
        <f t="shared" si="31"/>
        <v>0</v>
      </c>
      <c r="R24" s="159">
        <v>0</v>
      </c>
      <c r="S24" s="159">
        <f t="shared" si="32"/>
        <v>0</v>
      </c>
      <c r="T24" s="159">
        <v>0</v>
      </c>
      <c r="U24" s="159">
        <f t="shared" si="33"/>
        <v>0</v>
      </c>
      <c r="V24" s="159">
        <v>0</v>
      </c>
      <c r="W24" s="159">
        <f t="shared" si="34"/>
        <v>0</v>
      </c>
      <c r="X24" s="159">
        <v>0</v>
      </c>
      <c r="Y24" s="159">
        <f t="shared" si="35"/>
        <v>0</v>
      </c>
      <c r="Z24" s="159">
        <v>0</v>
      </c>
      <c r="AA24" s="159">
        <f t="shared" si="36"/>
        <v>0</v>
      </c>
      <c r="AB24" s="159">
        <v>0</v>
      </c>
      <c r="AC24" s="159">
        <f t="shared" si="37"/>
        <v>0</v>
      </c>
      <c r="AD24" s="159">
        <v>0</v>
      </c>
      <c r="AE24" s="159">
        <f t="shared" si="38"/>
        <v>0</v>
      </c>
      <c r="AF24" s="159">
        <v>0</v>
      </c>
      <c r="AG24" s="159">
        <f t="shared" si="39"/>
        <v>0</v>
      </c>
      <c r="AH24" s="159">
        <v>0</v>
      </c>
      <c r="AI24" s="159">
        <f t="shared" si="40"/>
        <v>0</v>
      </c>
      <c r="AJ24" s="159">
        <v>0</v>
      </c>
      <c r="AK24" s="159">
        <f t="shared" si="41"/>
        <v>0</v>
      </c>
      <c r="AL24" s="159">
        <v>0</v>
      </c>
      <c r="AM24" s="159">
        <f t="shared" si="42"/>
        <v>0</v>
      </c>
      <c r="AN24" s="159">
        <v>0</v>
      </c>
      <c r="AO24" s="159">
        <f t="shared" si="43"/>
        <v>0</v>
      </c>
      <c r="AP24" s="159">
        <v>0</v>
      </c>
      <c r="AQ24" s="159">
        <f t="shared" si="44"/>
        <v>0</v>
      </c>
      <c r="AR24" s="159">
        <v>0</v>
      </c>
      <c r="AS24" s="159">
        <f t="shared" si="45"/>
        <v>0</v>
      </c>
      <c r="AT24" s="159">
        <v>0</v>
      </c>
      <c r="AU24" s="159">
        <f t="shared" si="46"/>
        <v>0</v>
      </c>
      <c r="AV24" s="159">
        <v>7095294</v>
      </c>
      <c r="AW24" s="159">
        <f t="shared" si="47"/>
        <v>101.03658241367035</v>
      </c>
      <c r="AX24" s="159">
        <v>7095294</v>
      </c>
      <c r="AY24" s="159">
        <f t="shared" si="48"/>
        <v>101.03658241367035</v>
      </c>
    </row>
    <row r="25" spans="1:51" x14ac:dyDescent="0.25">
      <c r="A25" s="158" t="s">
        <v>35</v>
      </c>
      <c r="B25" s="159">
        <v>3584.0400000000004</v>
      </c>
      <c r="C25" s="159">
        <f t="shared" si="0"/>
        <v>17.742772277227726</v>
      </c>
      <c r="D25" s="159">
        <v>4480.0800000000008</v>
      </c>
      <c r="E25" s="159">
        <f t="shared" si="25"/>
        <v>25.168988764044947</v>
      </c>
      <c r="F25" s="159">
        <v>12544.08</v>
      </c>
      <c r="G25" s="159">
        <f t="shared" si="26"/>
        <v>7.3962735849056607</v>
      </c>
      <c r="H25" s="159">
        <v>25760.039999999994</v>
      </c>
      <c r="I25" s="159">
        <f t="shared" si="27"/>
        <v>1.8481876883340502</v>
      </c>
      <c r="J25" s="159">
        <v>25760.039999999994</v>
      </c>
      <c r="K25" s="159">
        <f t="shared" si="28"/>
        <v>58.018108108108095</v>
      </c>
      <c r="L25" s="159">
        <v>25760.039999999994</v>
      </c>
      <c r="M25" s="159">
        <f t="shared" si="29"/>
        <v>52.040484848484837</v>
      </c>
      <c r="N25" s="159">
        <v>2016</v>
      </c>
      <c r="O25" s="159">
        <f t="shared" si="30"/>
        <v>16.66115702479339</v>
      </c>
      <c r="P25" s="159">
        <v>18144</v>
      </c>
      <c r="Q25" s="159">
        <f t="shared" si="31"/>
        <v>7.9127780200610554</v>
      </c>
      <c r="R25" s="159">
        <v>51296.039999999986</v>
      </c>
      <c r="S25" s="159">
        <f t="shared" si="32"/>
        <v>76.790479041916143</v>
      </c>
      <c r="T25" s="159">
        <v>15680.04</v>
      </c>
      <c r="U25" s="159">
        <f t="shared" si="33"/>
        <v>2.6895437392795887</v>
      </c>
      <c r="V25" s="159">
        <v>45024</v>
      </c>
      <c r="W25" s="159">
        <f t="shared" si="34"/>
        <v>5.4108881144093255</v>
      </c>
      <c r="X25" s="159">
        <v>19488</v>
      </c>
      <c r="Y25" s="159">
        <f t="shared" si="35"/>
        <v>13.714285714285714</v>
      </c>
      <c r="Z25" s="159">
        <v>14112</v>
      </c>
      <c r="AA25" s="159">
        <f t="shared" si="36"/>
        <v>55.341176470588238</v>
      </c>
      <c r="AB25" s="159">
        <v>12320.04</v>
      </c>
      <c r="AC25" s="159">
        <f t="shared" si="37"/>
        <v>12.873605015673983</v>
      </c>
      <c r="AD25" s="159">
        <v>25536</v>
      </c>
      <c r="AE25" s="159">
        <f t="shared" si="38"/>
        <v>2.4313053413310484</v>
      </c>
      <c r="AF25" s="159">
        <v>17696.04</v>
      </c>
      <c r="AG25" s="159">
        <f t="shared" si="39"/>
        <v>14.066804451510334</v>
      </c>
      <c r="AH25" s="159">
        <v>29568</v>
      </c>
      <c r="AI25" s="159">
        <f t="shared" si="40"/>
        <v>19.791164658634539</v>
      </c>
      <c r="AJ25" s="159">
        <v>13440</v>
      </c>
      <c r="AK25" s="159">
        <f t="shared" si="41"/>
        <v>1.9817163078737836</v>
      </c>
      <c r="AL25" s="159">
        <v>20160</v>
      </c>
      <c r="AM25" s="159">
        <f t="shared" si="42"/>
        <v>12.315210751374465</v>
      </c>
      <c r="AN25" s="159">
        <v>9408</v>
      </c>
      <c r="AO25" s="159">
        <f t="shared" si="43"/>
        <v>6.1732283464566926</v>
      </c>
      <c r="AP25" s="159">
        <v>10080</v>
      </c>
      <c r="AQ25" s="159">
        <f t="shared" si="44"/>
        <v>37.333333333333336</v>
      </c>
      <c r="AR25" s="159">
        <v>17024.04</v>
      </c>
      <c r="AS25" s="159">
        <f t="shared" si="45"/>
        <v>1.740521419077804</v>
      </c>
      <c r="AT25" s="159">
        <v>9408</v>
      </c>
      <c r="AU25" s="159">
        <f t="shared" si="46"/>
        <v>59.923566878980893</v>
      </c>
      <c r="AV25" s="159">
        <v>7095294</v>
      </c>
      <c r="AW25" s="159">
        <f t="shared" si="47"/>
        <v>101.03658241367035</v>
      </c>
      <c r="AX25" s="159">
        <v>7523582.5199999996</v>
      </c>
      <c r="AY25" s="159">
        <f t="shared" si="48"/>
        <v>107.13538654325382</v>
      </c>
    </row>
    <row r="26" spans="1:51" x14ac:dyDescent="0.25">
      <c r="A26" s="146" t="s">
        <v>36</v>
      </c>
      <c r="B26" s="143" t="s">
        <v>13</v>
      </c>
      <c r="C26" s="143"/>
      <c r="D26" s="143" t="s">
        <v>13</v>
      </c>
      <c r="E26" s="143"/>
      <c r="F26" s="143" t="s">
        <v>13</v>
      </c>
      <c r="G26" s="143"/>
      <c r="H26" s="143" t="s">
        <v>13</v>
      </c>
      <c r="I26" s="143"/>
      <c r="J26" s="143" t="s">
        <v>13</v>
      </c>
      <c r="K26" s="143"/>
      <c r="L26" s="143" t="s">
        <v>13</v>
      </c>
      <c r="M26" s="143"/>
      <c r="N26" s="143" t="s">
        <v>13</v>
      </c>
      <c r="O26" s="143"/>
      <c r="P26" s="143" t="s">
        <v>13</v>
      </c>
      <c r="Q26" s="143"/>
      <c r="R26" s="143" t="s">
        <v>13</v>
      </c>
      <c r="S26" s="143"/>
      <c r="T26" s="143" t="s">
        <v>13</v>
      </c>
      <c r="U26" s="143"/>
      <c r="V26" s="143" t="s">
        <v>13</v>
      </c>
      <c r="W26" s="143"/>
      <c r="X26" s="143" t="s">
        <v>13</v>
      </c>
      <c r="Y26" s="143"/>
      <c r="Z26" s="143" t="s">
        <v>13</v>
      </c>
      <c r="AA26" s="143"/>
      <c r="AB26" s="143" t="s">
        <v>13</v>
      </c>
      <c r="AC26" s="143"/>
      <c r="AD26" s="143" t="s">
        <v>13</v>
      </c>
      <c r="AE26" s="143"/>
      <c r="AF26" s="143" t="s">
        <v>13</v>
      </c>
      <c r="AG26" s="143"/>
      <c r="AH26" s="143" t="s">
        <v>13</v>
      </c>
      <c r="AI26" s="143"/>
      <c r="AJ26" s="143" t="s">
        <v>13</v>
      </c>
      <c r="AK26" s="143"/>
      <c r="AL26" s="143" t="s">
        <v>13</v>
      </c>
      <c r="AM26" s="143"/>
      <c r="AN26" s="143" t="s">
        <v>13</v>
      </c>
      <c r="AO26" s="143"/>
      <c r="AP26" s="143" t="s">
        <v>13</v>
      </c>
      <c r="AQ26" s="143"/>
      <c r="AR26" s="143" t="s">
        <v>13</v>
      </c>
      <c r="AS26" s="143"/>
      <c r="AT26" s="143" t="s">
        <v>13</v>
      </c>
      <c r="AU26" s="143"/>
      <c r="AV26" s="143" t="s">
        <v>13</v>
      </c>
      <c r="AW26" s="143"/>
      <c r="AX26" s="143" t="s">
        <v>13</v>
      </c>
      <c r="AY26" s="143"/>
    </row>
    <row r="27" spans="1:51" x14ac:dyDescent="0.25">
      <c r="A27" s="160" t="s">
        <v>37</v>
      </c>
      <c r="B27" s="161">
        <v>0</v>
      </c>
      <c r="C27" s="161">
        <f t="shared" si="0"/>
        <v>0</v>
      </c>
      <c r="D27" s="161">
        <v>0</v>
      </c>
      <c r="E27" s="161">
        <f t="shared" ref="E27:E36" si="49">+D27/D$3</f>
        <v>0</v>
      </c>
      <c r="F27" s="161">
        <v>0</v>
      </c>
      <c r="G27" s="161">
        <f t="shared" ref="G27:G36" si="50">+F27/F$3</f>
        <v>0</v>
      </c>
      <c r="H27" s="161">
        <v>0</v>
      </c>
      <c r="I27" s="161">
        <f t="shared" ref="I27:I36" si="51">+H27/H$3</f>
        <v>0</v>
      </c>
      <c r="J27" s="161">
        <v>0</v>
      </c>
      <c r="K27" s="161">
        <f t="shared" ref="K27:K36" si="52">+J27/J$3</f>
        <v>0</v>
      </c>
      <c r="L27" s="161">
        <v>0</v>
      </c>
      <c r="M27" s="161">
        <f t="shared" ref="M27:M36" si="53">+L27/L$3</f>
        <v>0</v>
      </c>
      <c r="N27" s="161">
        <v>0</v>
      </c>
      <c r="O27" s="161">
        <f t="shared" ref="O27:O36" si="54">+N27/N$3</f>
        <v>0</v>
      </c>
      <c r="P27" s="161">
        <v>0</v>
      </c>
      <c r="Q27" s="161">
        <f t="shared" ref="Q27:Q36" si="55">+P27/P$3</f>
        <v>0</v>
      </c>
      <c r="R27" s="161">
        <v>0</v>
      </c>
      <c r="S27" s="161">
        <f t="shared" ref="S27:S36" si="56">+R27/R$3</f>
        <v>0</v>
      </c>
      <c r="T27" s="161">
        <v>0</v>
      </c>
      <c r="U27" s="161">
        <f t="shared" ref="U27:U36" si="57">+T27/T$3</f>
        <v>0</v>
      </c>
      <c r="V27" s="161">
        <v>0</v>
      </c>
      <c r="W27" s="161">
        <f t="shared" ref="W27:W36" si="58">+V27/V$3</f>
        <v>0</v>
      </c>
      <c r="X27" s="161">
        <v>0</v>
      </c>
      <c r="Y27" s="161">
        <f t="shared" ref="Y27:Y36" si="59">+X27/X$3</f>
        <v>0</v>
      </c>
      <c r="Z27" s="161">
        <v>0</v>
      </c>
      <c r="AA27" s="161">
        <f t="shared" ref="AA27:AA36" si="60">+Z27/Z$3</f>
        <v>0</v>
      </c>
      <c r="AB27" s="161">
        <v>0</v>
      </c>
      <c r="AC27" s="161">
        <f t="shared" ref="AC27:AC36" si="61">+AB27/AB$3</f>
        <v>0</v>
      </c>
      <c r="AD27" s="161">
        <v>0</v>
      </c>
      <c r="AE27" s="161">
        <f t="shared" ref="AE27:AE36" si="62">+AD27/AD$3</f>
        <v>0</v>
      </c>
      <c r="AF27" s="161">
        <v>0</v>
      </c>
      <c r="AG27" s="161">
        <f t="shared" ref="AG27:AG36" si="63">+AF27/AF$3</f>
        <v>0</v>
      </c>
      <c r="AH27" s="161">
        <v>0</v>
      </c>
      <c r="AI27" s="161">
        <f t="shared" ref="AI27:AI36" si="64">+AH27/AH$3</f>
        <v>0</v>
      </c>
      <c r="AJ27" s="161">
        <v>0</v>
      </c>
      <c r="AK27" s="161">
        <f t="shared" ref="AK27:AK36" si="65">+AJ27/AJ$3</f>
        <v>0</v>
      </c>
      <c r="AL27" s="161">
        <v>0</v>
      </c>
      <c r="AM27" s="161">
        <f t="shared" ref="AM27:AM36" si="66">+AL27/AL$3</f>
        <v>0</v>
      </c>
      <c r="AN27" s="161">
        <v>0</v>
      </c>
      <c r="AO27" s="161">
        <f t="shared" ref="AO27:AO36" si="67">+AN27/AN$3</f>
        <v>0</v>
      </c>
      <c r="AP27" s="161">
        <v>0</v>
      </c>
      <c r="AQ27" s="161">
        <f t="shared" ref="AQ27:AQ36" si="68">+AP27/AP$3</f>
        <v>0</v>
      </c>
      <c r="AR27" s="161">
        <v>0</v>
      </c>
      <c r="AS27" s="161">
        <f t="shared" ref="AS27:AS36" si="69">+AR27/AR$3</f>
        <v>0</v>
      </c>
      <c r="AT27" s="161">
        <v>0</v>
      </c>
      <c r="AU27" s="161">
        <f t="shared" ref="AU27:AU36" si="70">+AT27/AT$3</f>
        <v>0</v>
      </c>
      <c r="AV27" s="161">
        <v>119520</v>
      </c>
      <c r="AW27" s="161">
        <f t="shared" ref="AW27:AW36" si="71">+AV27/AV$3</f>
        <v>1.7019579921680312</v>
      </c>
      <c r="AX27" s="161">
        <v>119520</v>
      </c>
      <c r="AY27" s="161">
        <f t="shared" ref="AY27:AY36" si="72">+AX27/AX$3</f>
        <v>1.7019579921680312</v>
      </c>
    </row>
    <row r="28" spans="1:51" x14ac:dyDescent="0.25">
      <c r="A28" s="160" t="s">
        <v>38</v>
      </c>
      <c r="B28" s="161">
        <v>0</v>
      </c>
      <c r="C28" s="161">
        <f t="shared" si="0"/>
        <v>0</v>
      </c>
      <c r="D28" s="161">
        <v>0</v>
      </c>
      <c r="E28" s="161">
        <f t="shared" si="49"/>
        <v>0</v>
      </c>
      <c r="F28" s="161">
        <v>0</v>
      </c>
      <c r="G28" s="161">
        <f t="shared" si="50"/>
        <v>0</v>
      </c>
      <c r="H28" s="161">
        <v>0</v>
      </c>
      <c r="I28" s="161">
        <f t="shared" si="51"/>
        <v>0</v>
      </c>
      <c r="J28" s="161">
        <v>0</v>
      </c>
      <c r="K28" s="161">
        <f t="shared" si="52"/>
        <v>0</v>
      </c>
      <c r="L28" s="161">
        <v>0</v>
      </c>
      <c r="M28" s="161">
        <f t="shared" si="53"/>
        <v>0</v>
      </c>
      <c r="N28" s="161">
        <v>0</v>
      </c>
      <c r="O28" s="161">
        <f t="shared" si="54"/>
        <v>0</v>
      </c>
      <c r="P28" s="161">
        <v>0</v>
      </c>
      <c r="Q28" s="161">
        <f t="shared" si="55"/>
        <v>0</v>
      </c>
      <c r="R28" s="161">
        <v>0</v>
      </c>
      <c r="S28" s="161">
        <f t="shared" si="56"/>
        <v>0</v>
      </c>
      <c r="T28" s="161">
        <v>0</v>
      </c>
      <c r="U28" s="161">
        <f t="shared" si="57"/>
        <v>0</v>
      </c>
      <c r="V28" s="161">
        <v>0</v>
      </c>
      <c r="W28" s="161">
        <f t="shared" si="58"/>
        <v>0</v>
      </c>
      <c r="X28" s="161">
        <v>0</v>
      </c>
      <c r="Y28" s="161">
        <f t="shared" si="59"/>
        <v>0</v>
      </c>
      <c r="Z28" s="161">
        <v>0</v>
      </c>
      <c r="AA28" s="161">
        <f t="shared" si="60"/>
        <v>0</v>
      </c>
      <c r="AB28" s="161">
        <v>0</v>
      </c>
      <c r="AC28" s="161">
        <f t="shared" si="61"/>
        <v>0</v>
      </c>
      <c r="AD28" s="161">
        <v>0</v>
      </c>
      <c r="AE28" s="161">
        <f t="shared" si="62"/>
        <v>0</v>
      </c>
      <c r="AF28" s="161">
        <v>0</v>
      </c>
      <c r="AG28" s="161">
        <f t="shared" si="63"/>
        <v>0</v>
      </c>
      <c r="AH28" s="161">
        <v>0</v>
      </c>
      <c r="AI28" s="161">
        <f t="shared" si="64"/>
        <v>0</v>
      </c>
      <c r="AJ28" s="161">
        <v>0</v>
      </c>
      <c r="AK28" s="161">
        <f t="shared" si="65"/>
        <v>0</v>
      </c>
      <c r="AL28" s="161">
        <v>0</v>
      </c>
      <c r="AM28" s="161">
        <f t="shared" si="66"/>
        <v>0</v>
      </c>
      <c r="AN28" s="161">
        <v>0</v>
      </c>
      <c r="AO28" s="161">
        <f t="shared" si="67"/>
        <v>0</v>
      </c>
      <c r="AP28" s="161">
        <v>0</v>
      </c>
      <c r="AQ28" s="161">
        <f t="shared" si="68"/>
        <v>0</v>
      </c>
      <c r="AR28" s="161">
        <v>0</v>
      </c>
      <c r="AS28" s="161">
        <f t="shared" si="69"/>
        <v>0</v>
      </c>
      <c r="AT28" s="161">
        <v>0</v>
      </c>
      <c r="AU28" s="161">
        <f t="shared" si="70"/>
        <v>0</v>
      </c>
      <c r="AV28" s="161">
        <v>2399660</v>
      </c>
      <c r="AW28" s="161">
        <f t="shared" si="71"/>
        <v>34.171021715913135</v>
      </c>
      <c r="AX28" s="161">
        <v>2399660</v>
      </c>
      <c r="AY28" s="161">
        <f t="shared" si="72"/>
        <v>34.171021715913135</v>
      </c>
    </row>
    <row r="29" spans="1:51" x14ac:dyDescent="0.25">
      <c r="A29" s="160" t="s">
        <v>39</v>
      </c>
      <c r="B29" s="161">
        <v>0</v>
      </c>
      <c r="C29" s="161">
        <f t="shared" si="0"/>
        <v>0</v>
      </c>
      <c r="D29" s="161">
        <v>0</v>
      </c>
      <c r="E29" s="161">
        <f t="shared" si="49"/>
        <v>0</v>
      </c>
      <c r="F29" s="161">
        <v>0</v>
      </c>
      <c r="G29" s="161">
        <f t="shared" si="50"/>
        <v>0</v>
      </c>
      <c r="H29" s="161">
        <v>0</v>
      </c>
      <c r="I29" s="161">
        <f t="shared" si="51"/>
        <v>0</v>
      </c>
      <c r="J29" s="161">
        <v>0</v>
      </c>
      <c r="K29" s="161">
        <f t="shared" si="52"/>
        <v>0</v>
      </c>
      <c r="L29" s="161">
        <v>0</v>
      </c>
      <c r="M29" s="161">
        <f t="shared" si="53"/>
        <v>0</v>
      </c>
      <c r="N29" s="161">
        <v>0</v>
      </c>
      <c r="O29" s="161">
        <f t="shared" si="54"/>
        <v>0</v>
      </c>
      <c r="P29" s="161">
        <v>0</v>
      </c>
      <c r="Q29" s="161">
        <f t="shared" si="55"/>
        <v>0</v>
      </c>
      <c r="R29" s="161">
        <v>0</v>
      </c>
      <c r="S29" s="161">
        <f t="shared" si="56"/>
        <v>0</v>
      </c>
      <c r="T29" s="161">
        <v>0</v>
      </c>
      <c r="U29" s="161">
        <f t="shared" si="57"/>
        <v>0</v>
      </c>
      <c r="V29" s="161">
        <v>0</v>
      </c>
      <c r="W29" s="161">
        <f t="shared" si="58"/>
        <v>0</v>
      </c>
      <c r="X29" s="161">
        <v>0</v>
      </c>
      <c r="Y29" s="161">
        <f t="shared" si="59"/>
        <v>0</v>
      </c>
      <c r="Z29" s="161">
        <v>0</v>
      </c>
      <c r="AA29" s="161">
        <f t="shared" si="60"/>
        <v>0</v>
      </c>
      <c r="AB29" s="161">
        <v>0</v>
      </c>
      <c r="AC29" s="161">
        <f t="shared" si="61"/>
        <v>0</v>
      </c>
      <c r="AD29" s="161">
        <v>0</v>
      </c>
      <c r="AE29" s="161">
        <f t="shared" si="62"/>
        <v>0</v>
      </c>
      <c r="AF29" s="161">
        <v>0</v>
      </c>
      <c r="AG29" s="161">
        <f t="shared" si="63"/>
        <v>0</v>
      </c>
      <c r="AH29" s="161">
        <v>0</v>
      </c>
      <c r="AI29" s="161">
        <f t="shared" si="64"/>
        <v>0</v>
      </c>
      <c r="AJ29" s="161">
        <v>0</v>
      </c>
      <c r="AK29" s="161">
        <f t="shared" si="65"/>
        <v>0</v>
      </c>
      <c r="AL29" s="161">
        <v>0</v>
      </c>
      <c r="AM29" s="161">
        <f t="shared" si="66"/>
        <v>0</v>
      </c>
      <c r="AN29" s="161">
        <v>0</v>
      </c>
      <c r="AO29" s="161">
        <f t="shared" si="67"/>
        <v>0</v>
      </c>
      <c r="AP29" s="161">
        <v>0</v>
      </c>
      <c r="AQ29" s="161">
        <f t="shared" si="68"/>
        <v>0</v>
      </c>
      <c r="AR29" s="161">
        <v>0</v>
      </c>
      <c r="AS29" s="161">
        <f t="shared" si="69"/>
        <v>0</v>
      </c>
      <c r="AT29" s="161">
        <v>0</v>
      </c>
      <c r="AU29" s="161">
        <f t="shared" si="70"/>
        <v>0</v>
      </c>
      <c r="AV29" s="161">
        <v>0</v>
      </c>
      <c r="AW29" s="161">
        <f t="shared" si="71"/>
        <v>0</v>
      </c>
      <c r="AX29" s="161">
        <v>0</v>
      </c>
      <c r="AY29" s="161">
        <f t="shared" si="72"/>
        <v>0</v>
      </c>
    </row>
    <row r="30" spans="1:51" x14ac:dyDescent="0.25">
      <c r="A30" s="160" t="s">
        <v>40</v>
      </c>
      <c r="B30" s="161">
        <v>0</v>
      </c>
      <c r="C30" s="161">
        <f t="shared" si="0"/>
        <v>0</v>
      </c>
      <c r="D30" s="161">
        <v>0</v>
      </c>
      <c r="E30" s="161">
        <f t="shared" si="49"/>
        <v>0</v>
      </c>
      <c r="F30" s="161">
        <v>0</v>
      </c>
      <c r="G30" s="161">
        <f t="shared" si="50"/>
        <v>0</v>
      </c>
      <c r="H30" s="161">
        <v>0</v>
      </c>
      <c r="I30" s="161">
        <f t="shared" si="51"/>
        <v>0</v>
      </c>
      <c r="J30" s="161">
        <v>0</v>
      </c>
      <c r="K30" s="161">
        <f t="shared" si="52"/>
        <v>0</v>
      </c>
      <c r="L30" s="161">
        <v>0</v>
      </c>
      <c r="M30" s="161">
        <f t="shared" si="53"/>
        <v>0</v>
      </c>
      <c r="N30" s="161">
        <v>0</v>
      </c>
      <c r="O30" s="161">
        <f t="shared" si="54"/>
        <v>0</v>
      </c>
      <c r="P30" s="161">
        <v>0</v>
      </c>
      <c r="Q30" s="161">
        <f t="shared" si="55"/>
        <v>0</v>
      </c>
      <c r="R30" s="161">
        <v>0</v>
      </c>
      <c r="S30" s="161">
        <f t="shared" si="56"/>
        <v>0</v>
      </c>
      <c r="T30" s="161">
        <v>0</v>
      </c>
      <c r="U30" s="161">
        <f t="shared" si="57"/>
        <v>0</v>
      </c>
      <c r="V30" s="161">
        <v>0</v>
      </c>
      <c r="W30" s="161">
        <f t="shared" si="58"/>
        <v>0</v>
      </c>
      <c r="X30" s="161">
        <v>0</v>
      </c>
      <c r="Y30" s="161">
        <f t="shared" si="59"/>
        <v>0</v>
      </c>
      <c r="Z30" s="161">
        <v>0</v>
      </c>
      <c r="AA30" s="161">
        <f t="shared" si="60"/>
        <v>0</v>
      </c>
      <c r="AB30" s="161">
        <v>0</v>
      </c>
      <c r="AC30" s="161">
        <f t="shared" si="61"/>
        <v>0</v>
      </c>
      <c r="AD30" s="161">
        <v>0</v>
      </c>
      <c r="AE30" s="161">
        <f t="shared" si="62"/>
        <v>0</v>
      </c>
      <c r="AF30" s="161">
        <v>0</v>
      </c>
      <c r="AG30" s="161">
        <f t="shared" si="63"/>
        <v>0</v>
      </c>
      <c r="AH30" s="161">
        <v>0</v>
      </c>
      <c r="AI30" s="161">
        <f t="shared" si="64"/>
        <v>0</v>
      </c>
      <c r="AJ30" s="161">
        <v>0</v>
      </c>
      <c r="AK30" s="161">
        <f t="shared" si="65"/>
        <v>0</v>
      </c>
      <c r="AL30" s="161">
        <v>0</v>
      </c>
      <c r="AM30" s="161">
        <f t="shared" si="66"/>
        <v>0</v>
      </c>
      <c r="AN30" s="161">
        <v>0</v>
      </c>
      <c r="AO30" s="161">
        <f t="shared" si="67"/>
        <v>0</v>
      </c>
      <c r="AP30" s="161">
        <v>0</v>
      </c>
      <c r="AQ30" s="161">
        <f t="shared" si="68"/>
        <v>0</v>
      </c>
      <c r="AR30" s="161">
        <v>0</v>
      </c>
      <c r="AS30" s="161">
        <f t="shared" si="69"/>
        <v>0</v>
      </c>
      <c r="AT30" s="161">
        <v>0</v>
      </c>
      <c r="AU30" s="161">
        <f t="shared" si="70"/>
        <v>0</v>
      </c>
      <c r="AV30" s="161">
        <v>0</v>
      </c>
      <c r="AW30" s="161">
        <f t="shared" si="71"/>
        <v>0</v>
      </c>
      <c r="AX30" s="161">
        <v>0</v>
      </c>
      <c r="AY30" s="161">
        <f t="shared" si="72"/>
        <v>0</v>
      </c>
    </row>
    <row r="31" spans="1:51" x14ac:dyDescent="0.25">
      <c r="A31" s="160" t="s">
        <v>41</v>
      </c>
      <c r="B31" s="161">
        <v>0</v>
      </c>
      <c r="C31" s="161">
        <f t="shared" si="0"/>
        <v>0</v>
      </c>
      <c r="D31" s="161">
        <v>0</v>
      </c>
      <c r="E31" s="161">
        <f t="shared" si="49"/>
        <v>0</v>
      </c>
      <c r="F31" s="161">
        <v>0</v>
      </c>
      <c r="G31" s="161">
        <f t="shared" si="50"/>
        <v>0</v>
      </c>
      <c r="H31" s="161">
        <v>0</v>
      </c>
      <c r="I31" s="161">
        <f t="shared" si="51"/>
        <v>0</v>
      </c>
      <c r="J31" s="161">
        <v>0</v>
      </c>
      <c r="K31" s="161">
        <f t="shared" si="52"/>
        <v>0</v>
      </c>
      <c r="L31" s="161">
        <v>0</v>
      </c>
      <c r="M31" s="161">
        <f t="shared" si="53"/>
        <v>0</v>
      </c>
      <c r="N31" s="161">
        <v>0</v>
      </c>
      <c r="O31" s="161">
        <f t="shared" si="54"/>
        <v>0</v>
      </c>
      <c r="P31" s="161">
        <v>0</v>
      </c>
      <c r="Q31" s="161">
        <f t="shared" si="55"/>
        <v>0</v>
      </c>
      <c r="R31" s="161">
        <v>0</v>
      </c>
      <c r="S31" s="161">
        <f t="shared" si="56"/>
        <v>0</v>
      </c>
      <c r="T31" s="161">
        <v>0</v>
      </c>
      <c r="U31" s="161">
        <f t="shared" si="57"/>
        <v>0</v>
      </c>
      <c r="V31" s="161">
        <v>0</v>
      </c>
      <c r="W31" s="161">
        <f t="shared" si="58"/>
        <v>0</v>
      </c>
      <c r="X31" s="161">
        <v>0</v>
      </c>
      <c r="Y31" s="161">
        <f t="shared" si="59"/>
        <v>0</v>
      </c>
      <c r="Z31" s="161">
        <v>0</v>
      </c>
      <c r="AA31" s="161">
        <f t="shared" si="60"/>
        <v>0</v>
      </c>
      <c r="AB31" s="161">
        <v>0</v>
      </c>
      <c r="AC31" s="161">
        <f t="shared" si="61"/>
        <v>0</v>
      </c>
      <c r="AD31" s="161">
        <v>0</v>
      </c>
      <c r="AE31" s="161">
        <f t="shared" si="62"/>
        <v>0</v>
      </c>
      <c r="AF31" s="161">
        <v>0</v>
      </c>
      <c r="AG31" s="161">
        <f t="shared" si="63"/>
        <v>0</v>
      </c>
      <c r="AH31" s="161">
        <v>0</v>
      </c>
      <c r="AI31" s="161">
        <f t="shared" si="64"/>
        <v>0</v>
      </c>
      <c r="AJ31" s="161">
        <v>0</v>
      </c>
      <c r="AK31" s="161">
        <f t="shared" si="65"/>
        <v>0</v>
      </c>
      <c r="AL31" s="161">
        <v>0</v>
      </c>
      <c r="AM31" s="161">
        <f t="shared" si="66"/>
        <v>0</v>
      </c>
      <c r="AN31" s="161">
        <v>0</v>
      </c>
      <c r="AO31" s="161">
        <f t="shared" si="67"/>
        <v>0</v>
      </c>
      <c r="AP31" s="161">
        <v>0</v>
      </c>
      <c r="AQ31" s="161">
        <f t="shared" si="68"/>
        <v>0</v>
      </c>
      <c r="AR31" s="161">
        <v>0</v>
      </c>
      <c r="AS31" s="161">
        <f t="shared" si="69"/>
        <v>0</v>
      </c>
      <c r="AT31" s="161">
        <v>0</v>
      </c>
      <c r="AU31" s="161">
        <f t="shared" si="70"/>
        <v>0</v>
      </c>
      <c r="AV31" s="161">
        <v>546920</v>
      </c>
      <c r="AW31" s="161">
        <f t="shared" si="71"/>
        <v>7.7881096475614093</v>
      </c>
      <c r="AX31" s="161">
        <v>546920</v>
      </c>
      <c r="AY31" s="161">
        <f t="shared" si="72"/>
        <v>7.7881096475614093</v>
      </c>
    </row>
    <row r="32" spans="1:51" x14ac:dyDescent="0.25">
      <c r="A32" s="160" t="s">
        <v>42</v>
      </c>
      <c r="B32" s="161">
        <v>0</v>
      </c>
      <c r="C32" s="161">
        <f t="shared" si="0"/>
        <v>0</v>
      </c>
      <c r="D32" s="161">
        <v>0</v>
      </c>
      <c r="E32" s="161">
        <f t="shared" si="49"/>
        <v>0</v>
      </c>
      <c r="F32" s="161">
        <v>0</v>
      </c>
      <c r="G32" s="161">
        <f t="shared" si="50"/>
        <v>0</v>
      </c>
      <c r="H32" s="161">
        <v>0</v>
      </c>
      <c r="I32" s="161">
        <f t="shared" si="51"/>
        <v>0</v>
      </c>
      <c r="J32" s="161">
        <v>0</v>
      </c>
      <c r="K32" s="161">
        <f t="shared" si="52"/>
        <v>0</v>
      </c>
      <c r="L32" s="161">
        <v>0</v>
      </c>
      <c r="M32" s="161">
        <f t="shared" si="53"/>
        <v>0</v>
      </c>
      <c r="N32" s="161">
        <v>0</v>
      </c>
      <c r="O32" s="161">
        <f t="shared" si="54"/>
        <v>0</v>
      </c>
      <c r="P32" s="161">
        <v>0</v>
      </c>
      <c r="Q32" s="161">
        <f t="shared" si="55"/>
        <v>0</v>
      </c>
      <c r="R32" s="161">
        <v>0</v>
      </c>
      <c r="S32" s="161">
        <f t="shared" si="56"/>
        <v>0</v>
      </c>
      <c r="T32" s="161">
        <v>0</v>
      </c>
      <c r="U32" s="161">
        <f t="shared" si="57"/>
        <v>0</v>
      </c>
      <c r="V32" s="161">
        <v>0</v>
      </c>
      <c r="W32" s="161">
        <f t="shared" si="58"/>
        <v>0</v>
      </c>
      <c r="X32" s="161">
        <v>0</v>
      </c>
      <c r="Y32" s="161">
        <f t="shared" si="59"/>
        <v>0</v>
      </c>
      <c r="Z32" s="161">
        <v>0</v>
      </c>
      <c r="AA32" s="161">
        <f t="shared" si="60"/>
        <v>0</v>
      </c>
      <c r="AB32" s="161">
        <v>0</v>
      </c>
      <c r="AC32" s="161">
        <f t="shared" si="61"/>
        <v>0</v>
      </c>
      <c r="AD32" s="161">
        <v>0</v>
      </c>
      <c r="AE32" s="161">
        <f t="shared" si="62"/>
        <v>0</v>
      </c>
      <c r="AF32" s="161">
        <v>0</v>
      </c>
      <c r="AG32" s="161">
        <f t="shared" si="63"/>
        <v>0</v>
      </c>
      <c r="AH32" s="161">
        <v>0</v>
      </c>
      <c r="AI32" s="161">
        <f t="shared" si="64"/>
        <v>0</v>
      </c>
      <c r="AJ32" s="161">
        <v>0</v>
      </c>
      <c r="AK32" s="161">
        <f t="shared" si="65"/>
        <v>0</v>
      </c>
      <c r="AL32" s="161">
        <v>0</v>
      </c>
      <c r="AM32" s="161">
        <f t="shared" si="66"/>
        <v>0</v>
      </c>
      <c r="AN32" s="161">
        <v>0</v>
      </c>
      <c r="AO32" s="161">
        <f t="shared" si="67"/>
        <v>0</v>
      </c>
      <c r="AP32" s="161">
        <v>0</v>
      </c>
      <c r="AQ32" s="161">
        <f t="shared" si="68"/>
        <v>0</v>
      </c>
      <c r="AR32" s="161">
        <v>0</v>
      </c>
      <c r="AS32" s="161">
        <f t="shared" si="69"/>
        <v>0</v>
      </c>
      <c r="AT32" s="161">
        <v>0</v>
      </c>
      <c r="AU32" s="161">
        <f t="shared" si="70"/>
        <v>0</v>
      </c>
      <c r="AV32" s="161">
        <v>0</v>
      </c>
      <c r="AW32" s="161">
        <f t="shared" si="71"/>
        <v>0</v>
      </c>
      <c r="AX32" s="161">
        <v>0</v>
      </c>
      <c r="AY32" s="161">
        <f t="shared" si="72"/>
        <v>0</v>
      </c>
    </row>
    <row r="33" spans="1:51" x14ac:dyDescent="0.25">
      <c r="A33" s="160" t="s">
        <v>43</v>
      </c>
      <c r="B33" s="161">
        <v>0</v>
      </c>
      <c r="C33" s="161">
        <f t="shared" si="0"/>
        <v>0</v>
      </c>
      <c r="D33" s="161">
        <v>0</v>
      </c>
      <c r="E33" s="161">
        <f t="shared" si="49"/>
        <v>0</v>
      </c>
      <c r="F33" s="161">
        <v>0</v>
      </c>
      <c r="G33" s="161">
        <f t="shared" si="50"/>
        <v>0</v>
      </c>
      <c r="H33" s="161">
        <v>0</v>
      </c>
      <c r="I33" s="161">
        <f t="shared" si="51"/>
        <v>0</v>
      </c>
      <c r="J33" s="161">
        <v>0</v>
      </c>
      <c r="K33" s="161">
        <f t="shared" si="52"/>
        <v>0</v>
      </c>
      <c r="L33" s="161">
        <v>0</v>
      </c>
      <c r="M33" s="161">
        <f t="shared" si="53"/>
        <v>0</v>
      </c>
      <c r="N33" s="161">
        <v>0</v>
      </c>
      <c r="O33" s="161">
        <f t="shared" si="54"/>
        <v>0</v>
      </c>
      <c r="P33" s="161">
        <v>0</v>
      </c>
      <c r="Q33" s="161">
        <f t="shared" si="55"/>
        <v>0</v>
      </c>
      <c r="R33" s="161">
        <v>0</v>
      </c>
      <c r="S33" s="161">
        <f t="shared" si="56"/>
        <v>0</v>
      </c>
      <c r="T33" s="161">
        <v>0</v>
      </c>
      <c r="U33" s="161">
        <f t="shared" si="57"/>
        <v>0</v>
      </c>
      <c r="V33" s="161">
        <v>0</v>
      </c>
      <c r="W33" s="161">
        <f t="shared" si="58"/>
        <v>0</v>
      </c>
      <c r="X33" s="161">
        <v>0</v>
      </c>
      <c r="Y33" s="161">
        <f t="shared" si="59"/>
        <v>0</v>
      </c>
      <c r="Z33" s="161">
        <v>0</v>
      </c>
      <c r="AA33" s="161">
        <f t="shared" si="60"/>
        <v>0</v>
      </c>
      <c r="AB33" s="161">
        <v>0</v>
      </c>
      <c r="AC33" s="161">
        <f t="shared" si="61"/>
        <v>0</v>
      </c>
      <c r="AD33" s="161">
        <v>0</v>
      </c>
      <c r="AE33" s="161">
        <f t="shared" si="62"/>
        <v>0</v>
      </c>
      <c r="AF33" s="161">
        <v>0</v>
      </c>
      <c r="AG33" s="161">
        <f t="shared" si="63"/>
        <v>0</v>
      </c>
      <c r="AH33" s="161">
        <v>0</v>
      </c>
      <c r="AI33" s="161">
        <f t="shared" si="64"/>
        <v>0</v>
      </c>
      <c r="AJ33" s="161">
        <v>0</v>
      </c>
      <c r="AK33" s="161">
        <f t="shared" si="65"/>
        <v>0</v>
      </c>
      <c r="AL33" s="161">
        <v>0</v>
      </c>
      <c r="AM33" s="161">
        <f t="shared" si="66"/>
        <v>0</v>
      </c>
      <c r="AN33" s="161">
        <v>0</v>
      </c>
      <c r="AO33" s="161">
        <f t="shared" si="67"/>
        <v>0</v>
      </c>
      <c r="AP33" s="161">
        <v>0</v>
      </c>
      <c r="AQ33" s="161">
        <f t="shared" si="68"/>
        <v>0</v>
      </c>
      <c r="AR33" s="161">
        <v>0</v>
      </c>
      <c r="AS33" s="161">
        <f t="shared" si="69"/>
        <v>0</v>
      </c>
      <c r="AT33" s="161">
        <v>0</v>
      </c>
      <c r="AU33" s="161">
        <f t="shared" si="70"/>
        <v>0</v>
      </c>
      <c r="AV33" s="161">
        <v>0</v>
      </c>
      <c r="AW33" s="161">
        <f t="shared" si="71"/>
        <v>0</v>
      </c>
      <c r="AX33" s="161">
        <v>0</v>
      </c>
      <c r="AY33" s="161">
        <f t="shared" si="72"/>
        <v>0</v>
      </c>
    </row>
    <row r="34" spans="1:51" x14ac:dyDescent="0.25">
      <c r="A34" s="160" t="s">
        <v>44</v>
      </c>
      <c r="B34" s="161">
        <v>0</v>
      </c>
      <c r="C34" s="161">
        <f t="shared" si="0"/>
        <v>0</v>
      </c>
      <c r="D34" s="161">
        <v>0</v>
      </c>
      <c r="E34" s="161">
        <f t="shared" si="49"/>
        <v>0</v>
      </c>
      <c r="F34" s="161">
        <v>0</v>
      </c>
      <c r="G34" s="161">
        <f t="shared" si="50"/>
        <v>0</v>
      </c>
      <c r="H34" s="161">
        <v>0</v>
      </c>
      <c r="I34" s="161">
        <f t="shared" si="51"/>
        <v>0</v>
      </c>
      <c r="J34" s="161">
        <v>0</v>
      </c>
      <c r="K34" s="161">
        <f t="shared" si="52"/>
        <v>0</v>
      </c>
      <c r="L34" s="161">
        <v>0</v>
      </c>
      <c r="M34" s="161">
        <f t="shared" si="53"/>
        <v>0</v>
      </c>
      <c r="N34" s="161">
        <v>0</v>
      </c>
      <c r="O34" s="161">
        <f t="shared" si="54"/>
        <v>0</v>
      </c>
      <c r="P34" s="161">
        <v>0</v>
      </c>
      <c r="Q34" s="161">
        <f t="shared" si="55"/>
        <v>0</v>
      </c>
      <c r="R34" s="161">
        <v>0</v>
      </c>
      <c r="S34" s="161">
        <f t="shared" si="56"/>
        <v>0</v>
      </c>
      <c r="T34" s="161">
        <v>0</v>
      </c>
      <c r="U34" s="161">
        <f t="shared" si="57"/>
        <v>0</v>
      </c>
      <c r="V34" s="161">
        <v>0</v>
      </c>
      <c r="W34" s="161">
        <f t="shared" si="58"/>
        <v>0</v>
      </c>
      <c r="X34" s="161">
        <v>0</v>
      </c>
      <c r="Y34" s="161">
        <f t="shared" si="59"/>
        <v>0</v>
      </c>
      <c r="Z34" s="161">
        <v>0</v>
      </c>
      <c r="AA34" s="161">
        <f t="shared" si="60"/>
        <v>0</v>
      </c>
      <c r="AB34" s="161">
        <v>0</v>
      </c>
      <c r="AC34" s="161">
        <f t="shared" si="61"/>
        <v>0</v>
      </c>
      <c r="AD34" s="161">
        <v>0</v>
      </c>
      <c r="AE34" s="161">
        <f t="shared" si="62"/>
        <v>0</v>
      </c>
      <c r="AF34" s="161">
        <v>0</v>
      </c>
      <c r="AG34" s="161">
        <f t="shared" si="63"/>
        <v>0</v>
      </c>
      <c r="AH34" s="161">
        <v>0</v>
      </c>
      <c r="AI34" s="161">
        <f t="shared" si="64"/>
        <v>0</v>
      </c>
      <c r="AJ34" s="161">
        <v>0</v>
      </c>
      <c r="AK34" s="161">
        <f t="shared" si="65"/>
        <v>0</v>
      </c>
      <c r="AL34" s="161">
        <v>0</v>
      </c>
      <c r="AM34" s="161">
        <f t="shared" si="66"/>
        <v>0</v>
      </c>
      <c r="AN34" s="161">
        <v>0</v>
      </c>
      <c r="AO34" s="161">
        <f t="shared" si="67"/>
        <v>0</v>
      </c>
      <c r="AP34" s="161">
        <v>0</v>
      </c>
      <c r="AQ34" s="161">
        <f t="shared" si="68"/>
        <v>0</v>
      </c>
      <c r="AR34" s="161">
        <v>0</v>
      </c>
      <c r="AS34" s="161">
        <f t="shared" si="69"/>
        <v>0</v>
      </c>
      <c r="AT34" s="161">
        <v>0</v>
      </c>
      <c r="AU34" s="161">
        <f t="shared" si="70"/>
        <v>0</v>
      </c>
      <c r="AV34" s="161">
        <v>215476</v>
      </c>
      <c r="AW34" s="161">
        <f t="shared" si="71"/>
        <v>3.0683659665361338</v>
      </c>
      <c r="AX34" s="161">
        <v>215476</v>
      </c>
      <c r="AY34" s="161">
        <f t="shared" si="72"/>
        <v>3.0683659665361338</v>
      </c>
    </row>
    <row r="35" spans="1:51" x14ac:dyDescent="0.25">
      <c r="A35" s="160" t="s">
        <v>45</v>
      </c>
      <c r="B35" s="161">
        <v>0</v>
      </c>
      <c r="C35" s="161">
        <f t="shared" si="0"/>
        <v>0</v>
      </c>
      <c r="D35" s="161">
        <v>0</v>
      </c>
      <c r="E35" s="161">
        <f t="shared" si="49"/>
        <v>0</v>
      </c>
      <c r="F35" s="161">
        <v>0</v>
      </c>
      <c r="G35" s="161">
        <f t="shared" si="50"/>
        <v>0</v>
      </c>
      <c r="H35" s="161">
        <v>0</v>
      </c>
      <c r="I35" s="161">
        <f t="shared" si="51"/>
        <v>0</v>
      </c>
      <c r="J35" s="161">
        <v>0</v>
      </c>
      <c r="K35" s="161">
        <f t="shared" si="52"/>
        <v>0</v>
      </c>
      <c r="L35" s="161">
        <v>0</v>
      </c>
      <c r="M35" s="161">
        <f t="shared" si="53"/>
        <v>0</v>
      </c>
      <c r="N35" s="161">
        <v>0</v>
      </c>
      <c r="O35" s="161">
        <f t="shared" si="54"/>
        <v>0</v>
      </c>
      <c r="P35" s="161">
        <v>0</v>
      </c>
      <c r="Q35" s="161">
        <f t="shared" si="55"/>
        <v>0</v>
      </c>
      <c r="R35" s="161">
        <v>0</v>
      </c>
      <c r="S35" s="161">
        <f t="shared" si="56"/>
        <v>0</v>
      </c>
      <c r="T35" s="161">
        <v>0</v>
      </c>
      <c r="U35" s="161">
        <f t="shared" si="57"/>
        <v>0</v>
      </c>
      <c r="V35" s="161">
        <v>0</v>
      </c>
      <c r="W35" s="161">
        <f t="shared" si="58"/>
        <v>0</v>
      </c>
      <c r="X35" s="161">
        <v>0</v>
      </c>
      <c r="Y35" s="161">
        <f t="shared" si="59"/>
        <v>0</v>
      </c>
      <c r="Z35" s="161">
        <v>0</v>
      </c>
      <c r="AA35" s="161">
        <f t="shared" si="60"/>
        <v>0</v>
      </c>
      <c r="AB35" s="161">
        <v>0</v>
      </c>
      <c r="AC35" s="161">
        <f t="shared" si="61"/>
        <v>0</v>
      </c>
      <c r="AD35" s="161">
        <v>0</v>
      </c>
      <c r="AE35" s="161">
        <f t="shared" si="62"/>
        <v>0</v>
      </c>
      <c r="AF35" s="161">
        <v>0</v>
      </c>
      <c r="AG35" s="161">
        <f t="shared" si="63"/>
        <v>0</v>
      </c>
      <c r="AH35" s="161">
        <v>0</v>
      </c>
      <c r="AI35" s="161">
        <f t="shared" si="64"/>
        <v>0</v>
      </c>
      <c r="AJ35" s="161">
        <v>0</v>
      </c>
      <c r="AK35" s="161">
        <f t="shared" si="65"/>
        <v>0</v>
      </c>
      <c r="AL35" s="161">
        <v>0</v>
      </c>
      <c r="AM35" s="161">
        <f t="shared" si="66"/>
        <v>0</v>
      </c>
      <c r="AN35" s="161">
        <v>0</v>
      </c>
      <c r="AO35" s="161">
        <f t="shared" si="67"/>
        <v>0</v>
      </c>
      <c r="AP35" s="161">
        <v>0</v>
      </c>
      <c r="AQ35" s="161">
        <f t="shared" si="68"/>
        <v>0</v>
      </c>
      <c r="AR35" s="161">
        <v>0</v>
      </c>
      <c r="AS35" s="161">
        <f t="shared" si="69"/>
        <v>0</v>
      </c>
      <c r="AT35" s="161">
        <v>0</v>
      </c>
      <c r="AU35" s="161">
        <f t="shared" si="70"/>
        <v>0</v>
      </c>
      <c r="AV35" s="161">
        <v>482600</v>
      </c>
      <c r="AW35" s="161">
        <f t="shared" si="71"/>
        <v>6.8721965112139554</v>
      </c>
      <c r="AX35" s="161">
        <v>482600</v>
      </c>
      <c r="AY35" s="161">
        <f t="shared" si="72"/>
        <v>6.8721965112139554</v>
      </c>
    </row>
    <row r="36" spans="1:51" x14ac:dyDescent="0.25">
      <c r="A36" s="162" t="s">
        <v>46</v>
      </c>
      <c r="B36" s="163">
        <v>0</v>
      </c>
      <c r="C36" s="163">
        <f t="shared" si="0"/>
        <v>0</v>
      </c>
      <c r="D36" s="163">
        <v>0</v>
      </c>
      <c r="E36" s="163">
        <f t="shared" si="49"/>
        <v>0</v>
      </c>
      <c r="F36" s="163">
        <v>0</v>
      </c>
      <c r="G36" s="163">
        <f t="shared" si="50"/>
        <v>0</v>
      </c>
      <c r="H36" s="163">
        <v>0</v>
      </c>
      <c r="I36" s="163">
        <f t="shared" si="51"/>
        <v>0</v>
      </c>
      <c r="J36" s="163">
        <v>0</v>
      </c>
      <c r="K36" s="163">
        <f t="shared" si="52"/>
        <v>0</v>
      </c>
      <c r="L36" s="163">
        <v>0</v>
      </c>
      <c r="M36" s="163">
        <f t="shared" si="53"/>
        <v>0</v>
      </c>
      <c r="N36" s="163">
        <v>0</v>
      </c>
      <c r="O36" s="163">
        <f t="shared" si="54"/>
        <v>0</v>
      </c>
      <c r="P36" s="163">
        <v>0</v>
      </c>
      <c r="Q36" s="163">
        <f t="shared" si="55"/>
        <v>0</v>
      </c>
      <c r="R36" s="163">
        <v>0</v>
      </c>
      <c r="S36" s="163">
        <f t="shared" si="56"/>
        <v>0</v>
      </c>
      <c r="T36" s="163">
        <v>0</v>
      </c>
      <c r="U36" s="163">
        <f t="shared" si="57"/>
        <v>0</v>
      </c>
      <c r="V36" s="163">
        <v>0</v>
      </c>
      <c r="W36" s="163">
        <f t="shared" si="58"/>
        <v>0</v>
      </c>
      <c r="X36" s="163">
        <v>0</v>
      </c>
      <c r="Y36" s="163">
        <f t="shared" si="59"/>
        <v>0</v>
      </c>
      <c r="Z36" s="163">
        <v>0</v>
      </c>
      <c r="AA36" s="163">
        <f t="shared" si="60"/>
        <v>0</v>
      </c>
      <c r="AB36" s="163">
        <v>0</v>
      </c>
      <c r="AC36" s="163">
        <f t="shared" si="61"/>
        <v>0</v>
      </c>
      <c r="AD36" s="163">
        <v>0</v>
      </c>
      <c r="AE36" s="163">
        <f t="shared" si="62"/>
        <v>0</v>
      </c>
      <c r="AF36" s="163">
        <v>0</v>
      </c>
      <c r="AG36" s="163">
        <f t="shared" si="63"/>
        <v>0</v>
      </c>
      <c r="AH36" s="163">
        <v>0</v>
      </c>
      <c r="AI36" s="163">
        <f t="shared" si="64"/>
        <v>0</v>
      </c>
      <c r="AJ36" s="163">
        <v>0</v>
      </c>
      <c r="AK36" s="163">
        <f t="shared" si="65"/>
        <v>0</v>
      </c>
      <c r="AL36" s="163">
        <v>0</v>
      </c>
      <c r="AM36" s="163">
        <f t="shared" si="66"/>
        <v>0</v>
      </c>
      <c r="AN36" s="163">
        <v>0</v>
      </c>
      <c r="AO36" s="163">
        <f t="shared" si="67"/>
        <v>0</v>
      </c>
      <c r="AP36" s="163">
        <v>0</v>
      </c>
      <c r="AQ36" s="163">
        <f t="shared" si="68"/>
        <v>0</v>
      </c>
      <c r="AR36" s="163">
        <v>0</v>
      </c>
      <c r="AS36" s="163">
        <f t="shared" si="69"/>
        <v>0</v>
      </c>
      <c r="AT36" s="163">
        <v>0</v>
      </c>
      <c r="AU36" s="163">
        <f t="shared" si="70"/>
        <v>0</v>
      </c>
      <c r="AV36" s="163">
        <v>3764176</v>
      </c>
      <c r="AW36" s="163">
        <f t="shared" si="71"/>
        <v>53.601651833392665</v>
      </c>
      <c r="AX36" s="163">
        <v>3764176</v>
      </c>
      <c r="AY36" s="163">
        <f t="shared" si="72"/>
        <v>53.601651833392665</v>
      </c>
    </row>
    <row r="37" spans="1:51" x14ac:dyDescent="0.25">
      <c r="A37" s="146" t="s">
        <v>47</v>
      </c>
      <c r="B37" s="143" t="s">
        <v>13</v>
      </c>
      <c r="C37" s="143"/>
      <c r="D37" s="143" t="s">
        <v>13</v>
      </c>
      <c r="E37" s="143"/>
      <c r="F37" s="143" t="s">
        <v>13</v>
      </c>
      <c r="G37" s="143"/>
      <c r="H37" s="143" t="s">
        <v>13</v>
      </c>
      <c r="I37" s="143"/>
      <c r="J37" s="143" t="s">
        <v>13</v>
      </c>
      <c r="K37" s="143"/>
      <c r="L37" s="143" t="s">
        <v>13</v>
      </c>
      <c r="M37" s="143"/>
      <c r="N37" s="143" t="s">
        <v>13</v>
      </c>
      <c r="O37" s="143"/>
      <c r="P37" s="143" t="s">
        <v>13</v>
      </c>
      <c r="Q37" s="143"/>
      <c r="R37" s="143" t="s">
        <v>13</v>
      </c>
      <c r="S37" s="143"/>
      <c r="T37" s="143" t="s">
        <v>13</v>
      </c>
      <c r="U37" s="143"/>
      <c r="V37" s="143" t="s">
        <v>13</v>
      </c>
      <c r="W37" s="143"/>
      <c r="X37" s="143" t="s">
        <v>13</v>
      </c>
      <c r="Y37" s="143"/>
      <c r="Z37" s="143" t="s">
        <v>13</v>
      </c>
      <c r="AA37" s="143"/>
      <c r="AB37" s="143" t="s">
        <v>13</v>
      </c>
      <c r="AC37" s="143"/>
      <c r="AD37" s="143" t="s">
        <v>13</v>
      </c>
      <c r="AE37" s="143"/>
      <c r="AF37" s="143" t="s">
        <v>13</v>
      </c>
      <c r="AG37" s="143"/>
      <c r="AH37" s="143" t="s">
        <v>13</v>
      </c>
      <c r="AI37" s="143"/>
      <c r="AJ37" s="143" t="s">
        <v>13</v>
      </c>
      <c r="AK37" s="143"/>
      <c r="AL37" s="143" t="s">
        <v>13</v>
      </c>
      <c r="AM37" s="143"/>
      <c r="AN37" s="143" t="s">
        <v>13</v>
      </c>
      <c r="AO37" s="143"/>
      <c r="AP37" s="143" t="s">
        <v>13</v>
      </c>
      <c r="AQ37" s="143"/>
      <c r="AR37" s="143" t="s">
        <v>13</v>
      </c>
      <c r="AS37" s="143"/>
      <c r="AT37" s="143" t="s">
        <v>13</v>
      </c>
      <c r="AU37" s="143"/>
      <c r="AV37" s="143" t="s">
        <v>13</v>
      </c>
      <c r="AW37" s="143"/>
      <c r="AX37" s="143" t="s">
        <v>13</v>
      </c>
      <c r="AY37" s="143"/>
    </row>
    <row r="38" spans="1:51" x14ac:dyDescent="0.25">
      <c r="A38" s="164" t="s">
        <v>48</v>
      </c>
      <c r="B38" s="165">
        <v>0</v>
      </c>
      <c r="C38" s="165">
        <f t="shared" si="0"/>
        <v>0</v>
      </c>
      <c r="D38" s="165">
        <v>0</v>
      </c>
      <c r="E38" s="165">
        <f t="shared" ref="E38:E44" si="73">+D38/D$3</f>
        <v>0</v>
      </c>
      <c r="F38" s="165">
        <v>0</v>
      </c>
      <c r="G38" s="165">
        <f t="shared" ref="G38:G44" si="74">+F38/F$3</f>
        <v>0</v>
      </c>
      <c r="H38" s="165">
        <v>0</v>
      </c>
      <c r="I38" s="165">
        <f t="shared" ref="I38:I44" si="75">+H38/H$3</f>
        <v>0</v>
      </c>
      <c r="J38" s="165">
        <v>0</v>
      </c>
      <c r="K38" s="165">
        <f t="shared" ref="K38:K44" si="76">+J38/J$3</f>
        <v>0</v>
      </c>
      <c r="L38" s="165">
        <v>0</v>
      </c>
      <c r="M38" s="165">
        <f t="shared" ref="M38:M44" si="77">+L38/L$3</f>
        <v>0</v>
      </c>
      <c r="N38" s="165">
        <v>0</v>
      </c>
      <c r="O38" s="165">
        <f t="shared" ref="O38:O44" si="78">+N38/N$3</f>
        <v>0</v>
      </c>
      <c r="P38" s="165">
        <v>0</v>
      </c>
      <c r="Q38" s="165">
        <f t="shared" ref="Q38:Q44" si="79">+P38/P$3</f>
        <v>0</v>
      </c>
      <c r="R38" s="165">
        <v>0</v>
      </c>
      <c r="S38" s="165">
        <f t="shared" ref="S38:S44" si="80">+R38/R$3</f>
        <v>0</v>
      </c>
      <c r="T38" s="165">
        <v>0</v>
      </c>
      <c r="U38" s="165">
        <f t="shared" ref="U38:U44" si="81">+T38/T$3</f>
        <v>0</v>
      </c>
      <c r="V38" s="165">
        <v>0</v>
      </c>
      <c r="W38" s="165">
        <f t="shared" ref="W38:W44" si="82">+V38/V$3</f>
        <v>0</v>
      </c>
      <c r="X38" s="165">
        <v>0</v>
      </c>
      <c r="Y38" s="165">
        <f t="shared" ref="Y38:Y44" si="83">+X38/X$3</f>
        <v>0</v>
      </c>
      <c r="Z38" s="165">
        <v>0</v>
      </c>
      <c r="AA38" s="165">
        <f t="shared" ref="AA38:AA44" si="84">+Z38/Z$3</f>
        <v>0</v>
      </c>
      <c r="AB38" s="165">
        <v>0</v>
      </c>
      <c r="AC38" s="165">
        <f t="shared" ref="AC38:AC44" si="85">+AB38/AB$3</f>
        <v>0</v>
      </c>
      <c r="AD38" s="165">
        <v>0</v>
      </c>
      <c r="AE38" s="165">
        <f t="shared" ref="AE38:AE44" si="86">+AD38/AD$3</f>
        <v>0</v>
      </c>
      <c r="AF38" s="165">
        <v>0</v>
      </c>
      <c r="AG38" s="165">
        <f t="shared" ref="AG38:AG44" si="87">+AF38/AF$3</f>
        <v>0</v>
      </c>
      <c r="AH38" s="165">
        <v>0</v>
      </c>
      <c r="AI38" s="165">
        <f t="shared" ref="AI38:AI44" si="88">+AH38/AH$3</f>
        <v>0</v>
      </c>
      <c r="AJ38" s="165">
        <v>0</v>
      </c>
      <c r="AK38" s="165">
        <f t="shared" ref="AK38:AK44" si="89">+AJ38/AJ$3</f>
        <v>0</v>
      </c>
      <c r="AL38" s="165">
        <v>0</v>
      </c>
      <c r="AM38" s="165">
        <f t="shared" ref="AM38:AM44" si="90">+AL38/AL$3</f>
        <v>0</v>
      </c>
      <c r="AN38" s="165">
        <v>0</v>
      </c>
      <c r="AO38" s="165">
        <f t="shared" ref="AO38:AO44" si="91">+AN38/AN$3</f>
        <v>0</v>
      </c>
      <c r="AP38" s="165">
        <v>0</v>
      </c>
      <c r="AQ38" s="165">
        <f t="shared" ref="AQ38:AQ44" si="92">+AP38/AP$3</f>
        <v>0</v>
      </c>
      <c r="AR38" s="165">
        <v>0</v>
      </c>
      <c r="AS38" s="165">
        <f t="shared" ref="AS38:AS44" si="93">+AR38/AR$3</f>
        <v>0</v>
      </c>
      <c r="AT38" s="165">
        <v>0</v>
      </c>
      <c r="AU38" s="165">
        <f t="shared" ref="AU38:AU44" si="94">+AT38/AT$3</f>
        <v>0</v>
      </c>
      <c r="AV38" s="165">
        <v>119860</v>
      </c>
      <c r="AW38" s="165">
        <f t="shared" ref="AW38:AW44" si="95">+AV38/AV$3</f>
        <v>1.7067995728017087</v>
      </c>
      <c r="AX38" s="165">
        <v>119860</v>
      </c>
      <c r="AY38" s="165">
        <f t="shared" ref="AY38:AY44" si="96">+AX38/AX$3</f>
        <v>1.7067995728017087</v>
      </c>
    </row>
    <row r="39" spans="1:51" x14ac:dyDescent="0.25">
      <c r="A39" s="164" t="s">
        <v>49</v>
      </c>
      <c r="B39" s="165">
        <v>0</v>
      </c>
      <c r="C39" s="165">
        <f t="shared" si="0"/>
        <v>0</v>
      </c>
      <c r="D39" s="165">
        <v>0</v>
      </c>
      <c r="E39" s="165">
        <f t="shared" si="73"/>
        <v>0</v>
      </c>
      <c r="F39" s="165">
        <v>0</v>
      </c>
      <c r="G39" s="165">
        <f t="shared" si="74"/>
        <v>0</v>
      </c>
      <c r="H39" s="165">
        <v>0</v>
      </c>
      <c r="I39" s="165">
        <f t="shared" si="75"/>
        <v>0</v>
      </c>
      <c r="J39" s="165">
        <v>0</v>
      </c>
      <c r="K39" s="165">
        <f t="shared" si="76"/>
        <v>0</v>
      </c>
      <c r="L39" s="165">
        <v>0</v>
      </c>
      <c r="M39" s="165">
        <f t="shared" si="77"/>
        <v>0</v>
      </c>
      <c r="N39" s="165">
        <v>0</v>
      </c>
      <c r="O39" s="165">
        <f t="shared" si="78"/>
        <v>0</v>
      </c>
      <c r="P39" s="165">
        <v>0</v>
      </c>
      <c r="Q39" s="165">
        <f t="shared" si="79"/>
        <v>0</v>
      </c>
      <c r="R39" s="165">
        <v>0</v>
      </c>
      <c r="S39" s="165">
        <f t="shared" si="80"/>
        <v>0</v>
      </c>
      <c r="T39" s="165">
        <v>0</v>
      </c>
      <c r="U39" s="165">
        <f t="shared" si="81"/>
        <v>0</v>
      </c>
      <c r="V39" s="165">
        <v>0</v>
      </c>
      <c r="W39" s="165">
        <f t="shared" si="82"/>
        <v>0</v>
      </c>
      <c r="X39" s="165">
        <v>0</v>
      </c>
      <c r="Y39" s="165">
        <f t="shared" si="83"/>
        <v>0</v>
      </c>
      <c r="Z39" s="165">
        <v>0</v>
      </c>
      <c r="AA39" s="165">
        <f t="shared" si="84"/>
        <v>0</v>
      </c>
      <c r="AB39" s="165">
        <v>0</v>
      </c>
      <c r="AC39" s="165">
        <f t="shared" si="85"/>
        <v>0</v>
      </c>
      <c r="AD39" s="165">
        <v>0</v>
      </c>
      <c r="AE39" s="165">
        <f t="shared" si="86"/>
        <v>0</v>
      </c>
      <c r="AF39" s="165">
        <v>0</v>
      </c>
      <c r="AG39" s="165">
        <f t="shared" si="87"/>
        <v>0</v>
      </c>
      <c r="AH39" s="165">
        <v>0</v>
      </c>
      <c r="AI39" s="165">
        <f t="shared" si="88"/>
        <v>0</v>
      </c>
      <c r="AJ39" s="165">
        <v>0</v>
      </c>
      <c r="AK39" s="165">
        <f t="shared" si="89"/>
        <v>0</v>
      </c>
      <c r="AL39" s="165">
        <v>0</v>
      </c>
      <c r="AM39" s="165">
        <f t="shared" si="90"/>
        <v>0</v>
      </c>
      <c r="AN39" s="165">
        <v>0</v>
      </c>
      <c r="AO39" s="165">
        <f t="shared" si="91"/>
        <v>0</v>
      </c>
      <c r="AP39" s="165">
        <v>0</v>
      </c>
      <c r="AQ39" s="165">
        <f t="shared" si="92"/>
        <v>0</v>
      </c>
      <c r="AR39" s="165">
        <v>0</v>
      </c>
      <c r="AS39" s="165">
        <f t="shared" si="93"/>
        <v>0</v>
      </c>
      <c r="AT39" s="165">
        <v>0</v>
      </c>
      <c r="AU39" s="165">
        <f t="shared" si="94"/>
        <v>0</v>
      </c>
      <c r="AV39" s="165">
        <v>0</v>
      </c>
      <c r="AW39" s="165">
        <f t="shared" si="95"/>
        <v>0</v>
      </c>
      <c r="AX39" s="165">
        <v>0</v>
      </c>
      <c r="AY39" s="165">
        <f t="shared" si="96"/>
        <v>0</v>
      </c>
    </row>
    <row r="40" spans="1:51" x14ac:dyDescent="0.25">
      <c r="A40" s="164" t="s">
        <v>50</v>
      </c>
      <c r="B40" s="165">
        <v>0</v>
      </c>
      <c r="C40" s="165">
        <f t="shared" si="0"/>
        <v>0</v>
      </c>
      <c r="D40" s="165">
        <v>0</v>
      </c>
      <c r="E40" s="165">
        <f t="shared" si="73"/>
        <v>0</v>
      </c>
      <c r="F40" s="165">
        <v>0</v>
      </c>
      <c r="G40" s="165">
        <f t="shared" si="74"/>
        <v>0</v>
      </c>
      <c r="H40" s="165">
        <v>0</v>
      </c>
      <c r="I40" s="165">
        <f t="shared" si="75"/>
        <v>0</v>
      </c>
      <c r="J40" s="165">
        <v>0</v>
      </c>
      <c r="K40" s="165">
        <f t="shared" si="76"/>
        <v>0</v>
      </c>
      <c r="L40" s="165">
        <v>0</v>
      </c>
      <c r="M40" s="165">
        <f t="shared" si="77"/>
        <v>0</v>
      </c>
      <c r="N40" s="165">
        <v>0</v>
      </c>
      <c r="O40" s="165">
        <f t="shared" si="78"/>
        <v>0</v>
      </c>
      <c r="P40" s="165">
        <v>0</v>
      </c>
      <c r="Q40" s="165">
        <f t="shared" si="79"/>
        <v>0</v>
      </c>
      <c r="R40" s="165">
        <v>0</v>
      </c>
      <c r="S40" s="165">
        <f t="shared" si="80"/>
        <v>0</v>
      </c>
      <c r="T40" s="165">
        <v>0</v>
      </c>
      <c r="U40" s="165">
        <f t="shared" si="81"/>
        <v>0</v>
      </c>
      <c r="V40" s="165">
        <v>0</v>
      </c>
      <c r="W40" s="165">
        <f t="shared" si="82"/>
        <v>0</v>
      </c>
      <c r="X40" s="165">
        <v>0</v>
      </c>
      <c r="Y40" s="165">
        <f t="shared" si="83"/>
        <v>0</v>
      </c>
      <c r="Z40" s="165">
        <v>0</v>
      </c>
      <c r="AA40" s="165">
        <f t="shared" si="84"/>
        <v>0</v>
      </c>
      <c r="AB40" s="165">
        <v>0</v>
      </c>
      <c r="AC40" s="165">
        <f t="shared" si="85"/>
        <v>0</v>
      </c>
      <c r="AD40" s="165">
        <v>0</v>
      </c>
      <c r="AE40" s="165">
        <f t="shared" si="86"/>
        <v>0</v>
      </c>
      <c r="AF40" s="165">
        <v>0</v>
      </c>
      <c r="AG40" s="165">
        <f t="shared" si="87"/>
        <v>0</v>
      </c>
      <c r="AH40" s="165">
        <v>0</v>
      </c>
      <c r="AI40" s="165">
        <f t="shared" si="88"/>
        <v>0</v>
      </c>
      <c r="AJ40" s="165">
        <v>0</v>
      </c>
      <c r="AK40" s="165">
        <f t="shared" si="89"/>
        <v>0</v>
      </c>
      <c r="AL40" s="165">
        <v>0</v>
      </c>
      <c r="AM40" s="165">
        <f t="shared" si="90"/>
        <v>0</v>
      </c>
      <c r="AN40" s="165">
        <v>0</v>
      </c>
      <c r="AO40" s="165">
        <f t="shared" si="91"/>
        <v>0</v>
      </c>
      <c r="AP40" s="165">
        <v>0</v>
      </c>
      <c r="AQ40" s="165">
        <f t="shared" si="92"/>
        <v>0</v>
      </c>
      <c r="AR40" s="165">
        <v>0</v>
      </c>
      <c r="AS40" s="165">
        <f t="shared" si="93"/>
        <v>0</v>
      </c>
      <c r="AT40" s="165">
        <v>0</v>
      </c>
      <c r="AU40" s="165">
        <f t="shared" si="94"/>
        <v>0</v>
      </c>
      <c r="AV40" s="165">
        <v>3241370</v>
      </c>
      <c r="AW40" s="165">
        <f t="shared" si="95"/>
        <v>46.156924172303313</v>
      </c>
      <c r="AX40" s="165">
        <v>3241370</v>
      </c>
      <c r="AY40" s="165">
        <f t="shared" si="96"/>
        <v>46.156924172303313</v>
      </c>
    </row>
    <row r="41" spans="1:51" x14ac:dyDescent="0.25">
      <c r="A41" s="164" t="s">
        <v>39</v>
      </c>
      <c r="B41" s="165">
        <v>0</v>
      </c>
      <c r="C41" s="165">
        <f t="shared" si="0"/>
        <v>0</v>
      </c>
      <c r="D41" s="165">
        <v>0</v>
      </c>
      <c r="E41" s="165">
        <f t="shared" si="73"/>
        <v>0</v>
      </c>
      <c r="F41" s="165">
        <v>0</v>
      </c>
      <c r="G41" s="165">
        <f t="shared" si="74"/>
        <v>0</v>
      </c>
      <c r="H41" s="165">
        <v>0</v>
      </c>
      <c r="I41" s="165">
        <f t="shared" si="75"/>
        <v>0</v>
      </c>
      <c r="J41" s="165">
        <v>0</v>
      </c>
      <c r="K41" s="165">
        <f t="shared" si="76"/>
        <v>0</v>
      </c>
      <c r="L41" s="165">
        <v>0</v>
      </c>
      <c r="M41" s="165">
        <f t="shared" si="77"/>
        <v>0</v>
      </c>
      <c r="N41" s="165">
        <v>0</v>
      </c>
      <c r="O41" s="165">
        <f t="shared" si="78"/>
        <v>0</v>
      </c>
      <c r="P41" s="165">
        <v>0</v>
      </c>
      <c r="Q41" s="165">
        <f t="shared" si="79"/>
        <v>0</v>
      </c>
      <c r="R41" s="165">
        <v>0</v>
      </c>
      <c r="S41" s="165">
        <f t="shared" si="80"/>
        <v>0</v>
      </c>
      <c r="T41" s="165">
        <v>0</v>
      </c>
      <c r="U41" s="165">
        <f t="shared" si="81"/>
        <v>0</v>
      </c>
      <c r="V41" s="165">
        <v>0</v>
      </c>
      <c r="W41" s="165">
        <f t="shared" si="82"/>
        <v>0</v>
      </c>
      <c r="X41" s="165">
        <v>0</v>
      </c>
      <c r="Y41" s="165">
        <f t="shared" si="83"/>
        <v>0</v>
      </c>
      <c r="Z41" s="165">
        <v>0</v>
      </c>
      <c r="AA41" s="165">
        <f t="shared" si="84"/>
        <v>0</v>
      </c>
      <c r="AB41" s="165">
        <v>0</v>
      </c>
      <c r="AC41" s="165">
        <f t="shared" si="85"/>
        <v>0</v>
      </c>
      <c r="AD41" s="165">
        <v>0</v>
      </c>
      <c r="AE41" s="165">
        <f t="shared" si="86"/>
        <v>0</v>
      </c>
      <c r="AF41" s="165">
        <v>0</v>
      </c>
      <c r="AG41" s="165">
        <f t="shared" si="87"/>
        <v>0</v>
      </c>
      <c r="AH41" s="165">
        <v>0</v>
      </c>
      <c r="AI41" s="165">
        <f t="shared" si="88"/>
        <v>0</v>
      </c>
      <c r="AJ41" s="165">
        <v>0</v>
      </c>
      <c r="AK41" s="165">
        <f t="shared" si="89"/>
        <v>0</v>
      </c>
      <c r="AL41" s="165">
        <v>0</v>
      </c>
      <c r="AM41" s="165">
        <f t="shared" si="90"/>
        <v>0</v>
      </c>
      <c r="AN41" s="165">
        <v>0</v>
      </c>
      <c r="AO41" s="165">
        <f t="shared" si="91"/>
        <v>0</v>
      </c>
      <c r="AP41" s="165">
        <v>0</v>
      </c>
      <c r="AQ41" s="165">
        <f t="shared" si="92"/>
        <v>0</v>
      </c>
      <c r="AR41" s="165">
        <v>0</v>
      </c>
      <c r="AS41" s="165">
        <f t="shared" si="93"/>
        <v>0</v>
      </c>
      <c r="AT41" s="165">
        <v>0</v>
      </c>
      <c r="AU41" s="165">
        <f t="shared" si="94"/>
        <v>0</v>
      </c>
      <c r="AV41" s="165">
        <v>0</v>
      </c>
      <c r="AW41" s="165">
        <f t="shared" si="95"/>
        <v>0</v>
      </c>
      <c r="AX41" s="165">
        <v>0</v>
      </c>
      <c r="AY41" s="165">
        <f t="shared" si="96"/>
        <v>0</v>
      </c>
    </row>
    <row r="42" spans="1:51" x14ac:dyDescent="0.25">
      <c r="A42" s="164" t="s">
        <v>51</v>
      </c>
      <c r="B42" s="165">
        <v>0</v>
      </c>
      <c r="C42" s="165">
        <f t="shared" si="0"/>
        <v>0</v>
      </c>
      <c r="D42" s="165">
        <v>0</v>
      </c>
      <c r="E42" s="165">
        <f t="shared" si="73"/>
        <v>0</v>
      </c>
      <c r="F42" s="165">
        <v>0</v>
      </c>
      <c r="G42" s="165">
        <f t="shared" si="74"/>
        <v>0</v>
      </c>
      <c r="H42" s="165">
        <v>0</v>
      </c>
      <c r="I42" s="165">
        <f t="shared" si="75"/>
        <v>0</v>
      </c>
      <c r="J42" s="165">
        <v>0</v>
      </c>
      <c r="K42" s="165">
        <f t="shared" si="76"/>
        <v>0</v>
      </c>
      <c r="L42" s="165">
        <v>0</v>
      </c>
      <c r="M42" s="165">
        <f t="shared" si="77"/>
        <v>0</v>
      </c>
      <c r="N42" s="165">
        <v>0</v>
      </c>
      <c r="O42" s="165">
        <f t="shared" si="78"/>
        <v>0</v>
      </c>
      <c r="P42" s="165">
        <v>0</v>
      </c>
      <c r="Q42" s="165">
        <f t="shared" si="79"/>
        <v>0</v>
      </c>
      <c r="R42" s="165">
        <v>0</v>
      </c>
      <c r="S42" s="165">
        <f t="shared" si="80"/>
        <v>0</v>
      </c>
      <c r="T42" s="165">
        <v>0</v>
      </c>
      <c r="U42" s="165">
        <f t="shared" si="81"/>
        <v>0</v>
      </c>
      <c r="V42" s="165">
        <v>0</v>
      </c>
      <c r="W42" s="165">
        <f t="shared" si="82"/>
        <v>0</v>
      </c>
      <c r="X42" s="165">
        <v>0</v>
      </c>
      <c r="Y42" s="165">
        <f t="shared" si="83"/>
        <v>0</v>
      </c>
      <c r="Z42" s="165">
        <v>0</v>
      </c>
      <c r="AA42" s="165">
        <f t="shared" si="84"/>
        <v>0</v>
      </c>
      <c r="AB42" s="165">
        <v>0</v>
      </c>
      <c r="AC42" s="165">
        <f t="shared" si="85"/>
        <v>0</v>
      </c>
      <c r="AD42" s="165">
        <v>0</v>
      </c>
      <c r="AE42" s="165">
        <f t="shared" si="86"/>
        <v>0</v>
      </c>
      <c r="AF42" s="165">
        <v>0</v>
      </c>
      <c r="AG42" s="165">
        <f t="shared" si="87"/>
        <v>0</v>
      </c>
      <c r="AH42" s="165">
        <v>0</v>
      </c>
      <c r="AI42" s="165">
        <f t="shared" si="88"/>
        <v>0</v>
      </c>
      <c r="AJ42" s="165">
        <v>0</v>
      </c>
      <c r="AK42" s="165">
        <f t="shared" si="89"/>
        <v>0</v>
      </c>
      <c r="AL42" s="165">
        <v>0</v>
      </c>
      <c r="AM42" s="165">
        <f t="shared" si="90"/>
        <v>0</v>
      </c>
      <c r="AN42" s="165">
        <v>0</v>
      </c>
      <c r="AO42" s="165">
        <f t="shared" si="91"/>
        <v>0</v>
      </c>
      <c r="AP42" s="165">
        <v>0</v>
      </c>
      <c r="AQ42" s="165">
        <f t="shared" si="92"/>
        <v>0</v>
      </c>
      <c r="AR42" s="165">
        <v>0</v>
      </c>
      <c r="AS42" s="165">
        <f t="shared" si="93"/>
        <v>0</v>
      </c>
      <c r="AT42" s="165">
        <v>0</v>
      </c>
      <c r="AU42" s="165">
        <f t="shared" si="94"/>
        <v>0</v>
      </c>
      <c r="AV42" s="165">
        <v>0</v>
      </c>
      <c r="AW42" s="165">
        <f t="shared" si="95"/>
        <v>0</v>
      </c>
      <c r="AX42" s="165">
        <v>0</v>
      </c>
      <c r="AY42" s="165">
        <f t="shared" si="96"/>
        <v>0</v>
      </c>
    </row>
    <row r="43" spans="1:51" x14ac:dyDescent="0.25">
      <c r="A43" s="164" t="s">
        <v>45</v>
      </c>
      <c r="B43" s="165">
        <v>0</v>
      </c>
      <c r="C43" s="165">
        <f t="shared" si="0"/>
        <v>0</v>
      </c>
      <c r="D43" s="165">
        <v>0</v>
      </c>
      <c r="E43" s="165">
        <f t="shared" si="73"/>
        <v>0</v>
      </c>
      <c r="F43" s="165">
        <v>0</v>
      </c>
      <c r="G43" s="165">
        <f t="shared" si="74"/>
        <v>0</v>
      </c>
      <c r="H43" s="165">
        <v>0</v>
      </c>
      <c r="I43" s="165">
        <f t="shared" si="75"/>
        <v>0</v>
      </c>
      <c r="J43" s="165">
        <v>0</v>
      </c>
      <c r="K43" s="165">
        <f t="shared" si="76"/>
        <v>0</v>
      </c>
      <c r="L43" s="165">
        <v>0</v>
      </c>
      <c r="M43" s="165">
        <f t="shared" si="77"/>
        <v>0</v>
      </c>
      <c r="N43" s="165">
        <v>0</v>
      </c>
      <c r="O43" s="165">
        <f t="shared" si="78"/>
        <v>0</v>
      </c>
      <c r="P43" s="165">
        <v>0</v>
      </c>
      <c r="Q43" s="165">
        <f t="shared" si="79"/>
        <v>0</v>
      </c>
      <c r="R43" s="165">
        <v>0</v>
      </c>
      <c r="S43" s="165">
        <f t="shared" si="80"/>
        <v>0</v>
      </c>
      <c r="T43" s="165">
        <v>0</v>
      </c>
      <c r="U43" s="165">
        <f t="shared" si="81"/>
        <v>0</v>
      </c>
      <c r="V43" s="165">
        <v>0</v>
      </c>
      <c r="W43" s="165">
        <f t="shared" si="82"/>
        <v>0</v>
      </c>
      <c r="X43" s="165">
        <v>0</v>
      </c>
      <c r="Y43" s="165">
        <f t="shared" si="83"/>
        <v>0</v>
      </c>
      <c r="Z43" s="165">
        <v>0</v>
      </c>
      <c r="AA43" s="165">
        <f t="shared" si="84"/>
        <v>0</v>
      </c>
      <c r="AB43" s="165">
        <v>0</v>
      </c>
      <c r="AC43" s="165">
        <f t="shared" si="85"/>
        <v>0</v>
      </c>
      <c r="AD43" s="165">
        <v>0</v>
      </c>
      <c r="AE43" s="165">
        <f t="shared" si="86"/>
        <v>0</v>
      </c>
      <c r="AF43" s="165">
        <v>0</v>
      </c>
      <c r="AG43" s="165">
        <f t="shared" si="87"/>
        <v>0</v>
      </c>
      <c r="AH43" s="165">
        <v>0</v>
      </c>
      <c r="AI43" s="165">
        <f t="shared" si="88"/>
        <v>0</v>
      </c>
      <c r="AJ43" s="165">
        <v>0</v>
      </c>
      <c r="AK43" s="165">
        <f t="shared" si="89"/>
        <v>0</v>
      </c>
      <c r="AL43" s="165">
        <v>0</v>
      </c>
      <c r="AM43" s="165">
        <f t="shared" si="90"/>
        <v>0</v>
      </c>
      <c r="AN43" s="165">
        <v>0</v>
      </c>
      <c r="AO43" s="165">
        <f t="shared" si="91"/>
        <v>0</v>
      </c>
      <c r="AP43" s="165">
        <v>0</v>
      </c>
      <c r="AQ43" s="165">
        <f t="shared" si="92"/>
        <v>0</v>
      </c>
      <c r="AR43" s="165">
        <v>0</v>
      </c>
      <c r="AS43" s="165">
        <f t="shared" si="93"/>
        <v>0</v>
      </c>
      <c r="AT43" s="165">
        <v>0</v>
      </c>
      <c r="AU43" s="165">
        <f t="shared" si="94"/>
        <v>0</v>
      </c>
      <c r="AV43" s="165">
        <v>0</v>
      </c>
      <c r="AW43" s="165">
        <f t="shared" si="95"/>
        <v>0</v>
      </c>
      <c r="AX43" s="165">
        <v>0</v>
      </c>
      <c r="AY43" s="165">
        <f t="shared" si="96"/>
        <v>0</v>
      </c>
    </row>
    <row r="44" spans="1:51" x14ac:dyDescent="0.25">
      <c r="A44" s="166" t="s">
        <v>52</v>
      </c>
      <c r="B44" s="167">
        <v>0</v>
      </c>
      <c r="C44" s="167">
        <f t="shared" si="0"/>
        <v>0</v>
      </c>
      <c r="D44" s="167">
        <v>0</v>
      </c>
      <c r="E44" s="167">
        <f t="shared" si="73"/>
        <v>0</v>
      </c>
      <c r="F44" s="167">
        <v>0</v>
      </c>
      <c r="G44" s="167">
        <f t="shared" si="74"/>
        <v>0</v>
      </c>
      <c r="H44" s="167">
        <v>0</v>
      </c>
      <c r="I44" s="167">
        <f t="shared" si="75"/>
        <v>0</v>
      </c>
      <c r="J44" s="167">
        <v>0</v>
      </c>
      <c r="K44" s="167">
        <f t="shared" si="76"/>
        <v>0</v>
      </c>
      <c r="L44" s="167">
        <v>0</v>
      </c>
      <c r="M44" s="167">
        <f t="shared" si="77"/>
        <v>0</v>
      </c>
      <c r="N44" s="167">
        <v>0</v>
      </c>
      <c r="O44" s="167">
        <f t="shared" si="78"/>
        <v>0</v>
      </c>
      <c r="P44" s="167">
        <v>0</v>
      </c>
      <c r="Q44" s="167">
        <f t="shared" si="79"/>
        <v>0</v>
      </c>
      <c r="R44" s="167">
        <v>0</v>
      </c>
      <c r="S44" s="167">
        <f t="shared" si="80"/>
        <v>0</v>
      </c>
      <c r="T44" s="167">
        <v>0</v>
      </c>
      <c r="U44" s="167">
        <f t="shared" si="81"/>
        <v>0</v>
      </c>
      <c r="V44" s="167">
        <v>0</v>
      </c>
      <c r="W44" s="167">
        <f t="shared" si="82"/>
        <v>0</v>
      </c>
      <c r="X44" s="167">
        <v>0</v>
      </c>
      <c r="Y44" s="167">
        <f t="shared" si="83"/>
        <v>0</v>
      </c>
      <c r="Z44" s="167">
        <v>0</v>
      </c>
      <c r="AA44" s="167">
        <f t="shared" si="84"/>
        <v>0</v>
      </c>
      <c r="AB44" s="167">
        <v>0</v>
      </c>
      <c r="AC44" s="167">
        <f t="shared" si="85"/>
        <v>0</v>
      </c>
      <c r="AD44" s="167">
        <v>0</v>
      </c>
      <c r="AE44" s="167">
        <f t="shared" si="86"/>
        <v>0</v>
      </c>
      <c r="AF44" s="167">
        <v>0</v>
      </c>
      <c r="AG44" s="167">
        <f t="shared" si="87"/>
        <v>0</v>
      </c>
      <c r="AH44" s="167">
        <v>0</v>
      </c>
      <c r="AI44" s="167">
        <f t="shared" si="88"/>
        <v>0</v>
      </c>
      <c r="AJ44" s="167">
        <v>0</v>
      </c>
      <c r="AK44" s="167">
        <f t="shared" si="89"/>
        <v>0</v>
      </c>
      <c r="AL44" s="167">
        <v>0</v>
      </c>
      <c r="AM44" s="167">
        <f t="shared" si="90"/>
        <v>0</v>
      </c>
      <c r="AN44" s="167">
        <v>0</v>
      </c>
      <c r="AO44" s="167">
        <f t="shared" si="91"/>
        <v>0</v>
      </c>
      <c r="AP44" s="167">
        <v>0</v>
      </c>
      <c r="AQ44" s="167">
        <f t="shared" si="92"/>
        <v>0</v>
      </c>
      <c r="AR44" s="167">
        <v>0</v>
      </c>
      <c r="AS44" s="167">
        <f t="shared" si="93"/>
        <v>0</v>
      </c>
      <c r="AT44" s="167">
        <v>0</v>
      </c>
      <c r="AU44" s="167">
        <f t="shared" si="94"/>
        <v>0</v>
      </c>
      <c r="AV44" s="167">
        <v>3361230</v>
      </c>
      <c r="AW44" s="167">
        <f t="shared" si="95"/>
        <v>47.86372374510502</v>
      </c>
      <c r="AX44" s="167">
        <v>3361230</v>
      </c>
      <c r="AY44" s="167">
        <f t="shared" si="96"/>
        <v>47.86372374510502</v>
      </c>
    </row>
    <row r="45" spans="1:51" x14ac:dyDescent="0.25">
      <c r="A45" s="146" t="s">
        <v>53</v>
      </c>
      <c r="B45" s="143" t="s">
        <v>13</v>
      </c>
      <c r="C45" s="143"/>
      <c r="D45" s="143" t="s">
        <v>13</v>
      </c>
      <c r="E45" s="143"/>
      <c r="F45" s="143" t="s">
        <v>13</v>
      </c>
      <c r="G45" s="143"/>
      <c r="H45" s="143" t="s">
        <v>13</v>
      </c>
      <c r="I45" s="143"/>
      <c r="J45" s="143" t="s">
        <v>13</v>
      </c>
      <c r="K45" s="143"/>
      <c r="L45" s="143" t="s">
        <v>13</v>
      </c>
      <c r="M45" s="143"/>
      <c r="N45" s="143" t="s">
        <v>13</v>
      </c>
      <c r="O45" s="143"/>
      <c r="P45" s="143" t="s">
        <v>13</v>
      </c>
      <c r="Q45" s="143"/>
      <c r="R45" s="143" t="s">
        <v>13</v>
      </c>
      <c r="S45" s="143"/>
      <c r="T45" s="143" t="s">
        <v>13</v>
      </c>
      <c r="U45" s="143"/>
      <c r="V45" s="143" t="s">
        <v>13</v>
      </c>
      <c r="W45" s="143"/>
      <c r="X45" s="143" t="s">
        <v>13</v>
      </c>
      <c r="Y45" s="143"/>
      <c r="Z45" s="143" t="s">
        <v>13</v>
      </c>
      <c r="AA45" s="143"/>
      <c r="AB45" s="143" t="s">
        <v>13</v>
      </c>
      <c r="AC45" s="143"/>
      <c r="AD45" s="143" t="s">
        <v>13</v>
      </c>
      <c r="AE45" s="143"/>
      <c r="AF45" s="143" t="s">
        <v>13</v>
      </c>
      <c r="AG45" s="143"/>
      <c r="AH45" s="143" t="s">
        <v>13</v>
      </c>
      <c r="AI45" s="143"/>
      <c r="AJ45" s="143" t="s">
        <v>13</v>
      </c>
      <c r="AK45" s="143"/>
      <c r="AL45" s="143" t="s">
        <v>13</v>
      </c>
      <c r="AM45" s="143"/>
      <c r="AN45" s="143" t="s">
        <v>13</v>
      </c>
      <c r="AO45" s="143"/>
      <c r="AP45" s="143" t="s">
        <v>13</v>
      </c>
      <c r="AQ45" s="143"/>
      <c r="AR45" s="143" t="s">
        <v>13</v>
      </c>
      <c r="AS45" s="143"/>
      <c r="AT45" s="143" t="s">
        <v>13</v>
      </c>
      <c r="AU45" s="143"/>
      <c r="AV45" s="143" t="s">
        <v>13</v>
      </c>
      <c r="AW45" s="143"/>
      <c r="AX45" s="143" t="s">
        <v>13</v>
      </c>
      <c r="AY45" s="143"/>
    </row>
    <row r="46" spans="1:51" x14ac:dyDescent="0.25">
      <c r="A46" s="168" t="s">
        <v>38</v>
      </c>
      <c r="B46" s="169">
        <v>0</v>
      </c>
      <c r="C46" s="169">
        <f t="shared" si="0"/>
        <v>0</v>
      </c>
      <c r="D46" s="169">
        <v>0</v>
      </c>
      <c r="E46" s="169">
        <f t="shared" ref="E46:E49" si="97">+D46/D$3</f>
        <v>0</v>
      </c>
      <c r="F46" s="169">
        <v>0</v>
      </c>
      <c r="G46" s="169">
        <f t="shared" ref="G46:G49" si="98">+F46/F$3</f>
        <v>0</v>
      </c>
      <c r="H46" s="169">
        <v>0</v>
      </c>
      <c r="I46" s="169">
        <f t="shared" ref="I46:I49" si="99">+H46/H$3</f>
        <v>0</v>
      </c>
      <c r="J46" s="169">
        <v>0</v>
      </c>
      <c r="K46" s="169">
        <f t="shared" ref="K46:K49" si="100">+J46/J$3</f>
        <v>0</v>
      </c>
      <c r="L46" s="169">
        <v>0</v>
      </c>
      <c r="M46" s="169">
        <f t="shared" ref="M46:M49" si="101">+L46/L$3</f>
        <v>0</v>
      </c>
      <c r="N46" s="169">
        <v>0</v>
      </c>
      <c r="O46" s="169">
        <f t="shared" ref="O46:O49" si="102">+N46/N$3</f>
        <v>0</v>
      </c>
      <c r="P46" s="169">
        <v>0</v>
      </c>
      <c r="Q46" s="169">
        <f t="shared" ref="Q46:Q49" si="103">+P46/P$3</f>
        <v>0</v>
      </c>
      <c r="R46" s="169">
        <v>0</v>
      </c>
      <c r="S46" s="169">
        <f t="shared" ref="S46:S49" si="104">+R46/R$3</f>
        <v>0</v>
      </c>
      <c r="T46" s="169">
        <v>0</v>
      </c>
      <c r="U46" s="169">
        <f t="shared" ref="U46:U49" si="105">+T46/T$3</f>
        <v>0</v>
      </c>
      <c r="V46" s="169">
        <v>0</v>
      </c>
      <c r="W46" s="169">
        <f t="shared" ref="W46:W49" si="106">+V46/V$3</f>
        <v>0</v>
      </c>
      <c r="X46" s="169">
        <v>0</v>
      </c>
      <c r="Y46" s="169">
        <f t="shared" ref="Y46:Y49" si="107">+X46/X$3</f>
        <v>0</v>
      </c>
      <c r="Z46" s="169">
        <v>0</v>
      </c>
      <c r="AA46" s="169">
        <f t="shared" ref="AA46:AA49" si="108">+Z46/Z$3</f>
        <v>0</v>
      </c>
      <c r="AB46" s="169">
        <v>0</v>
      </c>
      <c r="AC46" s="169">
        <f t="shared" ref="AC46:AC49" si="109">+AB46/AB$3</f>
        <v>0</v>
      </c>
      <c r="AD46" s="169">
        <v>0</v>
      </c>
      <c r="AE46" s="169">
        <f t="shared" ref="AE46:AE49" si="110">+AD46/AD$3</f>
        <v>0</v>
      </c>
      <c r="AF46" s="169">
        <v>0</v>
      </c>
      <c r="AG46" s="169">
        <f t="shared" ref="AG46:AG49" si="111">+AF46/AF$3</f>
        <v>0</v>
      </c>
      <c r="AH46" s="169">
        <v>0</v>
      </c>
      <c r="AI46" s="169">
        <f t="shared" ref="AI46:AI49" si="112">+AH46/AH$3</f>
        <v>0</v>
      </c>
      <c r="AJ46" s="169">
        <v>0</v>
      </c>
      <c r="AK46" s="169">
        <f t="shared" ref="AK46:AK49" si="113">+AJ46/AJ$3</f>
        <v>0</v>
      </c>
      <c r="AL46" s="169">
        <v>0</v>
      </c>
      <c r="AM46" s="169">
        <f t="shared" ref="AM46:AM49" si="114">+AL46/AL$3</f>
        <v>0</v>
      </c>
      <c r="AN46" s="169">
        <v>0</v>
      </c>
      <c r="AO46" s="169">
        <f t="shared" ref="AO46:AO49" si="115">+AN46/AN$3</f>
        <v>0</v>
      </c>
      <c r="AP46" s="169">
        <v>0</v>
      </c>
      <c r="AQ46" s="169">
        <f t="shared" ref="AQ46:AQ49" si="116">+AP46/AP$3</f>
        <v>0</v>
      </c>
      <c r="AR46" s="169">
        <v>0</v>
      </c>
      <c r="AS46" s="169">
        <f t="shared" ref="AS46:AS49" si="117">+AR46/AR$3</f>
        <v>0</v>
      </c>
      <c r="AT46" s="169">
        <v>0</v>
      </c>
      <c r="AU46" s="169">
        <f t="shared" ref="AU46:AU49" si="118">+AT46/AT$3</f>
        <v>0</v>
      </c>
      <c r="AV46" s="169">
        <v>2408172</v>
      </c>
      <c r="AW46" s="169">
        <f t="shared" ref="AW46:AW49" si="119">+AV46/AV$3</f>
        <v>34.292232111071556</v>
      </c>
      <c r="AX46" s="169">
        <v>2408172</v>
      </c>
      <c r="AY46" s="169">
        <f t="shared" ref="AY46:AY49" si="120">+AX46/AX$3</f>
        <v>34.292232111071556</v>
      </c>
    </row>
    <row r="47" spans="1:51" x14ac:dyDescent="0.25">
      <c r="A47" s="168" t="s">
        <v>54</v>
      </c>
      <c r="B47" s="169">
        <v>0</v>
      </c>
      <c r="C47" s="169">
        <f t="shared" si="0"/>
        <v>0</v>
      </c>
      <c r="D47" s="169">
        <v>0</v>
      </c>
      <c r="E47" s="169">
        <f t="shared" si="97"/>
        <v>0</v>
      </c>
      <c r="F47" s="169">
        <v>0</v>
      </c>
      <c r="G47" s="169">
        <f t="shared" si="98"/>
        <v>0</v>
      </c>
      <c r="H47" s="169">
        <v>0</v>
      </c>
      <c r="I47" s="169">
        <f t="shared" si="99"/>
        <v>0</v>
      </c>
      <c r="J47" s="169">
        <v>0</v>
      </c>
      <c r="K47" s="169">
        <f t="shared" si="100"/>
        <v>0</v>
      </c>
      <c r="L47" s="169">
        <v>0</v>
      </c>
      <c r="M47" s="169">
        <f t="shared" si="101"/>
        <v>0</v>
      </c>
      <c r="N47" s="169">
        <v>0</v>
      </c>
      <c r="O47" s="169">
        <f t="shared" si="102"/>
        <v>0</v>
      </c>
      <c r="P47" s="169">
        <v>0</v>
      </c>
      <c r="Q47" s="169">
        <f t="shared" si="103"/>
        <v>0</v>
      </c>
      <c r="R47" s="169">
        <v>0</v>
      </c>
      <c r="S47" s="169">
        <f t="shared" si="104"/>
        <v>0</v>
      </c>
      <c r="T47" s="169">
        <v>0</v>
      </c>
      <c r="U47" s="169">
        <f t="shared" si="105"/>
        <v>0</v>
      </c>
      <c r="V47" s="169">
        <v>0</v>
      </c>
      <c r="W47" s="169">
        <f t="shared" si="106"/>
        <v>0</v>
      </c>
      <c r="X47" s="169">
        <v>0</v>
      </c>
      <c r="Y47" s="169">
        <f t="shared" si="107"/>
        <v>0</v>
      </c>
      <c r="Z47" s="169">
        <v>0</v>
      </c>
      <c r="AA47" s="169">
        <f t="shared" si="108"/>
        <v>0</v>
      </c>
      <c r="AB47" s="169">
        <v>0</v>
      </c>
      <c r="AC47" s="169">
        <f t="shared" si="109"/>
        <v>0</v>
      </c>
      <c r="AD47" s="169">
        <v>0</v>
      </c>
      <c r="AE47" s="169">
        <f t="shared" si="110"/>
        <v>0</v>
      </c>
      <c r="AF47" s="169">
        <v>0</v>
      </c>
      <c r="AG47" s="169">
        <f t="shared" si="111"/>
        <v>0</v>
      </c>
      <c r="AH47" s="169">
        <v>0</v>
      </c>
      <c r="AI47" s="169">
        <f t="shared" si="112"/>
        <v>0</v>
      </c>
      <c r="AJ47" s="169">
        <v>0</v>
      </c>
      <c r="AK47" s="169">
        <f t="shared" si="113"/>
        <v>0</v>
      </c>
      <c r="AL47" s="169">
        <v>0</v>
      </c>
      <c r="AM47" s="169">
        <f t="shared" si="114"/>
        <v>0</v>
      </c>
      <c r="AN47" s="169">
        <v>0</v>
      </c>
      <c r="AO47" s="169">
        <f t="shared" si="115"/>
        <v>0</v>
      </c>
      <c r="AP47" s="169">
        <v>0</v>
      </c>
      <c r="AQ47" s="169">
        <f t="shared" si="116"/>
        <v>0</v>
      </c>
      <c r="AR47" s="169">
        <v>0</v>
      </c>
      <c r="AS47" s="169">
        <f t="shared" si="117"/>
        <v>0</v>
      </c>
      <c r="AT47" s="169">
        <v>0</v>
      </c>
      <c r="AU47" s="169">
        <f t="shared" si="118"/>
        <v>0</v>
      </c>
      <c r="AV47" s="169">
        <v>0</v>
      </c>
      <c r="AW47" s="169">
        <f t="shared" si="119"/>
        <v>0</v>
      </c>
      <c r="AX47" s="169">
        <v>0</v>
      </c>
      <c r="AY47" s="169">
        <f t="shared" si="120"/>
        <v>0</v>
      </c>
    </row>
    <row r="48" spans="1:51" x14ac:dyDescent="0.25">
      <c r="A48" s="168" t="s">
        <v>55</v>
      </c>
      <c r="B48" s="169">
        <v>0</v>
      </c>
      <c r="C48" s="169">
        <f t="shared" si="0"/>
        <v>0</v>
      </c>
      <c r="D48" s="169">
        <v>0</v>
      </c>
      <c r="E48" s="169">
        <f t="shared" si="97"/>
        <v>0</v>
      </c>
      <c r="F48" s="169">
        <v>0</v>
      </c>
      <c r="G48" s="169">
        <f t="shared" si="98"/>
        <v>0</v>
      </c>
      <c r="H48" s="169">
        <v>0</v>
      </c>
      <c r="I48" s="169">
        <f t="shared" si="99"/>
        <v>0</v>
      </c>
      <c r="J48" s="169">
        <v>0</v>
      </c>
      <c r="K48" s="169">
        <f t="shared" si="100"/>
        <v>0</v>
      </c>
      <c r="L48" s="169">
        <v>0</v>
      </c>
      <c r="M48" s="169">
        <f t="shared" si="101"/>
        <v>0</v>
      </c>
      <c r="N48" s="169">
        <v>0</v>
      </c>
      <c r="O48" s="169">
        <f t="shared" si="102"/>
        <v>0</v>
      </c>
      <c r="P48" s="169">
        <v>0</v>
      </c>
      <c r="Q48" s="169">
        <f t="shared" si="103"/>
        <v>0</v>
      </c>
      <c r="R48" s="169">
        <v>0</v>
      </c>
      <c r="S48" s="169">
        <f t="shared" si="104"/>
        <v>0</v>
      </c>
      <c r="T48" s="169">
        <v>0</v>
      </c>
      <c r="U48" s="169">
        <f t="shared" si="105"/>
        <v>0</v>
      </c>
      <c r="V48" s="169">
        <v>0</v>
      </c>
      <c r="W48" s="169">
        <f t="shared" si="106"/>
        <v>0</v>
      </c>
      <c r="X48" s="169">
        <v>0</v>
      </c>
      <c r="Y48" s="169">
        <f t="shared" si="107"/>
        <v>0</v>
      </c>
      <c r="Z48" s="169">
        <v>0</v>
      </c>
      <c r="AA48" s="169">
        <f t="shared" si="108"/>
        <v>0</v>
      </c>
      <c r="AB48" s="169">
        <v>0</v>
      </c>
      <c r="AC48" s="169">
        <f t="shared" si="109"/>
        <v>0</v>
      </c>
      <c r="AD48" s="169">
        <v>0</v>
      </c>
      <c r="AE48" s="169">
        <f t="shared" si="110"/>
        <v>0</v>
      </c>
      <c r="AF48" s="169">
        <v>0</v>
      </c>
      <c r="AG48" s="169">
        <f t="shared" si="111"/>
        <v>0</v>
      </c>
      <c r="AH48" s="169">
        <v>0</v>
      </c>
      <c r="AI48" s="169">
        <f t="shared" si="112"/>
        <v>0</v>
      </c>
      <c r="AJ48" s="169">
        <v>0</v>
      </c>
      <c r="AK48" s="169">
        <f t="shared" si="113"/>
        <v>0</v>
      </c>
      <c r="AL48" s="169">
        <v>0</v>
      </c>
      <c r="AM48" s="169">
        <f t="shared" si="114"/>
        <v>0</v>
      </c>
      <c r="AN48" s="169">
        <v>0</v>
      </c>
      <c r="AO48" s="169">
        <f t="shared" si="115"/>
        <v>0</v>
      </c>
      <c r="AP48" s="169">
        <v>0</v>
      </c>
      <c r="AQ48" s="169">
        <f t="shared" si="116"/>
        <v>0</v>
      </c>
      <c r="AR48" s="169">
        <v>0</v>
      </c>
      <c r="AS48" s="169">
        <f t="shared" si="117"/>
        <v>0</v>
      </c>
      <c r="AT48" s="169">
        <v>0</v>
      </c>
      <c r="AU48" s="169">
        <f t="shared" si="118"/>
        <v>0</v>
      </c>
      <c r="AV48" s="169">
        <v>0</v>
      </c>
      <c r="AW48" s="169">
        <f t="shared" si="119"/>
        <v>0</v>
      </c>
      <c r="AX48" s="169">
        <v>0</v>
      </c>
      <c r="AY48" s="169">
        <f t="shared" si="120"/>
        <v>0</v>
      </c>
    </row>
    <row r="49" spans="1:51" x14ac:dyDescent="0.25">
      <c r="A49" s="170" t="s">
        <v>56</v>
      </c>
      <c r="B49" s="171">
        <v>0</v>
      </c>
      <c r="C49" s="171">
        <f t="shared" si="0"/>
        <v>0</v>
      </c>
      <c r="D49" s="171">
        <v>0</v>
      </c>
      <c r="E49" s="171">
        <f t="shared" si="97"/>
        <v>0</v>
      </c>
      <c r="F49" s="171">
        <v>0</v>
      </c>
      <c r="G49" s="171">
        <f t="shared" si="98"/>
        <v>0</v>
      </c>
      <c r="H49" s="171">
        <v>0</v>
      </c>
      <c r="I49" s="171">
        <f t="shared" si="99"/>
        <v>0</v>
      </c>
      <c r="J49" s="171">
        <v>0</v>
      </c>
      <c r="K49" s="171">
        <f t="shared" si="100"/>
        <v>0</v>
      </c>
      <c r="L49" s="171">
        <v>0</v>
      </c>
      <c r="M49" s="171">
        <f t="shared" si="101"/>
        <v>0</v>
      </c>
      <c r="N49" s="171">
        <v>0</v>
      </c>
      <c r="O49" s="171">
        <f t="shared" si="102"/>
        <v>0</v>
      </c>
      <c r="P49" s="171">
        <v>0</v>
      </c>
      <c r="Q49" s="171">
        <f t="shared" si="103"/>
        <v>0</v>
      </c>
      <c r="R49" s="171">
        <v>0</v>
      </c>
      <c r="S49" s="171">
        <f t="shared" si="104"/>
        <v>0</v>
      </c>
      <c r="T49" s="171">
        <v>0</v>
      </c>
      <c r="U49" s="171">
        <f t="shared" si="105"/>
        <v>0</v>
      </c>
      <c r="V49" s="171">
        <v>0</v>
      </c>
      <c r="W49" s="171">
        <f t="shared" si="106"/>
        <v>0</v>
      </c>
      <c r="X49" s="171">
        <v>0</v>
      </c>
      <c r="Y49" s="171">
        <f t="shared" si="107"/>
        <v>0</v>
      </c>
      <c r="Z49" s="171">
        <v>0</v>
      </c>
      <c r="AA49" s="171">
        <f t="shared" si="108"/>
        <v>0</v>
      </c>
      <c r="AB49" s="171">
        <v>0</v>
      </c>
      <c r="AC49" s="171">
        <f t="shared" si="109"/>
        <v>0</v>
      </c>
      <c r="AD49" s="171">
        <v>0</v>
      </c>
      <c r="AE49" s="171">
        <f t="shared" si="110"/>
        <v>0</v>
      </c>
      <c r="AF49" s="171">
        <v>0</v>
      </c>
      <c r="AG49" s="171">
        <f t="shared" si="111"/>
        <v>0</v>
      </c>
      <c r="AH49" s="171">
        <v>0</v>
      </c>
      <c r="AI49" s="171">
        <f t="shared" si="112"/>
        <v>0</v>
      </c>
      <c r="AJ49" s="171">
        <v>0</v>
      </c>
      <c r="AK49" s="171">
        <f t="shared" si="113"/>
        <v>0</v>
      </c>
      <c r="AL49" s="171">
        <v>0</v>
      </c>
      <c r="AM49" s="171">
        <f t="shared" si="114"/>
        <v>0</v>
      </c>
      <c r="AN49" s="171">
        <v>0</v>
      </c>
      <c r="AO49" s="171">
        <f t="shared" si="115"/>
        <v>0</v>
      </c>
      <c r="AP49" s="171">
        <v>0</v>
      </c>
      <c r="AQ49" s="171">
        <f t="shared" si="116"/>
        <v>0</v>
      </c>
      <c r="AR49" s="171">
        <v>0</v>
      </c>
      <c r="AS49" s="171">
        <f t="shared" si="117"/>
        <v>0</v>
      </c>
      <c r="AT49" s="171">
        <v>0</v>
      </c>
      <c r="AU49" s="171">
        <f t="shared" si="118"/>
        <v>0</v>
      </c>
      <c r="AV49" s="171">
        <v>2408172</v>
      </c>
      <c r="AW49" s="171">
        <f t="shared" si="119"/>
        <v>34.292232111071556</v>
      </c>
      <c r="AX49" s="171">
        <v>2408172</v>
      </c>
      <c r="AY49" s="171">
        <f t="shared" si="120"/>
        <v>34.292232111071556</v>
      </c>
    </row>
    <row r="50" spans="1:51" x14ac:dyDescent="0.25">
      <c r="A50" s="146" t="s">
        <v>57</v>
      </c>
      <c r="B50" s="143" t="s">
        <v>13</v>
      </c>
      <c r="C50" s="143"/>
      <c r="D50" s="143" t="s">
        <v>13</v>
      </c>
      <c r="E50" s="143"/>
      <c r="F50" s="143" t="s">
        <v>13</v>
      </c>
      <c r="G50" s="143"/>
      <c r="H50" s="143" t="s">
        <v>13</v>
      </c>
      <c r="I50" s="143"/>
      <c r="J50" s="143" t="s">
        <v>13</v>
      </c>
      <c r="K50" s="143"/>
      <c r="L50" s="143" t="s">
        <v>13</v>
      </c>
      <c r="M50" s="143"/>
      <c r="N50" s="143" t="s">
        <v>13</v>
      </c>
      <c r="O50" s="143"/>
      <c r="P50" s="143" t="s">
        <v>13</v>
      </c>
      <c r="Q50" s="143"/>
      <c r="R50" s="143" t="s">
        <v>13</v>
      </c>
      <c r="S50" s="143"/>
      <c r="T50" s="143" t="s">
        <v>13</v>
      </c>
      <c r="U50" s="143"/>
      <c r="V50" s="143" t="s">
        <v>13</v>
      </c>
      <c r="W50" s="143"/>
      <c r="X50" s="143" t="s">
        <v>13</v>
      </c>
      <c r="Y50" s="143"/>
      <c r="Z50" s="143" t="s">
        <v>13</v>
      </c>
      <c r="AA50" s="143"/>
      <c r="AB50" s="143" t="s">
        <v>13</v>
      </c>
      <c r="AC50" s="143"/>
      <c r="AD50" s="143" t="s">
        <v>13</v>
      </c>
      <c r="AE50" s="143"/>
      <c r="AF50" s="143" t="s">
        <v>13</v>
      </c>
      <c r="AG50" s="143"/>
      <c r="AH50" s="143" t="s">
        <v>13</v>
      </c>
      <c r="AI50" s="143"/>
      <c r="AJ50" s="143" t="s">
        <v>13</v>
      </c>
      <c r="AK50" s="143"/>
      <c r="AL50" s="143" t="s">
        <v>13</v>
      </c>
      <c r="AM50" s="143"/>
      <c r="AN50" s="143" t="s">
        <v>13</v>
      </c>
      <c r="AO50" s="143"/>
      <c r="AP50" s="143" t="s">
        <v>13</v>
      </c>
      <c r="AQ50" s="143"/>
      <c r="AR50" s="143" t="s">
        <v>13</v>
      </c>
      <c r="AS50" s="143"/>
      <c r="AT50" s="143" t="s">
        <v>13</v>
      </c>
      <c r="AU50" s="143"/>
      <c r="AV50" s="143" t="s">
        <v>13</v>
      </c>
      <c r="AW50" s="143"/>
      <c r="AX50" s="143" t="s">
        <v>13</v>
      </c>
      <c r="AY50" s="143"/>
    </row>
    <row r="51" spans="1:51" x14ac:dyDescent="0.25">
      <c r="A51" s="172" t="s">
        <v>57</v>
      </c>
      <c r="B51" s="173">
        <v>0</v>
      </c>
      <c r="C51" s="173">
        <f t="shared" si="0"/>
        <v>0</v>
      </c>
      <c r="D51" s="173">
        <v>0</v>
      </c>
      <c r="E51" s="173">
        <f t="shared" ref="E51:E52" si="121">+D51/D$3</f>
        <v>0</v>
      </c>
      <c r="F51" s="173">
        <v>0</v>
      </c>
      <c r="G51" s="173">
        <f t="shared" ref="G51:G52" si="122">+F51/F$3</f>
        <v>0</v>
      </c>
      <c r="H51" s="173">
        <v>0</v>
      </c>
      <c r="I51" s="173">
        <f t="shared" ref="I51:I52" si="123">+H51/H$3</f>
        <v>0</v>
      </c>
      <c r="J51" s="173">
        <v>0</v>
      </c>
      <c r="K51" s="173">
        <f t="shared" ref="K51:K52" si="124">+J51/J$3</f>
        <v>0</v>
      </c>
      <c r="L51" s="173">
        <v>0</v>
      </c>
      <c r="M51" s="173">
        <f t="shared" ref="M51:M52" si="125">+L51/L$3</f>
        <v>0</v>
      </c>
      <c r="N51" s="173">
        <v>0</v>
      </c>
      <c r="O51" s="173">
        <f t="shared" ref="O51:O52" si="126">+N51/N$3</f>
        <v>0</v>
      </c>
      <c r="P51" s="173">
        <v>0</v>
      </c>
      <c r="Q51" s="173">
        <f t="shared" ref="Q51:Q52" si="127">+P51/P$3</f>
        <v>0</v>
      </c>
      <c r="R51" s="173">
        <v>0</v>
      </c>
      <c r="S51" s="173">
        <f t="shared" ref="S51:S52" si="128">+R51/R$3</f>
        <v>0</v>
      </c>
      <c r="T51" s="173">
        <v>0</v>
      </c>
      <c r="U51" s="173">
        <f t="shared" ref="U51:U52" si="129">+T51/T$3</f>
        <v>0</v>
      </c>
      <c r="V51" s="173">
        <v>0</v>
      </c>
      <c r="W51" s="173">
        <f t="shared" ref="W51:W52" si="130">+V51/V$3</f>
        <v>0</v>
      </c>
      <c r="X51" s="173">
        <v>0</v>
      </c>
      <c r="Y51" s="173">
        <f t="shared" ref="Y51:Y52" si="131">+X51/X$3</f>
        <v>0</v>
      </c>
      <c r="Z51" s="173">
        <v>0</v>
      </c>
      <c r="AA51" s="173">
        <f t="shared" ref="AA51:AA52" si="132">+Z51/Z$3</f>
        <v>0</v>
      </c>
      <c r="AB51" s="173">
        <v>0</v>
      </c>
      <c r="AC51" s="173">
        <f t="shared" ref="AC51:AC52" si="133">+AB51/AB$3</f>
        <v>0</v>
      </c>
      <c r="AD51" s="173">
        <v>0</v>
      </c>
      <c r="AE51" s="173">
        <f t="shared" ref="AE51:AE52" si="134">+AD51/AD$3</f>
        <v>0</v>
      </c>
      <c r="AF51" s="173">
        <v>0</v>
      </c>
      <c r="AG51" s="173">
        <f t="shared" ref="AG51:AG52" si="135">+AF51/AF$3</f>
        <v>0</v>
      </c>
      <c r="AH51" s="173">
        <v>0</v>
      </c>
      <c r="AI51" s="173">
        <f t="shared" ref="AI51:AI52" si="136">+AH51/AH$3</f>
        <v>0</v>
      </c>
      <c r="AJ51" s="173">
        <v>0</v>
      </c>
      <c r="AK51" s="173">
        <f t="shared" ref="AK51:AK52" si="137">+AJ51/AJ$3</f>
        <v>0</v>
      </c>
      <c r="AL51" s="173">
        <v>0</v>
      </c>
      <c r="AM51" s="173">
        <f t="shared" ref="AM51:AM52" si="138">+AL51/AL$3</f>
        <v>0</v>
      </c>
      <c r="AN51" s="173">
        <v>0</v>
      </c>
      <c r="AO51" s="173">
        <f t="shared" ref="AO51:AO52" si="139">+AN51/AN$3</f>
        <v>0</v>
      </c>
      <c r="AP51" s="173">
        <v>0</v>
      </c>
      <c r="AQ51" s="173">
        <f t="shared" ref="AQ51:AQ52" si="140">+AP51/AP$3</f>
        <v>0</v>
      </c>
      <c r="AR51" s="173">
        <v>0</v>
      </c>
      <c r="AS51" s="173">
        <f t="shared" ref="AS51:AS52" si="141">+AR51/AR$3</f>
        <v>0</v>
      </c>
      <c r="AT51" s="173">
        <v>0</v>
      </c>
      <c r="AU51" s="173">
        <f t="shared" ref="AU51:AU52" si="142">+AT51/AT$3</f>
        <v>0</v>
      </c>
      <c r="AV51" s="173">
        <v>0</v>
      </c>
      <c r="AW51" s="173">
        <f t="shared" ref="AW51:AW52" si="143">+AV51/AV$3</f>
        <v>0</v>
      </c>
      <c r="AX51" s="173">
        <v>0</v>
      </c>
      <c r="AY51" s="173">
        <f t="shared" ref="AY51:AY52" si="144">+AX51/AX$3</f>
        <v>0</v>
      </c>
    </row>
    <row r="52" spans="1:51" x14ac:dyDescent="0.25">
      <c r="A52" s="174" t="s">
        <v>58</v>
      </c>
      <c r="B52" s="175">
        <v>0</v>
      </c>
      <c r="C52" s="175">
        <f t="shared" si="0"/>
        <v>0</v>
      </c>
      <c r="D52" s="175">
        <v>0</v>
      </c>
      <c r="E52" s="175">
        <f t="shared" si="121"/>
        <v>0</v>
      </c>
      <c r="F52" s="175">
        <v>0</v>
      </c>
      <c r="G52" s="175">
        <f t="shared" si="122"/>
        <v>0</v>
      </c>
      <c r="H52" s="175">
        <v>0</v>
      </c>
      <c r="I52" s="175">
        <f t="shared" si="123"/>
        <v>0</v>
      </c>
      <c r="J52" s="175">
        <v>0</v>
      </c>
      <c r="K52" s="175">
        <f t="shared" si="124"/>
        <v>0</v>
      </c>
      <c r="L52" s="175">
        <v>0</v>
      </c>
      <c r="M52" s="175">
        <f t="shared" si="125"/>
        <v>0</v>
      </c>
      <c r="N52" s="175">
        <v>0</v>
      </c>
      <c r="O52" s="175">
        <f t="shared" si="126"/>
        <v>0</v>
      </c>
      <c r="P52" s="175">
        <v>0</v>
      </c>
      <c r="Q52" s="175">
        <f t="shared" si="127"/>
        <v>0</v>
      </c>
      <c r="R52" s="175">
        <v>0</v>
      </c>
      <c r="S52" s="175">
        <f t="shared" si="128"/>
        <v>0</v>
      </c>
      <c r="T52" s="175">
        <v>0</v>
      </c>
      <c r="U52" s="175">
        <f t="shared" si="129"/>
        <v>0</v>
      </c>
      <c r="V52" s="175">
        <v>0</v>
      </c>
      <c r="W52" s="175">
        <f t="shared" si="130"/>
        <v>0</v>
      </c>
      <c r="X52" s="175">
        <v>0</v>
      </c>
      <c r="Y52" s="175">
        <f t="shared" si="131"/>
        <v>0</v>
      </c>
      <c r="Z52" s="175">
        <v>0</v>
      </c>
      <c r="AA52" s="175">
        <f t="shared" si="132"/>
        <v>0</v>
      </c>
      <c r="AB52" s="175">
        <v>0</v>
      </c>
      <c r="AC52" s="175">
        <f t="shared" si="133"/>
        <v>0</v>
      </c>
      <c r="AD52" s="175">
        <v>0</v>
      </c>
      <c r="AE52" s="175">
        <f t="shared" si="134"/>
        <v>0</v>
      </c>
      <c r="AF52" s="175">
        <v>0</v>
      </c>
      <c r="AG52" s="175">
        <f t="shared" si="135"/>
        <v>0</v>
      </c>
      <c r="AH52" s="175">
        <v>0</v>
      </c>
      <c r="AI52" s="175">
        <f t="shared" si="136"/>
        <v>0</v>
      </c>
      <c r="AJ52" s="175">
        <v>0</v>
      </c>
      <c r="AK52" s="175">
        <f t="shared" si="137"/>
        <v>0</v>
      </c>
      <c r="AL52" s="175">
        <v>0</v>
      </c>
      <c r="AM52" s="175">
        <f t="shared" si="138"/>
        <v>0</v>
      </c>
      <c r="AN52" s="175">
        <v>0</v>
      </c>
      <c r="AO52" s="175">
        <f t="shared" si="139"/>
        <v>0</v>
      </c>
      <c r="AP52" s="175">
        <v>0</v>
      </c>
      <c r="AQ52" s="175">
        <f t="shared" si="140"/>
        <v>0</v>
      </c>
      <c r="AR52" s="175">
        <v>0</v>
      </c>
      <c r="AS52" s="175">
        <f t="shared" si="141"/>
        <v>0</v>
      </c>
      <c r="AT52" s="175">
        <v>0</v>
      </c>
      <c r="AU52" s="175">
        <f t="shared" si="142"/>
        <v>0</v>
      </c>
      <c r="AV52" s="175">
        <v>0</v>
      </c>
      <c r="AW52" s="175">
        <f t="shared" si="143"/>
        <v>0</v>
      </c>
      <c r="AX52" s="175">
        <v>0</v>
      </c>
      <c r="AY52" s="175">
        <f t="shared" si="144"/>
        <v>0</v>
      </c>
    </row>
    <row r="53" spans="1:51" x14ac:dyDescent="0.25">
      <c r="A53" s="146" t="s">
        <v>59</v>
      </c>
      <c r="B53" s="143" t="s">
        <v>13</v>
      </c>
      <c r="C53" s="143"/>
      <c r="D53" s="143" t="s">
        <v>13</v>
      </c>
      <c r="E53" s="143"/>
      <c r="F53" s="143" t="s">
        <v>13</v>
      </c>
      <c r="G53" s="143"/>
      <c r="H53" s="143" t="s">
        <v>13</v>
      </c>
      <c r="I53" s="143"/>
      <c r="J53" s="143" t="s">
        <v>13</v>
      </c>
      <c r="K53" s="143"/>
      <c r="L53" s="143" t="s">
        <v>13</v>
      </c>
      <c r="M53" s="143"/>
      <c r="N53" s="143" t="s">
        <v>13</v>
      </c>
      <c r="O53" s="143"/>
      <c r="P53" s="143" t="s">
        <v>13</v>
      </c>
      <c r="Q53" s="143"/>
      <c r="R53" s="143" t="s">
        <v>13</v>
      </c>
      <c r="S53" s="143"/>
      <c r="T53" s="143" t="s">
        <v>13</v>
      </c>
      <c r="U53" s="143"/>
      <c r="V53" s="143" t="s">
        <v>13</v>
      </c>
      <c r="W53" s="143"/>
      <c r="X53" s="143" t="s">
        <v>13</v>
      </c>
      <c r="Y53" s="143"/>
      <c r="Z53" s="143" t="s">
        <v>13</v>
      </c>
      <c r="AA53" s="143"/>
      <c r="AB53" s="143" t="s">
        <v>13</v>
      </c>
      <c r="AC53" s="143"/>
      <c r="AD53" s="143" t="s">
        <v>13</v>
      </c>
      <c r="AE53" s="143"/>
      <c r="AF53" s="143" t="s">
        <v>13</v>
      </c>
      <c r="AG53" s="143"/>
      <c r="AH53" s="143" t="s">
        <v>13</v>
      </c>
      <c r="AI53" s="143"/>
      <c r="AJ53" s="143" t="s">
        <v>13</v>
      </c>
      <c r="AK53" s="143"/>
      <c r="AL53" s="143" t="s">
        <v>13</v>
      </c>
      <c r="AM53" s="143"/>
      <c r="AN53" s="143" t="s">
        <v>13</v>
      </c>
      <c r="AO53" s="143"/>
      <c r="AP53" s="143" t="s">
        <v>13</v>
      </c>
      <c r="AQ53" s="143"/>
      <c r="AR53" s="143" t="s">
        <v>13</v>
      </c>
      <c r="AS53" s="143"/>
      <c r="AT53" s="143" t="s">
        <v>13</v>
      </c>
      <c r="AU53" s="143"/>
      <c r="AV53" s="143" t="s">
        <v>13</v>
      </c>
      <c r="AW53" s="143"/>
      <c r="AX53" s="143" t="s">
        <v>13</v>
      </c>
      <c r="AY53" s="143"/>
    </row>
    <row r="54" spans="1:51" x14ac:dyDescent="0.25">
      <c r="A54" s="180" t="s">
        <v>60</v>
      </c>
      <c r="B54" s="181">
        <v>0</v>
      </c>
      <c r="C54" s="181">
        <f t="shared" si="0"/>
        <v>0</v>
      </c>
      <c r="D54" s="181">
        <v>0</v>
      </c>
      <c r="E54" s="181">
        <f t="shared" ref="E54:E57" si="145">+D54/D$3</f>
        <v>0</v>
      </c>
      <c r="F54" s="181">
        <v>0</v>
      </c>
      <c r="G54" s="181">
        <f t="shared" ref="G54:G57" si="146">+F54/F$3</f>
        <v>0</v>
      </c>
      <c r="H54" s="181">
        <v>0</v>
      </c>
      <c r="I54" s="181">
        <f t="shared" ref="I54:I57" si="147">+H54/H$3</f>
        <v>0</v>
      </c>
      <c r="J54" s="181">
        <v>0</v>
      </c>
      <c r="K54" s="181">
        <f t="shared" ref="K54:K57" si="148">+J54/J$3</f>
        <v>0</v>
      </c>
      <c r="L54" s="181">
        <v>0</v>
      </c>
      <c r="M54" s="181">
        <f t="shared" ref="M54:M57" si="149">+L54/L$3</f>
        <v>0</v>
      </c>
      <c r="N54" s="181">
        <v>0</v>
      </c>
      <c r="O54" s="181">
        <f t="shared" ref="O54:O57" si="150">+N54/N$3</f>
        <v>0</v>
      </c>
      <c r="P54" s="181">
        <v>0</v>
      </c>
      <c r="Q54" s="181">
        <f t="shared" ref="Q54:Q57" si="151">+P54/P$3</f>
        <v>0</v>
      </c>
      <c r="R54" s="181">
        <v>0</v>
      </c>
      <c r="S54" s="181">
        <f t="shared" ref="S54:S57" si="152">+R54/R$3</f>
        <v>0</v>
      </c>
      <c r="T54" s="181">
        <v>0</v>
      </c>
      <c r="U54" s="181">
        <f t="shared" ref="U54:U57" si="153">+T54/T$3</f>
        <v>0</v>
      </c>
      <c r="V54" s="181">
        <v>0</v>
      </c>
      <c r="W54" s="181">
        <f t="shared" ref="W54:W57" si="154">+V54/V$3</f>
        <v>0</v>
      </c>
      <c r="X54" s="181">
        <v>0</v>
      </c>
      <c r="Y54" s="181">
        <f t="shared" ref="Y54:Y57" si="155">+X54/X$3</f>
        <v>0</v>
      </c>
      <c r="Z54" s="181">
        <v>0</v>
      </c>
      <c r="AA54" s="181">
        <f t="shared" ref="AA54:AA57" si="156">+Z54/Z$3</f>
        <v>0</v>
      </c>
      <c r="AB54" s="181">
        <v>0</v>
      </c>
      <c r="AC54" s="181">
        <f t="shared" ref="AC54:AC57" si="157">+AB54/AB$3</f>
        <v>0</v>
      </c>
      <c r="AD54" s="181">
        <v>0</v>
      </c>
      <c r="AE54" s="181">
        <f t="shared" ref="AE54:AE57" si="158">+AD54/AD$3</f>
        <v>0</v>
      </c>
      <c r="AF54" s="181">
        <v>0</v>
      </c>
      <c r="AG54" s="181">
        <f t="shared" ref="AG54:AG57" si="159">+AF54/AF$3</f>
        <v>0</v>
      </c>
      <c r="AH54" s="181">
        <v>0</v>
      </c>
      <c r="AI54" s="181">
        <f t="shared" ref="AI54:AI57" si="160">+AH54/AH$3</f>
        <v>0</v>
      </c>
      <c r="AJ54" s="181">
        <v>0</v>
      </c>
      <c r="AK54" s="181">
        <f t="shared" ref="AK54:AK57" si="161">+AJ54/AJ$3</f>
        <v>0</v>
      </c>
      <c r="AL54" s="181">
        <v>0</v>
      </c>
      <c r="AM54" s="181">
        <f t="shared" ref="AM54:AM57" si="162">+AL54/AL$3</f>
        <v>0</v>
      </c>
      <c r="AN54" s="181">
        <v>0</v>
      </c>
      <c r="AO54" s="181">
        <f t="shared" ref="AO54:AO57" si="163">+AN54/AN$3</f>
        <v>0</v>
      </c>
      <c r="AP54" s="181">
        <v>0</v>
      </c>
      <c r="AQ54" s="181">
        <f t="shared" ref="AQ54:AQ57" si="164">+AP54/AP$3</f>
        <v>0</v>
      </c>
      <c r="AR54" s="181">
        <v>0</v>
      </c>
      <c r="AS54" s="181">
        <f t="shared" ref="AS54:AS57" si="165">+AR54/AR$3</f>
        <v>0</v>
      </c>
      <c r="AT54" s="181">
        <v>0</v>
      </c>
      <c r="AU54" s="181">
        <f t="shared" ref="AU54:AU57" si="166">+AT54/AT$3</f>
        <v>0</v>
      </c>
      <c r="AV54" s="181">
        <v>452640</v>
      </c>
      <c r="AW54" s="181">
        <f t="shared" ref="AW54:AW57" si="167">+AV54/AV$3</f>
        <v>6.4455678177287288</v>
      </c>
      <c r="AX54" s="181">
        <v>452640</v>
      </c>
      <c r="AY54" s="181">
        <f t="shared" ref="AY54:AY57" si="168">+AX54/AX$3</f>
        <v>6.4455678177287288</v>
      </c>
    </row>
    <row r="55" spans="1:51" x14ac:dyDescent="0.25">
      <c r="A55" s="180" t="s">
        <v>61</v>
      </c>
      <c r="B55" s="181">
        <v>0</v>
      </c>
      <c r="C55" s="181">
        <f t="shared" si="0"/>
        <v>0</v>
      </c>
      <c r="D55" s="181">
        <v>0</v>
      </c>
      <c r="E55" s="181">
        <f t="shared" si="145"/>
        <v>0</v>
      </c>
      <c r="F55" s="181">
        <v>0</v>
      </c>
      <c r="G55" s="181">
        <f t="shared" si="146"/>
        <v>0</v>
      </c>
      <c r="H55" s="181">
        <v>0</v>
      </c>
      <c r="I55" s="181">
        <f t="shared" si="147"/>
        <v>0</v>
      </c>
      <c r="J55" s="181">
        <v>0</v>
      </c>
      <c r="K55" s="181">
        <f t="shared" si="148"/>
        <v>0</v>
      </c>
      <c r="L55" s="181">
        <v>0</v>
      </c>
      <c r="M55" s="181">
        <f t="shared" si="149"/>
        <v>0</v>
      </c>
      <c r="N55" s="181">
        <v>0</v>
      </c>
      <c r="O55" s="181">
        <f t="shared" si="150"/>
        <v>0</v>
      </c>
      <c r="P55" s="181">
        <v>0</v>
      </c>
      <c r="Q55" s="181">
        <f t="shared" si="151"/>
        <v>0</v>
      </c>
      <c r="R55" s="181">
        <v>0</v>
      </c>
      <c r="S55" s="181">
        <f t="shared" si="152"/>
        <v>0</v>
      </c>
      <c r="T55" s="181">
        <v>0</v>
      </c>
      <c r="U55" s="181">
        <f t="shared" si="153"/>
        <v>0</v>
      </c>
      <c r="V55" s="181">
        <v>0</v>
      </c>
      <c r="W55" s="181">
        <f t="shared" si="154"/>
        <v>0</v>
      </c>
      <c r="X55" s="181">
        <v>0</v>
      </c>
      <c r="Y55" s="181">
        <f t="shared" si="155"/>
        <v>0</v>
      </c>
      <c r="Z55" s="181">
        <v>0</v>
      </c>
      <c r="AA55" s="181">
        <f t="shared" si="156"/>
        <v>0</v>
      </c>
      <c r="AB55" s="181">
        <v>0</v>
      </c>
      <c r="AC55" s="181">
        <f t="shared" si="157"/>
        <v>0</v>
      </c>
      <c r="AD55" s="181">
        <v>0</v>
      </c>
      <c r="AE55" s="181">
        <f t="shared" si="158"/>
        <v>0</v>
      </c>
      <c r="AF55" s="181">
        <v>0</v>
      </c>
      <c r="AG55" s="181">
        <f t="shared" si="159"/>
        <v>0</v>
      </c>
      <c r="AH55" s="181">
        <v>0</v>
      </c>
      <c r="AI55" s="181">
        <f t="shared" si="160"/>
        <v>0</v>
      </c>
      <c r="AJ55" s="181">
        <v>0</v>
      </c>
      <c r="AK55" s="181">
        <f t="shared" si="161"/>
        <v>0</v>
      </c>
      <c r="AL55" s="181">
        <v>0</v>
      </c>
      <c r="AM55" s="181">
        <f t="shared" si="162"/>
        <v>0</v>
      </c>
      <c r="AN55" s="181">
        <v>0</v>
      </c>
      <c r="AO55" s="181">
        <f t="shared" si="163"/>
        <v>0</v>
      </c>
      <c r="AP55" s="181">
        <v>0</v>
      </c>
      <c r="AQ55" s="181">
        <f t="shared" si="164"/>
        <v>0</v>
      </c>
      <c r="AR55" s="181">
        <v>0</v>
      </c>
      <c r="AS55" s="181">
        <f t="shared" si="165"/>
        <v>0</v>
      </c>
      <c r="AT55" s="181">
        <v>0</v>
      </c>
      <c r="AU55" s="181">
        <f t="shared" si="166"/>
        <v>0</v>
      </c>
      <c r="AV55" s="181">
        <v>0</v>
      </c>
      <c r="AW55" s="181">
        <f t="shared" si="167"/>
        <v>0</v>
      </c>
      <c r="AX55" s="181">
        <v>0</v>
      </c>
      <c r="AY55" s="181">
        <f t="shared" si="168"/>
        <v>0</v>
      </c>
    </row>
    <row r="56" spans="1:51" x14ac:dyDescent="0.25">
      <c r="A56" s="180" t="s">
        <v>62</v>
      </c>
      <c r="B56" s="181">
        <v>0</v>
      </c>
      <c r="C56" s="181">
        <f t="shared" si="0"/>
        <v>0</v>
      </c>
      <c r="D56" s="181">
        <v>0</v>
      </c>
      <c r="E56" s="181">
        <f t="shared" si="145"/>
        <v>0</v>
      </c>
      <c r="F56" s="181">
        <v>0</v>
      </c>
      <c r="G56" s="181">
        <f t="shared" si="146"/>
        <v>0</v>
      </c>
      <c r="H56" s="181">
        <v>0</v>
      </c>
      <c r="I56" s="181">
        <f t="shared" si="147"/>
        <v>0</v>
      </c>
      <c r="J56" s="181">
        <v>0</v>
      </c>
      <c r="K56" s="181">
        <f t="shared" si="148"/>
        <v>0</v>
      </c>
      <c r="L56" s="181">
        <v>0</v>
      </c>
      <c r="M56" s="181">
        <f t="shared" si="149"/>
        <v>0</v>
      </c>
      <c r="N56" s="181">
        <v>0</v>
      </c>
      <c r="O56" s="181">
        <f t="shared" si="150"/>
        <v>0</v>
      </c>
      <c r="P56" s="181">
        <v>0</v>
      </c>
      <c r="Q56" s="181">
        <f t="shared" si="151"/>
        <v>0</v>
      </c>
      <c r="R56" s="181">
        <v>0</v>
      </c>
      <c r="S56" s="181">
        <f t="shared" si="152"/>
        <v>0</v>
      </c>
      <c r="T56" s="181">
        <v>0</v>
      </c>
      <c r="U56" s="181">
        <f t="shared" si="153"/>
        <v>0</v>
      </c>
      <c r="V56" s="181">
        <v>0</v>
      </c>
      <c r="W56" s="181">
        <f t="shared" si="154"/>
        <v>0</v>
      </c>
      <c r="X56" s="181">
        <v>0</v>
      </c>
      <c r="Y56" s="181">
        <f t="shared" si="155"/>
        <v>0</v>
      </c>
      <c r="Z56" s="181">
        <v>0</v>
      </c>
      <c r="AA56" s="181">
        <f t="shared" si="156"/>
        <v>0</v>
      </c>
      <c r="AB56" s="181">
        <v>0</v>
      </c>
      <c r="AC56" s="181">
        <f t="shared" si="157"/>
        <v>0</v>
      </c>
      <c r="AD56" s="181">
        <v>0</v>
      </c>
      <c r="AE56" s="181">
        <f t="shared" si="158"/>
        <v>0</v>
      </c>
      <c r="AF56" s="181">
        <v>0</v>
      </c>
      <c r="AG56" s="181">
        <f t="shared" si="159"/>
        <v>0</v>
      </c>
      <c r="AH56" s="181">
        <v>0</v>
      </c>
      <c r="AI56" s="181">
        <f t="shared" si="160"/>
        <v>0</v>
      </c>
      <c r="AJ56" s="181">
        <v>0</v>
      </c>
      <c r="AK56" s="181">
        <f t="shared" si="161"/>
        <v>0</v>
      </c>
      <c r="AL56" s="181">
        <v>0</v>
      </c>
      <c r="AM56" s="181">
        <f t="shared" si="162"/>
        <v>0</v>
      </c>
      <c r="AN56" s="181">
        <v>0</v>
      </c>
      <c r="AO56" s="181">
        <f t="shared" si="163"/>
        <v>0</v>
      </c>
      <c r="AP56" s="181">
        <v>0</v>
      </c>
      <c r="AQ56" s="181">
        <f t="shared" si="164"/>
        <v>0</v>
      </c>
      <c r="AR56" s="181">
        <v>0</v>
      </c>
      <c r="AS56" s="181">
        <f t="shared" si="165"/>
        <v>0</v>
      </c>
      <c r="AT56" s="181">
        <v>0</v>
      </c>
      <c r="AU56" s="181">
        <f t="shared" si="166"/>
        <v>0</v>
      </c>
      <c r="AV56" s="181">
        <v>0</v>
      </c>
      <c r="AW56" s="181">
        <f t="shared" si="167"/>
        <v>0</v>
      </c>
      <c r="AX56" s="181">
        <v>0</v>
      </c>
      <c r="AY56" s="181">
        <f t="shared" si="168"/>
        <v>0</v>
      </c>
    </row>
    <row r="57" spans="1:51" x14ac:dyDescent="0.25">
      <c r="A57" s="183" t="s">
        <v>63</v>
      </c>
      <c r="B57" s="182">
        <v>0</v>
      </c>
      <c r="C57" s="182">
        <f t="shared" si="0"/>
        <v>0</v>
      </c>
      <c r="D57" s="182">
        <v>0</v>
      </c>
      <c r="E57" s="182">
        <f t="shared" si="145"/>
        <v>0</v>
      </c>
      <c r="F57" s="182">
        <v>0</v>
      </c>
      <c r="G57" s="182">
        <f t="shared" si="146"/>
        <v>0</v>
      </c>
      <c r="H57" s="182">
        <v>0</v>
      </c>
      <c r="I57" s="182">
        <f t="shared" si="147"/>
        <v>0</v>
      </c>
      <c r="J57" s="182">
        <v>0</v>
      </c>
      <c r="K57" s="182">
        <f t="shared" si="148"/>
        <v>0</v>
      </c>
      <c r="L57" s="182">
        <v>0</v>
      </c>
      <c r="M57" s="182">
        <f t="shared" si="149"/>
        <v>0</v>
      </c>
      <c r="N57" s="182">
        <v>0</v>
      </c>
      <c r="O57" s="182">
        <f t="shared" si="150"/>
        <v>0</v>
      </c>
      <c r="P57" s="182">
        <v>0</v>
      </c>
      <c r="Q57" s="182">
        <f t="shared" si="151"/>
        <v>0</v>
      </c>
      <c r="R57" s="182">
        <v>0</v>
      </c>
      <c r="S57" s="182">
        <f t="shared" si="152"/>
        <v>0</v>
      </c>
      <c r="T57" s="182">
        <v>0</v>
      </c>
      <c r="U57" s="182">
        <f t="shared" si="153"/>
        <v>0</v>
      </c>
      <c r="V57" s="182">
        <v>0</v>
      </c>
      <c r="W57" s="182">
        <f t="shared" si="154"/>
        <v>0</v>
      </c>
      <c r="X57" s="182">
        <v>0</v>
      </c>
      <c r="Y57" s="182">
        <f t="shared" si="155"/>
        <v>0</v>
      </c>
      <c r="Z57" s="182">
        <v>0</v>
      </c>
      <c r="AA57" s="182">
        <f t="shared" si="156"/>
        <v>0</v>
      </c>
      <c r="AB57" s="182">
        <v>0</v>
      </c>
      <c r="AC57" s="182">
        <f t="shared" si="157"/>
        <v>0</v>
      </c>
      <c r="AD57" s="182">
        <v>0</v>
      </c>
      <c r="AE57" s="182">
        <f t="shared" si="158"/>
        <v>0</v>
      </c>
      <c r="AF57" s="182">
        <v>0</v>
      </c>
      <c r="AG57" s="182">
        <f t="shared" si="159"/>
        <v>0</v>
      </c>
      <c r="AH57" s="182">
        <v>0</v>
      </c>
      <c r="AI57" s="182">
        <f t="shared" si="160"/>
        <v>0</v>
      </c>
      <c r="AJ57" s="182">
        <v>0</v>
      </c>
      <c r="AK57" s="182">
        <f t="shared" si="161"/>
        <v>0</v>
      </c>
      <c r="AL57" s="182">
        <v>0</v>
      </c>
      <c r="AM57" s="182">
        <f t="shared" si="162"/>
        <v>0</v>
      </c>
      <c r="AN57" s="182">
        <v>0</v>
      </c>
      <c r="AO57" s="182">
        <f t="shared" si="163"/>
        <v>0</v>
      </c>
      <c r="AP57" s="182">
        <v>0</v>
      </c>
      <c r="AQ57" s="182">
        <f t="shared" si="164"/>
        <v>0</v>
      </c>
      <c r="AR57" s="182">
        <v>0</v>
      </c>
      <c r="AS57" s="182">
        <f t="shared" si="165"/>
        <v>0</v>
      </c>
      <c r="AT57" s="182">
        <v>0</v>
      </c>
      <c r="AU57" s="182">
        <f t="shared" si="166"/>
        <v>0</v>
      </c>
      <c r="AV57" s="182">
        <v>452640</v>
      </c>
      <c r="AW57" s="182">
        <f t="shared" si="167"/>
        <v>6.4455678177287288</v>
      </c>
      <c r="AX57" s="182">
        <v>452640</v>
      </c>
      <c r="AY57" s="182">
        <f t="shared" si="168"/>
        <v>6.4455678177287288</v>
      </c>
    </row>
    <row r="58" spans="1:51" x14ac:dyDescent="0.25">
      <c r="A58" s="146" t="s">
        <v>64</v>
      </c>
      <c r="B58" s="143" t="s">
        <v>13</v>
      </c>
      <c r="C58" s="143"/>
      <c r="D58" s="143" t="s">
        <v>13</v>
      </c>
      <c r="E58" s="143"/>
      <c r="F58" s="143" t="s">
        <v>13</v>
      </c>
      <c r="G58" s="143"/>
      <c r="H58" s="143" t="s">
        <v>13</v>
      </c>
      <c r="I58" s="143"/>
      <c r="J58" s="143" t="s">
        <v>13</v>
      </c>
      <c r="K58" s="143"/>
      <c r="L58" s="143" t="s">
        <v>13</v>
      </c>
      <c r="M58" s="143"/>
      <c r="N58" s="143" t="s">
        <v>13</v>
      </c>
      <c r="O58" s="143"/>
      <c r="P58" s="143" t="s">
        <v>13</v>
      </c>
      <c r="Q58" s="143"/>
      <c r="R58" s="143" t="s">
        <v>13</v>
      </c>
      <c r="S58" s="143"/>
      <c r="T58" s="143" t="s">
        <v>13</v>
      </c>
      <c r="U58" s="143"/>
      <c r="V58" s="143" t="s">
        <v>13</v>
      </c>
      <c r="W58" s="143"/>
      <c r="X58" s="143" t="s">
        <v>13</v>
      </c>
      <c r="Y58" s="143"/>
      <c r="Z58" s="143" t="s">
        <v>13</v>
      </c>
      <c r="AA58" s="143"/>
      <c r="AB58" s="143" t="s">
        <v>13</v>
      </c>
      <c r="AC58" s="143"/>
      <c r="AD58" s="143" t="s">
        <v>13</v>
      </c>
      <c r="AE58" s="143"/>
      <c r="AF58" s="143" t="s">
        <v>13</v>
      </c>
      <c r="AG58" s="143"/>
      <c r="AH58" s="143" t="s">
        <v>13</v>
      </c>
      <c r="AI58" s="143"/>
      <c r="AJ58" s="143" t="s">
        <v>13</v>
      </c>
      <c r="AK58" s="143"/>
      <c r="AL58" s="143" t="s">
        <v>13</v>
      </c>
      <c r="AM58" s="143"/>
      <c r="AN58" s="143" t="s">
        <v>13</v>
      </c>
      <c r="AO58" s="143"/>
      <c r="AP58" s="143" t="s">
        <v>13</v>
      </c>
      <c r="AQ58" s="143"/>
      <c r="AR58" s="143" t="s">
        <v>13</v>
      </c>
      <c r="AS58" s="143"/>
      <c r="AT58" s="143" t="s">
        <v>13</v>
      </c>
      <c r="AU58" s="143"/>
      <c r="AV58" s="143" t="s">
        <v>13</v>
      </c>
      <c r="AW58" s="143"/>
      <c r="AX58" s="143" t="s">
        <v>13</v>
      </c>
      <c r="AY58" s="143"/>
    </row>
    <row r="59" spans="1:51" x14ac:dyDescent="0.25">
      <c r="A59" s="185" t="s">
        <v>65</v>
      </c>
      <c r="B59" s="186">
        <v>0</v>
      </c>
      <c r="C59" s="186">
        <f t="shared" si="0"/>
        <v>0</v>
      </c>
      <c r="D59" s="186">
        <v>0</v>
      </c>
      <c r="E59" s="186">
        <f t="shared" ref="E59:E63" si="169">+D59/D$3</f>
        <v>0</v>
      </c>
      <c r="F59" s="186">
        <v>0</v>
      </c>
      <c r="G59" s="186">
        <f t="shared" ref="G59:G63" si="170">+F59/F$3</f>
        <v>0</v>
      </c>
      <c r="H59" s="186">
        <v>0</v>
      </c>
      <c r="I59" s="186">
        <f t="shared" ref="I59:I63" si="171">+H59/H$3</f>
        <v>0</v>
      </c>
      <c r="J59" s="186">
        <v>0</v>
      </c>
      <c r="K59" s="186">
        <f t="shared" ref="K59:K63" si="172">+J59/J$3</f>
        <v>0</v>
      </c>
      <c r="L59" s="186">
        <v>0</v>
      </c>
      <c r="M59" s="186">
        <f t="shared" ref="M59:M63" si="173">+L59/L$3</f>
        <v>0</v>
      </c>
      <c r="N59" s="186">
        <v>0</v>
      </c>
      <c r="O59" s="186">
        <f t="shared" ref="O59:O63" si="174">+N59/N$3</f>
        <v>0</v>
      </c>
      <c r="P59" s="186">
        <v>0</v>
      </c>
      <c r="Q59" s="186">
        <f t="shared" ref="Q59:Q63" si="175">+P59/P$3</f>
        <v>0</v>
      </c>
      <c r="R59" s="186">
        <v>0</v>
      </c>
      <c r="S59" s="186">
        <f t="shared" ref="S59:S63" si="176">+R59/R$3</f>
        <v>0</v>
      </c>
      <c r="T59" s="186">
        <v>0</v>
      </c>
      <c r="U59" s="186">
        <f t="shared" ref="U59:U63" si="177">+T59/T$3</f>
        <v>0</v>
      </c>
      <c r="V59" s="186">
        <v>0</v>
      </c>
      <c r="W59" s="186">
        <f t="shared" ref="W59:W63" si="178">+V59/V$3</f>
        <v>0</v>
      </c>
      <c r="X59" s="186">
        <v>0</v>
      </c>
      <c r="Y59" s="186">
        <f t="shared" ref="Y59:Y63" si="179">+X59/X$3</f>
        <v>0</v>
      </c>
      <c r="Z59" s="186">
        <v>0</v>
      </c>
      <c r="AA59" s="186">
        <f t="shared" ref="AA59:AA63" si="180">+Z59/Z$3</f>
        <v>0</v>
      </c>
      <c r="AB59" s="186">
        <v>0</v>
      </c>
      <c r="AC59" s="186">
        <f t="shared" ref="AC59:AC63" si="181">+AB59/AB$3</f>
        <v>0</v>
      </c>
      <c r="AD59" s="186">
        <v>0</v>
      </c>
      <c r="AE59" s="186">
        <f t="shared" ref="AE59:AE63" si="182">+AD59/AD$3</f>
        <v>0</v>
      </c>
      <c r="AF59" s="186">
        <v>0</v>
      </c>
      <c r="AG59" s="186">
        <f t="shared" ref="AG59:AG63" si="183">+AF59/AF$3</f>
        <v>0</v>
      </c>
      <c r="AH59" s="186">
        <v>0</v>
      </c>
      <c r="AI59" s="186">
        <f t="shared" ref="AI59:AI63" si="184">+AH59/AH$3</f>
        <v>0</v>
      </c>
      <c r="AJ59" s="186">
        <v>0</v>
      </c>
      <c r="AK59" s="186">
        <f t="shared" ref="AK59:AK63" si="185">+AJ59/AJ$3</f>
        <v>0</v>
      </c>
      <c r="AL59" s="186">
        <v>0</v>
      </c>
      <c r="AM59" s="186">
        <f t="shared" ref="AM59:AM63" si="186">+AL59/AL$3</f>
        <v>0</v>
      </c>
      <c r="AN59" s="186">
        <v>0</v>
      </c>
      <c r="AO59" s="186">
        <f t="shared" ref="AO59:AO63" si="187">+AN59/AN$3</f>
        <v>0</v>
      </c>
      <c r="AP59" s="186">
        <v>0</v>
      </c>
      <c r="AQ59" s="186">
        <f t="shared" ref="AQ59:AQ63" si="188">+AP59/AP$3</f>
        <v>0</v>
      </c>
      <c r="AR59" s="186">
        <v>0</v>
      </c>
      <c r="AS59" s="186">
        <f t="shared" ref="AS59:AS63" si="189">+AR59/AR$3</f>
        <v>0</v>
      </c>
      <c r="AT59" s="186">
        <v>0</v>
      </c>
      <c r="AU59" s="186">
        <f t="shared" ref="AU59:AU63" si="190">+AT59/AT$3</f>
        <v>0</v>
      </c>
      <c r="AV59" s="186">
        <v>711680</v>
      </c>
      <c r="AW59" s="186">
        <f t="shared" ref="AW59:AW63" si="191">+AV59/AV$3</f>
        <v>10.134282662869348</v>
      </c>
      <c r="AX59" s="186">
        <v>711680</v>
      </c>
      <c r="AY59" s="186">
        <f t="shared" ref="AY59:AY63" si="192">+AX59/AX$3</f>
        <v>10.134282662869348</v>
      </c>
    </row>
    <row r="60" spans="1:51" x14ac:dyDescent="0.25">
      <c r="A60" s="185" t="s">
        <v>66</v>
      </c>
      <c r="B60" s="186">
        <v>0</v>
      </c>
      <c r="C60" s="186">
        <f t="shared" si="0"/>
        <v>0</v>
      </c>
      <c r="D60" s="186">
        <v>0</v>
      </c>
      <c r="E60" s="186">
        <f t="shared" si="169"/>
        <v>0</v>
      </c>
      <c r="F60" s="186">
        <v>0</v>
      </c>
      <c r="G60" s="186">
        <f t="shared" si="170"/>
        <v>0</v>
      </c>
      <c r="H60" s="186">
        <v>0</v>
      </c>
      <c r="I60" s="186">
        <f t="shared" si="171"/>
        <v>0</v>
      </c>
      <c r="J60" s="186">
        <v>0</v>
      </c>
      <c r="K60" s="186">
        <f t="shared" si="172"/>
        <v>0</v>
      </c>
      <c r="L60" s="186">
        <v>0</v>
      </c>
      <c r="M60" s="186">
        <f t="shared" si="173"/>
        <v>0</v>
      </c>
      <c r="N60" s="186">
        <v>0</v>
      </c>
      <c r="O60" s="186">
        <f t="shared" si="174"/>
        <v>0</v>
      </c>
      <c r="P60" s="186">
        <v>0</v>
      </c>
      <c r="Q60" s="186">
        <f t="shared" si="175"/>
        <v>0</v>
      </c>
      <c r="R60" s="186">
        <v>0</v>
      </c>
      <c r="S60" s="186">
        <f t="shared" si="176"/>
        <v>0</v>
      </c>
      <c r="T60" s="186">
        <v>0</v>
      </c>
      <c r="U60" s="186">
        <f t="shared" si="177"/>
        <v>0</v>
      </c>
      <c r="V60" s="186">
        <v>0</v>
      </c>
      <c r="W60" s="186">
        <f t="shared" si="178"/>
        <v>0</v>
      </c>
      <c r="X60" s="186">
        <v>0</v>
      </c>
      <c r="Y60" s="186">
        <f t="shared" si="179"/>
        <v>0</v>
      </c>
      <c r="Z60" s="186">
        <v>0</v>
      </c>
      <c r="AA60" s="186">
        <f t="shared" si="180"/>
        <v>0</v>
      </c>
      <c r="AB60" s="186">
        <v>0</v>
      </c>
      <c r="AC60" s="186">
        <f t="shared" si="181"/>
        <v>0</v>
      </c>
      <c r="AD60" s="186">
        <v>0</v>
      </c>
      <c r="AE60" s="186">
        <f t="shared" si="182"/>
        <v>0</v>
      </c>
      <c r="AF60" s="186">
        <v>0</v>
      </c>
      <c r="AG60" s="186">
        <f t="shared" si="183"/>
        <v>0</v>
      </c>
      <c r="AH60" s="186">
        <v>0</v>
      </c>
      <c r="AI60" s="186">
        <f t="shared" si="184"/>
        <v>0</v>
      </c>
      <c r="AJ60" s="186">
        <v>0</v>
      </c>
      <c r="AK60" s="186">
        <f t="shared" si="185"/>
        <v>0</v>
      </c>
      <c r="AL60" s="186">
        <v>0</v>
      </c>
      <c r="AM60" s="186">
        <f t="shared" si="186"/>
        <v>0</v>
      </c>
      <c r="AN60" s="186">
        <v>0</v>
      </c>
      <c r="AO60" s="186">
        <f t="shared" si="187"/>
        <v>0</v>
      </c>
      <c r="AP60" s="186">
        <v>0</v>
      </c>
      <c r="AQ60" s="186">
        <f t="shared" si="188"/>
        <v>0</v>
      </c>
      <c r="AR60" s="186">
        <v>0</v>
      </c>
      <c r="AS60" s="186">
        <f t="shared" si="189"/>
        <v>0</v>
      </c>
      <c r="AT60" s="186">
        <v>0</v>
      </c>
      <c r="AU60" s="186">
        <f t="shared" si="190"/>
        <v>0</v>
      </c>
      <c r="AV60" s="186">
        <v>0</v>
      </c>
      <c r="AW60" s="186">
        <f t="shared" si="191"/>
        <v>0</v>
      </c>
      <c r="AX60" s="186">
        <v>0</v>
      </c>
      <c r="AY60" s="186">
        <f t="shared" si="192"/>
        <v>0</v>
      </c>
    </row>
    <row r="61" spans="1:51" x14ac:dyDescent="0.25">
      <c r="A61" s="185" t="s">
        <v>67</v>
      </c>
      <c r="B61" s="186">
        <v>0</v>
      </c>
      <c r="C61" s="186">
        <f t="shared" si="0"/>
        <v>0</v>
      </c>
      <c r="D61" s="186">
        <v>0</v>
      </c>
      <c r="E61" s="186">
        <f t="shared" si="169"/>
        <v>0</v>
      </c>
      <c r="F61" s="186">
        <v>0</v>
      </c>
      <c r="G61" s="186">
        <f t="shared" si="170"/>
        <v>0</v>
      </c>
      <c r="H61" s="186">
        <v>0</v>
      </c>
      <c r="I61" s="186">
        <f t="shared" si="171"/>
        <v>0</v>
      </c>
      <c r="J61" s="186">
        <v>0</v>
      </c>
      <c r="K61" s="186">
        <f t="shared" si="172"/>
        <v>0</v>
      </c>
      <c r="L61" s="186">
        <v>0</v>
      </c>
      <c r="M61" s="186">
        <f t="shared" si="173"/>
        <v>0</v>
      </c>
      <c r="N61" s="186">
        <v>0</v>
      </c>
      <c r="O61" s="186">
        <f t="shared" si="174"/>
        <v>0</v>
      </c>
      <c r="P61" s="186">
        <v>0</v>
      </c>
      <c r="Q61" s="186">
        <f t="shared" si="175"/>
        <v>0</v>
      </c>
      <c r="R61" s="186">
        <v>0</v>
      </c>
      <c r="S61" s="186">
        <f t="shared" si="176"/>
        <v>0</v>
      </c>
      <c r="T61" s="186">
        <v>0</v>
      </c>
      <c r="U61" s="186">
        <f t="shared" si="177"/>
        <v>0</v>
      </c>
      <c r="V61" s="186">
        <v>0</v>
      </c>
      <c r="W61" s="186">
        <f t="shared" si="178"/>
        <v>0</v>
      </c>
      <c r="X61" s="186">
        <v>0</v>
      </c>
      <c r="Y61" s="186">
        <f t="shared" si="179"/>
        <v>0</v>
      </c>
      <c r="Z61" s="186">
        <v>0</v>
      </c>
      <c r="AA61" s="186">
        <f t="shared" si="180"/>
        <v>0</v>
      </c>
      <c r="AB61" s="186">
        <v>0</v>
      </c>
      <c r="AC61" s="186">
        <f t="shared" si="181"/>
        <v>0</v>
      </c>
      <c r="AD61" s="186">
        <v>0</v>
      </c>
      <c r="AE61" s="186">
        <f t="shared" si="182"/>
        <v>0</v>
      </c>
      <c r="AF61" s="186">
        <v>0</v>
      </c>
      <c r="AG61" s="186">
        <f t="shared" si="183"/>
        <v>0</v>
      </c>
      <c r="AH61" s="186">
        <v>0</v>
      </c>
      <c r="AI61" s="186">
        <f t="shared" si="184"/>
        <v>0</v>
      </c>
      <c r="AJ61" s="186">
        <v>0</v>
      </c>
      <c r="AK61" s="186">
        <f t="shared" si="185"/>
        <v>0</v>
      </c>
      <c r="AL61" s="186">
        <v>0</v>
      </c>
      <c r="AM61" s="186">
        <f t="shared" si="186"/>
        <v>0</v>
      </c>
      <c r="AN61" s="186">
        <v>0</v>
      </c>
      <c r="AO61" s="186">
        <f t="shared" si="187"/>
        <v>0</v>
      </c>
      <c r="AP61" s="186">
        <v>0</v>
      </c>
      <c r="AQ61" s="186">
        <f t="shared" si="188"/>
        <v>0</v>
      </c>
      <c r="AR61" s="186">
        <v>0</v>
      </c>
      <c r="AS61" s="186">
        <f t="shared" si="189"/>
        <v>0</v>
      </c>
      <c r="AT61" s="186">
        <v>0</v>
      </c>
      <c r="AU61" s="186">
        <f t="shared" si="190"/>
        <v>0</v>
      </c>
      <c r="AV61" s="186">
        <v>0</v>
      </c>
      <c r="AW61" s="186">
        <f t="shared" si="191"/>
        <v>0</v>
      </c>
      <c r="AX61" s="186">
        <v>0</v>
      </c>
      <c r="AY61" s="186">
        <f t="shared" si="192"/>
        <v>0</v>
      </c>
    </row>
    <row r="62" spans="1:51" x14ac:dyDescent="0.25">
      <c r="A62" s="185" t="s">
        <v>68</v>
      </c>
      <c r="B62" s="186">
        <v>0</v>
      </c>
      <c r="C62" s="186">
        <f t="shared" si="0"/>
        <v>0</v>
      </c>
      <c r="D62" s="186">
        <v>0</v>
      </c>
      <c r="E62" s="186">
        <f t="shared" si="169"/>
        <v>0</v>
      </c>
      <c r="F62" s="186">
        <v>0</v>
      </c>
      <c r="G62" s="186">
        <f t="shared" si="170"/>
        <v>0</v>
      </c>
      <c r="H62" s="186">
        <v>0</v>
      </c>
      <c r="I62" s="186">
        <f t="shared" si="171"/>
        <v>0</v>
      </c>
      <c r="J62" s="186">
        <v>0</v>
      </c>
      <c r="K62" s="186">
        <f t="shared" si="172"/>
        <v>0</v>
      </c>
      <c r="L62" s="186">
        <v>0</v>
      </c>
      <c r="M62" s="186">
        <f t="shared" si="173"/>
        <v>0</v>
      </c>
      <c r="N62" s="186">
        <v>0</v>
      </c>
      <c r="O62" s="186">
        <f t="shared" si="174"/>
        <v>0</v>
      </c>
      <c r="P62" s="186">
        <v>0</v>
      </c>
      <c r="Q62" s="186">
        <f t="shared" si="175"/>
        <v>0</v>
      </c>
      <c r="R62" s="186">
        <v>0</v>
      </c>
      <c r="S62" s="186">
        <f t="shared" si="176"/>
        <v>0</v>
      </c>
      <c r="T62" s="186">
        <v>0</v>
      </c>
      <c r="U62" s="186">
        <f t="shared" si="177"/>
        <v>0</v>
      </c>
      <c r="V62" s="186">
        <v>0</v>
      </c>
      <c r="W62" s="186">
        <f t="shared" si="178"/>
        <v>0</v>
      </c>
      <c r="X62" s="186">
        <v>0</v>
      </c>
      <c r="Y62" s="186">
        <f t="shared" si="179"/>
        <v>0</v>
      </c>
      <c r="Z62" s="186">
        <v>0</v>
      </c>
      <c r="AA62" s="186">
        <f t="shared" si="180"/>
        <v>0</v>
      </c>
      <c r="AB62" s="186">
        <v>0</v>
      </c>
      <c r="AC62" s="186">
        <f t="shared" si="181"/>
        <v>0</v>
      </c>
      <c r="AD62" s="186">
        <v>0</v>
      </c>
      <c r="AE62" s="186">
        <f t="shared" si="182"/>
        <v>0</v>
      </c>
      <c r="AF62" s="186">
        <v>0</v>
      </c>
      <c r="AG62" s="186">
        <f t="shared" si="183"/>
        <v>0</v>
      </c>
      <c r="AH62" s="186">
        <v>0</v>
      </c>
      <c r="AI62" s="186">
        <f t="shared" si="184"/>
        <v>0</v>
      </c>
      <c r="AJ62" s="186">
        <v>0</v>
      </c>
      <c r="AK62" s="186">
        <f t="shared" si="185"/>
        <v>0</v>
      </c>
      <c r="AL62" s="186">
        <v>0</v>
      </c>
      <c r="AM62" s="186">
        <f t="shared" si="186"/>
        <v>0</v>
      </c>
      <c r="AN62" s="186">
        <v>0</v>
      </c>
      <c r="AO62" s="186">
        <f t="shared" si="187"/>
        <v>0</v>
      </c>
      <c r="AP62" s="186">
        <v>0</v>
      </c>
      <c r="AQ62" s="186">
        <f t="shared" si="188"/>
        <v>0</v>
      </c>
      <c r="AR62" s="186">
        <v>0</v>
      </c>
      <c r="AS62" s="186">
        <f t="shared" si="189"/>
        <v>0</v>
      </c>
      <c r="AT62" s="186">
        <v>0</v>
      </c>
      <c r="AU62" s="186">
        <f t="shared" si="190"/>
        <v>0</v>
      </c>
      <c r="AV62" s="186">
        <v>1210260</v>
      </c>
      <c r="AW62" s="186">
        <f t="shared" si="191"/>
        <v>17.234033463866144</v>
      </c>
      <c r="AX62" s="186">
        <v>1210260</v>
      </c>
      <c r="AY62" s="186">
        <f t="shared" si="192"/>
        <v>17.234033463866144</v>
      </c>
    </row>
    <row r="63" spans="1:51" x14ac:dyDescent="0.25">
      <c r="A63" s="187" t="s">
        <v>69</v>
      </c>
      <c r="B63" s="188">
        <v>0</v>
      </c>
      <c r="C63" s="188">
        <f t="shared" si="0"/>
        <v>0</v>
      </c>
      <c r="D63" s="188">
        <v>0</v>
      </c>
      <c r="E63" s="188">
        <f t="shared" si="169"/>
        <v>0</v>
      </c>
      <c r="F63" s="188">
        <v>0</v>
      </c>
      <c r="G63" s="188">
        <f t="shared" si="170"/>
        <v>0</v>
      </c>
      <c r="H63" s="188">
        <v>0</v>
      </c>
      <c r="I63" s="188">
        <f t="shared" si="171"/>
        <v>0</v>
      </c>
      <c r="J63" s="188">
        <v>0</v>
      </c>
      <c r="K63" s="188">
        <f t="shared" si="172"/>
        <v>0</v>
      </c>
      <c r="L63" s="188">
        <v>0</v>
      </c>
      <c r="M63" s="188">
        <f t="shared" si="173"/>
        <v>0</v>
      </c>
      <c r="N63" s="188">
        <v>0</v>
      </c>
      <c r="O63" s="188">
        <f t="shared" si="174"/>
        <v>0</v>
      </c>
      <c r="P63" s="188">
        <v>0</v>
      </c>
      <c r="Q63" s="188">
        <f t="shared" si="175"/>
        <v>0</v>
      </c>
      <c r="R63" s="188">
        <v>0</v>
      </c>
      <c r="S63" s="188">
        <f t="shared" si="176"/>
        <v>0</v>
      </c>
      <c r="T63" s="188">
        <v>0</v>
      </c>
      <c r="U63" s="188">
        <f t="shared" si="177"/>
        <v>0</v>
      </c>
      <c r="V63" s="188">
        <v>0</v>
      </c>
      <c r="W63" s="188">
        <f t="shared" si="178"/>
        <v>0</v>
      </c>
      <c r="X63" s="188">
        <v>0</v>
      </c>
      <c r="Y63" s="188">
        <f t="shared" si="179"/>
        <v>0</v>
      </c>
      <c r="Z63" s="188">
        <v>0</v>
      </c>
      <c r="AA63" s="188">
        <f t="shared" si="180"/>
        <v>0</v>
      </c>
      <c r="AB63" s="188">
        <v>0</v>
      </c>
      <c r="AC63" s="188">
        <f t="shared" si="181"/>
        <v>0</v>
      </c>
      <c r="AD63" s="188">
        <v>0</v>
      </c>
      <c r="AE63" s="188">
        <f t="shared" si="182"/>
        <v>0</v>
      </c>
      <c r="AF63" s="188">
        <v>0</v>
      </c>
      <c r="AG63" s="188">
        <f t="shared" si="183"/>
        <v>0</v>
      </c>
      <c r="AH63" s="188">
        <v>0</v>
      </c>
      <c r="AI63" s="188">
        <f t="shared" si="184"/>
        <v>0</v>
      </c>
      <c r="AJ63" s="188">
        <v>0</v>
      </c>
      <c r="AK63" s="188">
        <f t="shared" si="185"/>
        <v>0</v>
      </c>
      <c r="AL63" s="188">
        <v>0</v>
      </c>
      <c r="AM63" s="188">
        <f t="shared" si="186"/>
        <v>0</v>
      </c>
      <c r="AN63" s="188">
        <v>0</v>
      </c>
      <c r="AO63" s="188">
        <f t="shared" si="187"/>
        <v>0</v>
      </c>
      <c r="AP63" s="188">
        <v>0</v>
      </c>
      <c r="AQ63" s="188">
        <f t="shared" si="188"/>
        <v>0</v>
      </c>
      <c r="AR63" s="188">
        <v>0</v>
      </c>
      <c r="AS63" s="188">
        <f t="shared" si="189"/>
        <v>0</v>
      </c>
      <c r="AT63" s="188">
        <v>0</v>
      </c>
      <c r="AU63" s="188">
        <f t="shared" si="190"/>
        <v>0</v>
      </c>
      <c r="AV63" s="188">
        <v>1921940</v>
      </c>
      <c r="AW63" s="188">
        <f t="shared" si="191"/>
        <v>27.368316126735493</v>
      </c>
      <c r="AX63" s="188">
        <v>1921940</v>
      </c>
      <c r="AY63" s="188">
        <f t="shared" si="192"/>
        <v>27.368316126735493</v>
      </c>
    </row>
    <row r="64" spans="1:51" x14ac:dyDescent="0.25">
      <c r="A64" s="146" t="s">
        <v>70</v>
      </c>
      <c r="B64" s="143" t="s">
        <v>13</v>
      </c>
      <c r="C64" s="143"/>
      <c r="D64" s="143" t="s">
        <v>13</v>
      </c>
      <c r="E64" s="143"/>
      <c r="F64" s="143" t="s">
        <v>13</v>
      </c>
      <c r="G64" s="143"/>
      <c r="H64" s="143" t="s">
        <v>13</v>
      </c>
      <c r="I64" s="143"/>
      <c r="J64" s="143" t="s">
        <v>13</v>
      </c>
      <c r="K64" s="143"/>
      <c r="L64" s="143" t="s">
        <v>13</v>
      </c>
      <c r="M64" s="143"/>
      <c r="N64" s="143" t="s">
        <v>13</v>
      </c>
      <c r="O64" s="143"/>
      <c r="P64" s="143" t="s">
        <v>13</v>
      </c>
      <c r="Q64" s="143"/>
      <c r="R64" s="143" t="s">
        <v>13</v>
      </c>
      <c r="S64" s="143"/>
      <c r="T64" s="143" t="s">
        <v>13</v>
      </c>
      <c r="U64" s="143"/>
      <c r="V64" s="143" t="s">
        <v>13</v>
      </c>
      <c r="W64" s="143"/>
      <c r="X64" s="143" t="s">
        <v>13</v>
      </c>
      <c r="Y64" s="143"/>
      <c r="Z64" s="143" t="s">
        <v>13</v>
      </c>
      <c r="AA64" s="143"/>
      <c r="AB64" s="143" t="s">
        <v>13</v>
      </c>
      <c r="AC64" s="143"/>
      <c r="AD64" s="143" t="s">
        <v>13</v>
      </c>
      <c r="AE64" s="143"/>
      <c r="AF64" s="143" t="s">
        <v>13</v>
      </c>
      <c r="AG64" s="143"/>
      <c r="AH64" s="143" t="s">
        <v>13</v>
      </c>
      <c r="AI64" s="143"/>
      <c r="AJ64" s="143" t="s">
        <v>13</v>
      </c>
      <c r="AK64" s="143"/>
      <c r="AL64" s="143" t="s">
        <v>13</v>
      </c>
      <c r="AM64" s="143"/>
      <c r="AN64" s="143" t="s">
        <v>13</v>
      </c>
      <c r="AO64" s="143"/>
      <c r="AP64" s="143" t="s">
        <v>13</v>
      </c>
      <c r="AQ64" s="143"/>
      <c r="AR64" s="143" t="s">
        <v>13</v>
      </c>
      <c r="AS64" s="143"/>
      <c r="AT64" s="143" t="s">
        <v>13</v>
      </c>
      <c r="AU64" s="143"/>
      <c r="AV64" s="143" t="s">
        <v>13</v>
      </c>
      <c r="AW64" s="143"/>
      <c r="AX64" s="143" t="s">
        <v>13</v>
      </c>
      <c r="AY64" s="143"/>
    </row>
    <row r="65" spans="1:51" x14ac:dyDescent="0.25">
      <c r="A65" s="189" t="s">
        <v>71</v>
      </c>
      <c r="B65" s="190">
        <v>0</v>
      </c>
      <c r="C65" s="190">
        <f t="shared" si="0"/>
        <v>0</v>
      </c>
      <c r="D65" s="190">
        <v>0</v>
      </c>
      <c r="E65" s="190">
        <f t="shared" ref="E65:E67" si="193">+D65/D$3</f>
        <v>0</v>
      </c>
      <c r="F65" s="190">
        <v>0</v>
      </c>
      <c r="G65" s="190">
        <f t="shared" ref="G65:G67" si="194">+F65/F$3</f>
        <v>0</v>
      </c>
      <c r="H65" s="190">
        <v>0</v>
      </c>
      <c r="I65" s="190">
        <f t="shared" ref="I65:I67" si="195">+H65/H$3</f>
        <v>0</v>
      </c>
      <c r="J65" s="190">
        <v>0</v>
      </c>
      <c r="K65" s="190">
        <f t="shared" ref="K65:K67" si="196">+J65/J$3</f>
        <v>0</v>
      </c>
      <c r="L65" s="190">
        <v>0</v>
      </c>
      <c r="M65" s="190">
        <f t="shared" ref="M65:M67" si="197">+L65/L$3</f>
        <v>0</v>
      </c>
      <c r="N65" s="190">
        <v>0</v>
      </c>
      <c r="O65" s="190">
        <f t="shared" ref="O65:O67" si="198">+N65/N$3</f>
        <v>0</v>
      </c>
      <c r="P65" s="190">
        <v>0</v>
      </c>
      <c r="Q65" s="190">
        <f t="shared" ref="Q65:Q67" si="199">+P65/P$3</f>
        <v>0</v>
      </c>
      <c r="R65" s="190">
        <v>0</v>
      </c>
      <c r="S65" s="190">
        <f t="shared" ref="S65:S67" si="200">+R65/R$3</f>
        <v>0</v>
      </c>
      <c r="T65" s="190">
        <v>0</v>
      </c>
      <c r="U65" s="190">
        <f t="shared" ref="U65:U67" si="201">+T65/T$3</f>
        <v>0</v>
      </c>
      <c r="V65" s="190">
        <v>0</v>
      </c>
      <c r="W65" s="190">
        <f t="shared" ref="W65:W67" si="202">+V65/V$3</f>
        <v>0</v>
      </c>
      <c r="X65" s="190">
        <v>0</v>
      </c>
      <c r="Y65" s="190">
        <f t="shared" ref="Y65:Y67" si="203">+X65/X$3</f>
        <v>0</v>
      </c>
      <c r="Z65" s="190">
        <v>0</v>
      </c>
      <c r="AA65" s="190">
        <f t="shared" ref="AA65:AA67" si="204">+Z65/Z$3</f>
        <v>0</v>
      </c>
      <c r="AB65" s="190">
        <v>0</v>
      </c>
      <c r="AC65" s="190">
        <f t="shared" ref="AC65:AC67" si="205">+AB65/AB$3</f>
        <v>0</v>
      </c>
      <c r="AD65" s="190">
        <v>0</v>
      </c>
      <c r="AE65" s="190">
        <f t="shared" ref="AE65:AE67" si="206">+AD65/AD$3</f>
        <v>0</v>
      </c>
      <c r="AF65" s="190">
        <v>0</v>
      </c>
      <c r="AG65" s="190">
        <f t="shared" ref="AG65:AG67" si="207">+AF65/AF$3</f>
        <v>0</v>
      </c>
      <c r="AH65" s="190">
        <v>0</v>
      </c>
      <c r="AI65" s="190">
        <f t="shared" ref="AI65:AI67" si="208">+AH65/AH$3</f>
        <v>0</v>
      </c>
      <c r="AJ65" s="190">
        <v>0</v>
      </c>
      <c r="AK65" s="190">
        <f t="shared" ref="AK65:AK67" si="209">+AJ65/AJ$3</f>
        <v>0</v>
      </c>
      <c r="AL65" s="190">
        <v>0</v>
      </c>
      <c r="AM65" s="190">
        <f t="shared" ref="AM65:AM67" si="210">+AL65/AL$3</f>
        <v>0</v>
      </c>
      <c r="AN65" s="190">
        <v>0</v>
      </c>
      <c r="AO65" s="190">
        <f t="shared" ref="AO65:AO67" si="211">+AN65/AN$3</f>
        <v>0</v>
      </c>
      <c r="AP65" s="190">
        <v>0</v>
      </c>
      <c r="AQ65" s="190">
        <f t="shared" ref="AQ65:AQ67" si="212">+AP65/AP$3</f>
        <v>0</v>
      </c>
      <c r="AR65" s="190">
        <v>0</v>
      </c>
      <c r="AS65" s="190">
        <f t="shared" ref="AS65:AS67" si="213">+AR65/AR$3</f>
        <v>0</v>
      </c>
      <c r="AT65" s="190">
        <v>0</v>
      </c>
      <c r="AU65" s="190">
        <f t="shared" ref="AU65:AU67" si="214">+AT65/AT$3</f>
        <v>0</v>
      </c>
      <c r="AV65" s="190">
        <v>375355</v>
      </c>
      <c r="AW65" s="190">
        <f t="shared" ref="AW65:AW67" si="215">+AV65/AV$3</f>
        <v>5.3450338198647209</v>
      </c>
      <c r="AX65" s="190">
        <v>375355</v>
      </c>
      <c r="AY65" s="190">
        <f t="shared" ref="AY65:AY67" si="216">+AX65/AX$3</f>
        <v>5.3450338198647209</v>
      </c>
    </row>
    <row r="66" spans="1:51" x14ac:dyDescent="0.25">
      <c r="A66" s="189" t="s">
        <v>72</v>
      </c>
      <c r="B66" s="190">
        <v>0</v>
      </c>
      <c r="C66" s="190">
        <f t="shared" si="0"/>
        <v>0</v>
      </c>
      <c r="D66" s="190">
        <v>0</v>
      </c>
      <c r="E66" s="190">
        <f t="shared" si="193"/>
        <v>0</v>
      </c>
      <c r="F66" s="190">
        <v>0</v>
      </c>
      <c r="G66" s="190">
        <f t="shared" si="194"/>
        <v>0</v>
      </c>
      <c r="H66" s="190">
        <v>0</v>
      </c>
      <c r="I66" s="190">
        <f t="shared" si="195"/>
        <v>0</v>
      </c>
      <c r="J66" s="190">
        <v>0</v>
      </c>
      <c r="K66" s="190">
        <f t="shared" si="196"/>
        <v>0</v>
      </c>
      <c r="L66" s="190">
        <v>0</v>
      </c>
      <c r="M66" s="190">
        <f t="shared" si="197"/>
        <v>0</v>
      </c>
      <c r="N66" s="190">
        <v>0</v>
      </c>
      <c r="O66" s="190">
        <f t="shared" si="198"/>
        <v>0</v>
      </c>
      <c r="P66" s="190">
        <v>0</v>
      </c>
      <c r="Q66" s="190">
        <f t="shared" si="199"/>
        <v>0</v>
      </c>
      <c r="R66" s="190">
        <v>0</v>
      </c>
      <c r="S66" s="190">
        <f t="shared" si="200"/>
        <v>0</v>
      </c>
      <c r="T66" s="190">
        <v>0</v>
      </c>
      <c r="U66" s="190">
        <f t="shared" si="201"/>
        <v>0</v>
      </c>
      <c r="V66" s="190">
        <v>0</v>
      </c>
      <c r="W66" s="190">
        <f t="shared" si="202"/>
        <v>0</v>
      </c>
      <c r="X66" s="190">
        <v>0</v>
      </c>
      <c r="Y66" s="190">
        <f t="shared" si="203"/>
        <v>0</v>
      </c>
      <c r="Z66" s="190">
        <v>0</v>
      </c>
      <c r="AA66" s="190">
        <f t="shared" si="204"/>
        <v>0</v>
      </c>
      <c r="AB66" s="190">
        <v>0</v>
      </c>
      <c r="AC66" s="190">
        <f t="shared" si="205"/>
        <v>0</v>
      </c>
      <c r="AD66" s="190">
        <v>0</v>
      </c>
      <c r="AE66" s="190">
        <f t="shared" si="206"/>
        <v>0</v>
      </c>
      <c r="AF66" s="190">
        <v>0</v>
      </c>
      <c r="AG66" s="190">
        <f t="shared" si="207"/>
        <v>0</v>
      </c>
      <c r="AH66" s="190">
        <v>0</v>
      </c>
      <c r="AI66" s="190">
        <f t="shared" si="208"/>
        <v>0</v>
      </c>
      <c r="AJ66" s="190">
        <v>0</v>
      </c>
      <c r="AK66" s="190">
        <f t="shared" si="209"/>
        <v>0</v>
      </c>
      <c r="AL66" s="190">
        <v>0</v>
      </c>
      <c r="AM66" s="190">
        <f t="shared" si="210"/>
        <v>0</v>
      </c>
      <c r="AN66" s="190">
        <v>0</v>
      </c>
      <c r="AO66" s="190">
        <f t="shared" si="211"/>
        <v>0</v>
      </c>
      <c r="AP66" s="190">
        <v>0</v>
      </c>
      <c r="AQ66" s="190">
        <f t="shared" si="212"/>
        <v>0</v>
      </c>
      <c r="AR66" s="190">
        <v>0</v>
      </c>
      <c r="AS66" s="190">
        <f t="shared" si="213"/>
        <v>0</v>
      </c>
      <c r="AT66" s="190">
        <v>0</v>
      </c>
      <c r="AU66" s="190">
        <f t="shared" si="214"/>
        <v>0</v>
      </c>
      <c r="AV66" s="190">
        <v>27076</v>
      </c>
      <c r="AW66" s="190">
        <f t="shared" si="215"/>
        <v>0.38556069775720897</v>
      </c>
      <c r="AX66" s="190">
        <v>27076</v>
      </c>
      <c r="AY66" s="190">
        <f t="shared" si="216"/>
        <v>0.38556069775720897</v>
      </c>
    </row>
    <row r="67" spans="1:51" x14ac:dyDescent="0.25">
      <c r="A67" s="191" t="s">
        <v>73</v>
      </c>
      <c r="B67" s="192">
        <v>0</v>
      </c>
      <c r="C67" s="192">
        <f t="shared" si="0"/>
        <v>0</v>
      </c>
      <c r="D67" s="192">
        <v>0</v>
      </c>
      <c r="E67" s="192">
        <f t="shared" si="193"/>
        <v>0</v>
      </c>
      <c r="F67" s="192">
        <v>0</v>
      </c>
      <c r="G67" s="192">
        <f t="shared" si="194"/>
        <v>0</v>
      </c>
      <c r="H67" s="192">
        <v>0</v>
      </c>
      <c r="I67" s="192">
        <f t="shared" si="195"/>
        <v>0</v>
      </c>
      <c r="J67" s="192">
        <v>0</v>
      </c>
      <c r="K67" s="192">
        <f t="shared" si="196"/>
        <v>0</v>
      </c>
      <c r="L67" s="192">
        <v>0</v>
      </c>
      <c r="M67" s="192">
        <f t="shared" si="197"/>
        <v>0</v>
      </c>
      <c r="N67" s="192">
        <v>0</v>
      </c>
      <c r="O67" s="192">
        <f t="shared" si="198"/>
        <v>0</v>
      </c>
      <c r="P67" s="192">
        <v>0</v>
      </c>
      <c r="Q67" s="192">
        <f t="shared" si="199"/>
        <v>0</v>
      </c>
      <c r="R67" s="192">
        <v>0</v>
      </c>
      <c r="S67" s="192">
        <f t="shared" si="200"/>
        <v>0</v>
      </c>
      <c r="T67" s="192">
        <v>0</v>
      </c>
      <c r="U67" s="192">
        <f t="shared" si="201"/>
        <v>0</v>
      </c>
      <c r="V67" s="192">
        <v>0</v>
      </c>
      <c r="W67" s="192">
        <f t="shared" si="202"/>
        <v>0</v>
      </c>
      <c r="X67" s="192">
        <v>0</v>
      </c>
      <c r="Y67" s="192">
        <f t="shared" si="203"/>
        <v>0</v>
      </c>
      <c r="Z67" s="192">
        <v>0</v>
      </c>
      <c r="AA67" s="192">
        <f t="shared" si="204"/>
        <v>0</v>
      </c>
      <c r="AB67" s="192">
        <v>0</v>
      </c>
      <c r="AC67" s="192">
        <f t="shared" si="205"/>
        <v>0</v>
      </c>
      <c r="AD67" s="192">
        <v>0</v>
      </c>
      <c r="AE67" s="192">
        <f t="shared" si="206"/>
        <v>0</v>
      </c>
      <c r="AF67" s="192">
        <v>0</v>
      </c>
      <c r="AG67" s="192">
        <f t="shared" si="207"/>
        <v>0</v>
      </c>
      <c r="AH67" s="192">
        <v>0</v>
      </c>
      <c r="AI67" s="192">
        <f t="shared" si="208"/>
        <v>0</v>
      </c>
      <c r="AJ67" s="192">
        <v>0</v>
      </c>
      <c r="AK67" s="192">
        <f t="shared" si="209"/>
        <v>0</v>
      </c>
      <c r="AL67" s="192">
        <v>0</v>
      </c>
      <c r="AM67" s="192">
        <f t="shared" si="210"/>
        <v>0</v>
      </c>
      <c r="AN67" s="192">
        <v>0</v>
      </c>
      <c r="AO67" s="192">
        <f t="shared" si="211"/>
        <v>0</v>
      </c>
      <c r="AP67" s="192">
        <v>0</v>
      </c>
      <c r="AQ67" s="192">
        <f t="shared" si="212"/>
        <v>0</v>
      </c>
      <c r="AR67" s="192">
        <v>0</v>
      </c>
      <c r="AS67" s="192">
        <f t="shared" si="213"/>
        <v>0</v>
      </c>
      <c r="AT67" s="192">
        <v>0</v>
      </c>
      <c r="AU67" s="192">
        <f t="shared" si="214"/>
        <v>0</v>
      </c>
      <c r="AV67" s="192">
        <v>402431</v>
      </c>
      <c r="AW67" s="192">
        <f t="shared" si="215"/>
        <v>5.7305945176219293</v>
      </c>
      <c r="AX67" s="192">
        <v>402431</v>
      </c>
      <c r="AY67" s="192">
        <f t="shared" si="216"/>
        <v>5.7305945176219293</v>
      </c>
    </row>
    <row r="68" spans="1:51" x14ac:dyDescent="0.25">
      <c r="A68" s="146" t="s">
        <v>74</v>
      </c>
      <c r="B68" s="143" t="s">
        <v>13</v>
      </c>
      <c r="C68" s="143"/>
      <c r="D68" s="143" t="s">
        <v>13</v>
      </c>
      <c r="E68" s="143"/>
      <c r="F68" s="143" t="s">
        <v>13</v>
      </c>
      <c r="G68" s="143"/>
      <c r="H68" s="143" t="s">
        <v>13</v>
      </c>
      <c r="I68" s="143"/>
      <c r="J68" s="143" t="s">
        <v>13</v>
      </c>
      <c r="K68" s="143"/>
      <c r="L68" s="143" t="s">
        <v>13</v>
      </c>
      <c r="M68" s="143"/>
      <c r="N68" s="143" t="s">
        <v>13</v>
      </c>
      <c r="O68" s="143"/>
      <c r="P68" s="143" t="s">
        <v>13</v>
      </c>
      <c r="Q68" s="143"/>
      <c r="R68" s="143" t="s">
        <v>13</v>
      </c>
      <c r="S68" s="143"/>
      <c r="T68" s="143" t="s">
        <v>13</v>
      </c>
      <c r="U68" s="143"/>
      <c r="V68" s="143" t="s">
        <v>13</v>
      </c>
      <c r="W68" s="143"/>
      <c r="X68" s="143" t="s">
        <v>13</v>
      </c>
      <c r="Y68" s="143"/>
      <c r="Z68" s="143" t="s">
        <v>13</v>
      </c>
      <c r="AA68" s="143"/>
      <c r="AB68" s="143" t="s">
        <v>13</v>
      </c>
      <c r="AC68" s="143"/>
      <c r="AD68" s="143" t="s">
        <v>13</v>
      </c>
      <c r="AE68" s="143"/>
      <c r="AF68" s="143" t="s">
        <v>13</v>
      </c>
      <c r="AG68" s="143"/>
      <c r="AH68" s="143" t="s">
        <v>13</v>
      </c>
      <c r="AI68" s="143"/>
      <c r="AJ68" s="143" t="s">
        <v>13</v>
      </c>
      <c r="AK68" s="143"/>
      <c r="AL68" s="143" t="s">
        <v>13</v>
      </c>
      <c r="AM68" s="143"/>
      <c r="AN68" s="143" t="s">
        <v>13</v>
      </c>
      <c r="AO68" s="143"/>
      <c r="AP68" s="143" t="s">
        <v>13</v>
      </c>
      <c r="AQ68" s="143"/>
      <c r="AR68" s="143" t="s">
        <v>13</v>
      </c>
      <c r="AS68" s="143"/>
      <c r="AT68" s="143" t="s">
        <v>13</v>
      </c>
      <c r="AU68" s="143"/>
      <c r="AV68" s="143" t="s">
        <v>13</v>
      </c>
      <c r="AW68" s="143"/>
      <c r="AX68" s="143" t="s">
        <v>13</v>
      </c>
      <c r="AY68" s="143"/>
    </row>
    <row r="69" spans="1:51" x14ac:dyDescent="0.25">
      <c r="A69" s="193" t="s">
        <v>75</v>
      </c>
      <c r="B69" s="194">
        <v>0</v>
      </c>
      <c r="C69" s="194">
        <f t="shared" si="0"/>
        <v>0</v>
      </c>
      <c r="D69" s="194">
        <v>0</v>
      </c>
      <c r="E69" s="194">
        <f t="shared" ref="E69:E72" si="217">+D69/D$3</f>
        <v>0</v>
      </c>
      <c r="F69" s="194">
        <v>0</v>
      </c>
      <c r="G69" s="194">
        <f t="shared" ref="G69:G72" si="218">+F69/F$3</f>
        <v>0</v>
      </c>
      <c r="H69" s="194">
        <v>0</v>
      </c>
      <c r="I69" s="194">
        <f t="shared" ref="I69:I72" si="219">+H69/H$3</f>
        <v>0</v>
      </c>
      <c r="J69" s="194">
        <v>0</v>
      </c>
      <c r="K69" s="194">
        <f t="shared" ref="K69:K72" si="220">+J69/J$3</f>
        <v>0</v>
      </c>
      <c r="L69" s="194">
        <v>0</v>
      </c>
      <c r="M69" s="194">
        <f t="shared" ref="M69:M72" si="221">+L69/L$3</f>
        <v>0</v>
      </c>
      <c r="N69" s="194">
        <v>0</v>
      </c>
      <c r="O69" s="194">
        <f t="shared" ref="O69:O72" si="222">+N69/N$3</f>
        <v>0</v>
      </c>
      <c r="P69" s="194">
        <v>0</v>
      </c>
      <c r="Q69" s="194">
        <f t="shared" ref="Q69:Q72" si="223">+P69/P$3</f>
        <v>0</v>
      </c>
      <c r="R69" s="194">
        <v>0</v>
      </c>
      <c r="S69" s="194">
        <f t="shared" ref="S69:S72" si="224">+R69/R$3</f>
        <v>0</v>
      </c>
      <c r="T69" s="194">
        <v>0</v>
      </c>
      <c r="U69" s="194">
        <f t="shared" ref="U69:U72" si="225">+T69/T$3</f>
        <v>0</v>
      </c>
      <c r="V69" s="194">
        <v>0</v>
      </c>
      <c r="W69" s="194">
        <f t="shared" ref="W69:W72" si="226">+V69/V$3</f>
        <v>0</v>
      </c>
      <c r="X69" s="194">
        <v>0</v>
      </c>
      <c r="Y69" s="194">
        <f t="shared" ref="Y69:Y72" si="227">+X69/X$3</f>
        <v>0</v>
      </c>
      <c r="Z69" s="194">
        <v>0</v>
      </c>
      <c r="AA69" s="194">
        <f t="shared" ref="AA69:AA72" si="228">+Z69/Z$3</f>
        <v>0</v>
      </c>
      <c r="AB69" s="194">
        <v>0</v>
      </c>
      <c r="AC69" s="194">
        <f t="shared" ref="AC69:AC72" si="229">+AB69/AB$3</f>
        <v>0</v>
      </c>
      <c r="AD69" s="194">
        <v>0</v>
      </c>
      <c r="AE69" s="194">
        <f t="shared" ref="AE69:AE72" si="230">+AD69/AD$3</f>
        <v>0</v>
      </c>
      <c r="AF69" s="194">
        <v>0</v>
      </c>
      <c r="AG69" s="194">
        <f t="shared" ref="AG69:AG72" si="231">+AF69/AF$3</f>
        <v>0</v>
      </c>
      <c r="AH69" s="194">
        <v>0</v>
      </c>
      <c r="AI69" s="194">
        <f t="shared" ref="AI69:AI72" si="232">+AH69/AH$3</f>
        <v>0</v>
      </c>
      <c r="AJ69" s="194">
        <v>0</v>
      </c>
      <c r="AK69" s="194">
        <f t="shared" ref="AK69:AK72" si="233">+AJ69/AJ$3</f>
        <v>0</v>
      </c>
      <c r="AL69" s="194">
        <v>0</v>
      </c>
      <c r="AM69" s="194">
        <f t="shared" ref="AM69:AM72" si="234">+AL69/AL$3</f>
        <v>0</v>
      </c>
      <c r="AN69" s="194">
        <v>0</v>
      </c>
      <c r="AO69" s="194">
        <f t="shared" ref="AO69:AO72" si="235">+AN69/AN$3</f>
        <v>0</v>
      </c>
      <c r="AP69" s="194">
        <v>0</v>
      </c>
      <c r="AQ69" s="194">
        <f t="shared" ref="AQ69:AQ72" si="236">+AP69/AP$3</f>
        <v>0</v>
      </c>
      <c r="AR69" s="194">
        <v>0</v>
      </c>
      <c r="AS69" s="194">
        <f t="shared" ref="AS69:AS72" si="237">+AR69/AR$3</f>
        <v>0</v>
      </c>
      <c r="AT69" s="194">
        <v>0</v>
      </c>
      <c r="AU69" s="194">
        <f t="shared" ref="AU69:AU72" si="238">+AT69/AT$3</f>
        <v>0</v>
      </c>
      <c r="AV69" s="194">
        <v>55439.490000000005</v>
      </c>
      <c r="AW69" s="194">
        <f t="shared" ref="AW69:AW72" si="239">+AV69/AV$3</f>
        <v>0.78945517977928092</v>
      </c>
      <c r="AX69" s="194">
        <v>55439.490000000005</v>
      </c>
      <c r="AY69" s="194">
        <f t="shared" ref="AY69:AY72" si="240">+AX69/AX$3</f>
        <v>0.78945517977928092</v>
      </c>
    </row>
    <row r="70" spans="1:51" x14ac:dyDescent="0.25">
      <c r="A70" s="193" t="s">
        <v>76</v>
      </c>
      <c r="B70" s="194">
        <v>0</v>
      </c>
      <c r="C70" s="194">
        <f t="shared" si="0"/>
        <v>0</v>
      </c>
      <c r="D70" s="194">
        <v>0</v>
      </c>
      <c r="E70" s="194">
        <f t="shared" si="217"/>
        <v>0</v>
      </c>
      <c r="F70" s="194">
        <v>0</v>
      </c>
      <c r="G70" s="194">
        <f t="shared" si="218"/>
        <v>0</v>
      </c>
      <c r="H70" s="194">
        <v>0</v>
      </c>
      <c r="I70" s="194">
        <f t="shared" si="219"/>
        <v>0</v>
      </c>
      <c r="J70" s="194">
        <v>0</v>
      </c>
      <c r="K70" s="194">
        <f t="shared" si="220"/>
        <v>0</v>
      </c>
      <c r="L70" s="194">
        <v>0</v>
      </c>
      <c r="M70" s="194">
        <f t="shared" si="221"/>
        <v>0</v>
      </c>
      <c r="N70" s="194">
        <v>0</v>
      </c>
      <c r="O70" s="194">
        <f t="shared" si="222"/>
        <v>0</v>
      </c>
      <c r="P70" s="194">
        <v>0</v>
      </c>
      <c r="Q70" s="194">
        <f t="shared" si="223"/>
        <v>0</v>
      </c>
      <c r="R70" s="194">
        <v>0</v>
      </c>
      <c r="S70" s="194">
        <f t="shared" si="224"/>
        <v>0</v>
      </c>
      <c r="T70" s="194">
        <v>0</v>
      </c>
      <c r="U70" s="194">
        <f t="shared" si="225"/>
        <v>0</v>
      </c>
      <c r="V70" s="194">
        <v>0</v>
      </c>
      <c r="W70" s="194">
        <f t="shared" si="226"/>
        <v>0</v>
      </c>
      <c r="X70" s="194">
        <v>0</v>
      </c>
      <c r="Y70" s="194">
        <f t="shared" si="227"/>
        <v>0</v>
      </c>
      <c r="Z70" s="194">
        <v>0</v>
      </c>
      <c r="AA70" s="194">
        <f t="shared" si="228"/>
        <v>0</v>
      </c>
      <c r="AB70" s="194">
        <v>0</v>
      </c>
      <c r="AC70" s="194">
        <f t="shared" si="229"/>
        <v>0</v>
      </c>
      <c r="AD70" s="194">
        <v>0</v>
      </c>
      <c r="AE70" s="194">
        <f t="shared" si="230"/>
        <v>0</v>
      </c>
      <c r="AF70" s="194">
        <v>0</v>
      </c>
      <c r="AG70" s="194">
        <f t="shared" si="231"/>
        <v>0</v>
      </c>
      <c r="AH70" s="194">
        <v>0</v>
      </c>
      <c r="AI70" s="194">
        <f t="shared" si="232"/>
        <v>0</v>
      </c>
      <c r="AJ70" s="194">
        <v>0</v>
      </c>
      <c r="AK70" s="194">
        <f t="shared" si="233"/>
        <v>0</v>
      </c>
      <c r="AL70" s="194">
        <v>0</v>
      </c>
      <c r="AM70" s="194">
        <f t="shared" si="234"/>
        <v>0</v>
      </c>
      <c r="AN70" s="194">
        <v>0</v>
      </c>
      <c r="AO70" s="194">
        <f t="shared" si="235"/>
        <v>0</v>
      </c>
      <c r="AP70" s="194">
        <v>0</v>
      </c>
      <c r="AQ70" s="194">
        <f t="shared" si="236"/>
        <v>0</v>
      </c>
      <c r="AR70" s="194">
        <v>0</v>
      </c>
      <c r="AS70" s="194">
        <f t="shared" si="237"/>
        <v>0</v>
      </c>
      <c r="AT70" s="194">
        <v>0</v>
      </c>
      <c r="AU70" s="194">
        <f t="shared" si="238"/>
        <v>0</v>
      </c>
      <c r="AV70" s="194">
        <v>0</v>
      </c>
      <c r="AW70" s="194">
        <f t="shared" si="239"/>
        <v>0</v>
      </c>
      <c r="AX70" s="194">
        <v>0</v>
      </c>
      <c r="AY70" s="194">
        <f t="shared" si="240"/>
        <v>0</v>
      </c>
    </row>
    <row r="71" spans="1:51" x14ac:dyDescent="0.25">
      <c r="A71" s="193" t="s">
        <v>77</v>
      </c>
      <c r="B71" s="194">
        <v>0</v>
      </c>
      <c r="C71" s="194">
        <f t="shared" si="0"/>
        <v>0</v>
      </c>
      <c r="D71" s="194">
        <v>0</v>
      </c>
      <c r="E71" s="194">
        <f t="shared" si="217"/>
        <v>0</v>
      </c>
      <c r="F71" s="194">
        <v>0</v>
      </c>
      <c r="G71" s="194">
        <f t="shared" si="218"/>
        <v>0</v>
      </c>
      <c r="H71" s="194">
        <v>0</v>
      </c>
      <c r="I71" s="194">
        <f t="shared" si="219"/>
        <v>0</v>
      </c>
      <c r="J71" s="194">
        <v>0</v>
      </c>
      <c r="K71" s="194">
        <f t="shared" si="220"/>
        <v>0</v>
      </c>
      <c r="L71" s="194">
        <v>0</v>
      </c>
      <c r="M71" s="194">
        <f t="shared" si="221"/>
        <v>0</v>
      </c>
      <c r="N71" s="194">
        <v>0</v>
      </c>
      <c r="O71" s="194">
        <f t="shared" si="222"/>
        <v>0</v>
      </c>
      <c r="P71" s="194">
        <v>0</v>
      </c>
      <c r="Q71" s="194">
        <f t="shared" si="223"/>
        <v>0</v>
      </c>
      <c r="R71" s="194">
        <v>0</v>
      </c>
      <c r="S71" s="194">
        <f t="shared" si="224"/>
        <v>0</v>
      </c>
      <c r="T71" s="194">
        <v>0</v>
      </c>
      <c r="U71" s="194">
        <f t="shared" si="225"/>
        <v>0</v>
      </c>
      <c r="V71" s="194">
        <v>0</v>
      </c>
      <c r="W71" s="194">
        <f t="shared" si="226"/>
        <v>0</v>
      </c>
      <c r="X71" s="194">
        <v>0</v>
      </c>
      <c r="Y71" s="194">
        <f t="shared" si="227"/>
        <v>0</v>
      </c>
      <c r="Z71" s="194">
        <v>0</v>
      </c>
      <c r="AA71" s="194">
        <f t="shared" si="228"/>
        <v>0</v>
      </c>
      <c r="AB71" s="194">
        <v>0</v>
      </c>
      <c r="AC71" s="194">
        <f t="shared" si="229"/>
        <v>0</v>
      </c>
      <c r="AD71" s="194">
        <v>0</v>
      </c>
      <c r="AE71" s="194">
        <f t="shared" si="230"/>
        <v>0</v>
      </c>
      <c r="AF71" s="194">
        <v>0</v>
      </c>
      <c r="AG71" s="194">
        <f t="shared" si="231"/>
        <v>0</v>
      </c>
      <c r="AH71" s="194">
        <v>0</v>
      </c>
      <c r="AI71" s="194">
        <f t="shared" si="232"/>
        <v>0</v>
      </c>
      <c r="AJ71" s="194">
        <v>0</v>
      </c>
      <c r="AK71" s="194">
        <f t="shared" si="233"/>
        <v>0</v>
      </c>
      <c r="AL71" s="194">
        <v>0</v>
      </c>
      <c r="AM71" s="194">
        <f t="shared" si="234"/>
        <v>0</v>
      </c>
      <c r="AN71" s="194">
        <v>0</v>
      </c>
      <c r="AO71" s="194">
        <f t="shared" si="235"/>
        <v>0</v>
      </c>
      <c r="AP71" s="194">
        <v>0</v>
      </c>
      <c r="AQ71" s="194">
        <f t="shared" si="236"/>
        <v>0</v>
      </c>
      <c r="AR71" s="194">
        <v>0</v>
      </c>
      <c r="AS71" s="194">
        <f t="shared" si="237"/>
        <v>0</v>
      </c>
      <c r="AT71" s="194">
        <v>0</v>
      </c>
      <c r="AU71" s="194">
        <f t="shared" si="238"/>
        <v>0</v>
      </c>
      <c r="AV71" s="194">
        <v>1678.3799999999999</v>
      </c>
      <c r="AW71" s="194">
        <f t="shared" si="239"/>
        <v>2.3900035599857598E-2</v>
      </c>
      <c r="AX71" s="194">
        <v>1678.3799999999999</v>
      </c>
      <c r="AY71" s="194">
        <f t="shared" si="240"/>
        <v>2.3900035599857598E-2</v>
      </c>
    </row>
    <row r="72" spans="1:51" x14ac:dyDescent="0.25">
      <c r="A72" s="195" t="s">
        <v>78</v>
      </c>
      <c r="B72" s="196">
        <v>0</v>
      </c>
      <c r="C72" s="196">
        <f t="shared" si="0"/>
        <v>0</v>
      </c>
      <c r="D72" s="196">
        <v>0</v>
      </c>
      <c r="E72" s="196">
        <f t="shared" si="217"/>
        <v>0</v>
      </c>
      <c r="F72" s="196">
        <v>0</v>
      </c>
      <c r="G72" s="196">
        <f t="shared" si="218"/>
        <v>0</v>
      </c>
      <c r="H72" s="196">
        <v>0</v>
      </c>
      <c r="I72" s="196">
        <f t="shared" si="219"/>
        <v>0</v>
      </c>
      <c r="J72" s="196">
        <v>0</v>
      </c>
      <c r="K72" s="196">
        <f t="shared" si="220"/>
        <v>0</v>
      </c>
      <c r="L72" s="196">
        <v>0</v>
      </c>
      <c r="M72" s="196">
        <f t="shared" si="221"/>
        <v>0</v>
      </c>
      <c r="N72" s="196">
        <v>0</v>
      </c>
      <c r="O72" s="196">
        <f t="shared" si="222"/>
        <v>0</v>
      </c>
      <c r="P72" s="196">
        <v>0</v>
      </c>
      <c r="Q72" s="196">
        <f t="shared" si="223"/>
        <v>0</v>
      </c>
      <c r="R72" s="196">
        <v>0</v>
      </c>
      <c r="S72" s="196">
        <f t="shared" si="224"/>
        <v>0</v>
      </c>
      <c r="T72" s="196">
        <v>0</v>
      </c>
      <c r="U72" s="196">
        <f t="shared" si="225"/>
        <v>0</v>
      </c>
      <c r="V72" s="196">
        <v>0</v>
      </c>
      <c r="W72" s="196">
        <f t="shared" si="226"/>
        <v>0</v>
      </c>
      <c r="X72" s="196">
        <v>0</v>
      </c>
      <c r="Y72" s="196">
        <f t="shared" si="227"/>
        <v>0</v>
      </c>
      <c r="Z72" s="196">
        <v>0</v>
      </c>
      <c r="AA72" s="196">
        <f t="shared" si="228"/>
        <v>0</v>
      </c>
      <c r="AB72" s="196">
        <v>0</v>
      </c>
      <c r="AC72" s="196">
        <f t="shared" si="229"/>
        <v>0</v>
      </c>
      <c r="AD72" s="196">
        <v>0</v>
      </c>
      <c r="AE72" s="196">
        <f t="shared" si="230"/>
        <v>0</v>
      </c>
      <c r="AF72" s="196">
        <v>0</v>
      </c>
      <c r="AG72" s="196">
        <f t="shared" si="231"/>
        <v>0</v>
      </c>
      <c r="AH72" s="196">
        <v>0</v>
      </c>
      <c r="AI72" s="196">
        <f t="shared" si="232"/>
        <v>0</v>
      </c>
      <c r="AJ72" s="196">
        <v>0</v>
      </c>
      <c r="AK72" s="196">
        <f t="shared" si="233"/>
        <v>0</v>
      </c>
      <c r="AL72" s="196">
        <v>0</v>
      </c>
      <c r="AM72" s="196">
        <f t="shared" si="234"/>
        <v>0</v>
      </c>
      <c r="AN72" s="196">
        <v>0</v>
      </c>
      <c r="AO72" s="196">
        <f t="shared" si="235"/>
        <v>0</v>
      </c>
      <c r="AP72" s="196">
        <v>0</v>
      </c>
      <c r="AQ72" s="196">
        <f t="shared" si="236"/>
        <v>0</v>
      </c>
      <c r="AR72" s="196">
        <v>0</v>
      </c>
      <c r="AS72" s="196">
        <f t="shared" si="237"/>
        <v>0</v>
      </c>
      <c r="AT72" s="196">
        <v>0</v>
      </c>
      <c r="AU72" s="196">
        <f t="shared" si="238"/>
        <v>0</v>
      </c>
      <c r="AV72" s="196">
        <v>57117.87</v>
      </c>
      <c r="AW72" s="196">
        <f t="shared" si="239"/>
        <v>0.81335521537913857</v>
      </c>
      <c r="AX72" s="196">
        <v>57117.87</v>
      </c>
      <c r="AY72" s="196">
        <f t="shared" si="240"/>
        <v>0.81335521537913857</v>
      </c>
    </row>
    <row r="73" spans="1:51" x14ac:dyDescent="0.25">
      <c r="A73" s="146" t="s">
        <v>79</v>
      </c>
      <c r="B73" s="143" t="s">
        <v>13</v>
      </c>
      <c r="C73" s="143"/>
      <c r="D73" s="143" t="s">
        <v>13</v>
      </c>
      <c r="E73" s="143"/>
      <c r="F73" s="143" t="s">
        <v>13</v>
      </c>
      <c r="G73" s="143"/>
      <c r="H73" s="143" t="s">
        <v>13</v>
      </c>
      <c r="I73" s="143"/>
      <c r="J73" s="143" t="s">
        <v>13</v>
      </c>
      <c r="K73" s="143"/>
      <c r="L73" s="143" t="s">
        <v>13</v>
      </c>
      <c r="M73" s="143"/>
      <c r="N73" s="143" t="s">
        <v>13</v>
      </c>
      <c r="O73" s="143"/>
      <c r="P73" s="143" t="s">
        <v>13</v>
      </c>
      <c r="Q73" s="143"/>
      <c r="R73" s="143" t="s">
        <v>13</v>
      </c>
      <c r="S73" s="143"/>
      <c r="T73" s="143" t="s">
        <v>13</v>
      </c>
      <c r="U73" s="143"/>
      <c r="V73" s="143" t="s">
        <v>13</v>
      </c>
      <c r="W73" s="143"/>
      <c r="X73" s="143" t="s">
        <v>13</v>
      </c>
      <c r="Y73" s="143"/>
      <c r="Z73" s="143" t="s">
        <v>13</v>
      </c>
      <c r="AA73" s="143"/>
      <c r="AB73" s="143" t="s">
        <v>13</v>
      </c>
      <c r="AC73" s="143"/>
      <c r="AD73" s="143" t="s">
        <v>13</v>
      </c>
      <c r="AE73" s="143"/>
      <c r="AF73" s="143" t="s">
        <v>13</v>
      </c>
      <c r="AG73" s="143"/>
      <c r="AH73" s="143" t="s">
        <v>13</v>
      </c>
      <c r="AI73" s="143"/>
      <c r="AJ73" s="143" t="s">
        <v>13</v>
      </c>
      <c r="AK73" s="143"/>
      <c r="AL73" s="143" t="s">
        <v>13</v>
      </c>
      <c r="AM73" s="143"/>
      <c r="AN73" s="143" t="s">
        <v>13</v>
      </c>
      <c r="AO73" s="143"/>
      <c r="AP73" s="143" t="s">
        <v>13</v>
      </c>
      <c r="AQ73" s="143"/>
      <c r="AR73" s="143" t="s">
        <v>13</v>
      </c>
      <c r="AS73" s="143"/>
      <c r="AT73" s="143" t="s">
        <v>13</v>
      </c>
      <c r="AU73" s="143"/>
      <c r="AV73" s="143" t="s">
        <v>13</v>
      </c>
      <c r="AW73" s="143"/>
      <c r="AX73" s="143" t="s">
        <v>13</v>
      </c>
      <c r="AY73" s="143"/>
    </row>
    <row r="74" spans="1:51" x14ac:dyDescent="0.25">
      <c r="A74" s="197" t="s">
        <v>80</v>
      </c>
      <c r="B74" s="198">
        <v>0</v>
      </c>
      <c r="C74" s="198">
        <f t="shared" si="0"/>
        <v>0</v>
      </c>
      <c r="D74" s="198">
        <v>0</v>
      </c>
      <c r="E74" s="198">
        <f t="shared" ref="E74:E76" si="241">+D74/D$3</f>
        <v>0</v>
      </c>
      <c r="F74" s="198">
        <v>0</v>
      </c>
      <c r="G74" s="198">
        <f t="shared" ref="G74:G76" si="242">+F74/F$3</f>
        <v>0</v>
      </c>
      <c r="H74" s="198">
        <v>0</v>
      </c>
      <c r="I74" s="198">
        <f t="shared" ref="I74:I76" si="243">+H74/H$3</f>
        <v>0</v>
      </c>
      <c r="J74" s="198">
        <v>0</v>
      </c>
      <c r="K74" s="198">
        <f t="shared" ref="K74:K76" si="244">+J74/J$3</f>
        <v>0</v>
      </c>
      <c r="L74" s="198">
        <v>0</v>
      </c>
      <c r="M74" s="198">
        <f t="shared" ref="M74:M76" si="245">+L74/L$3</f>
        <v>0</v>
      </c>
      <c r="N74" s="198">
        <v>0</v>
      </c>
      <c r="O74" s="198">
        <f t="shared" ref="O74:O76" si="246">+N74/N$3</f>
        <v>0</v>
      </c>
      <c r="P74" s="198">
        <v>0</v>
      </c>
      <c r="Q74" s="198">
        <f t="shared" ref="Q74:Q76" si="247">+P74/P$3</f>
        <v>0</v>
      </c>
      <c r="R74" s="198">
        <v>0</v>
      </c>
      <c r="S74" s="198">
        <f t="shared" ref="S74:S76" si="248">+R74/R$3</f>
        <v>0</v>
      </c>
      <c r="T74" s="198">
        <v>0</v>
      </c>
      <c r="U74" s="198">
        <f t="shared" ref="U74:U76" si="249">+T74/T$3</f>
        <v>0</v>
      </c>
      <c r="V74" s="198">
        <v>0</v>
      </c>
      <c r="W74" s="198">
        <f t="shared" ref="W74:W76" si="250">+V74/V$3</f>
        <v>0</v>
      </c>
      <c r="X74" s="198">
        <v>0</v>
      </c>
      <c r="Y74" s="198">
        <f t="shared" ref="Y74:Y76" si="251">+X74/X$3</f>
        <v>0</v>
      </c>
      <c r="Z74" s="198">
        <v>0</v>
      </c>
      <c r="AA74" s="198">
        <f t="shared" ref="AA74:AA76" si="252">+Z74/Z$3</f>
        <v>0</v>
      </c>
      <c r="AB74" s="198">
        <v>0</v>
      </c>
      <c r="AC74" s="198">
        <f t="shared" ref="AC74:AC76" si="253">+AB74/AB$3</f>
        <v>0</v>
      </c>
      <c r="AD74" s="198">
        <v>0</v>
      </c>
      <c r="AE74" s="198">
        <f t="shared" ref="AE74:AE76" si="254">+AD74/AD$3</f>
        <v>0</v>
      </c>
      <c r="AF74" s="198">
        <v>0</v>
      </c>
      <c r="AG74" s="198">
        <f t="shared" ref="AG74:AG76" si="255">+AF74/AF$3</f>
        <v>0</v>
      </c>
      <c r="AH74" s="198">
        <v>0</v>
      </c>
      <c r="AI74" s="198">
        <f t="shared" ref="AI74:AI76" si="256">+AH74/AH$3</f>
        <v>0</v>
      </c>
      <c r="AJ74" s="198">
        <v>0</v>
      </c>
      <c r="AK74" s="198">
        <f t="shared" ref="AK74:AK76" si="257">+AJ74/AJ$3</f>
        <v>0</v>
      </c>
      <c r="AL74" s="198">
        <v>0</v>
      </c>
      <c r="AM74" s="198">
        <f t="shared" ref="AM74:AM76" si="258">+AL74/AL$3</f>
        <v>0</v>
      </c>
      <c r="AN74" s="198">
        <v>0</v>
      </c>
      <c r="AO74" s="198">
        <f t="shared" ref="AO74:AO76" si="259">+AN74/AN$3</f>
        <v>0</v>
      </c>
      <c r="AP74" s="198">
        <v>0</v>
      </c>
      <c r="AQ74" s="198">
        <f t="shared" ref="AQ74:AQ76" si="260">+AP74/AP$3</f>
        <v>0</v>
      </c>
      <c r="AR74" s="198">
        <v>0</v>
      </c>
      <c r="AS74" s="198">
        <f t="shared" ref="AS74:AS76" si="261">+AR74/AR$3</f>
        <v>0</v>
      </c>
      <c r="AT74" s="198">
        <v>0</v>
      </c>
      <c r="AU74" s="198">
        <f t="shared" ref="AU74:AU76" si="262">+AT74/AT$3</f>
        <v>0</v>
      </c>
      <c r="AV74" s="198">
        <v>8424.01</v>
      </c>
      <c r="AW74" s="198">
        <f t="shared" ref="AW74:AW76" si="263">+AV74/AV$3</f>
        <v>0.11995742257030972</v>
      </c>
      <c r="AX74" s="198">
        <v>8424.01</v>
      </c>
      <c r="AY74" s="198">
        <f t="shared" ref="AY74:AY76" si="264">+AX74/AX$3</f>
        <v>0.11995742257030972</v>
      </c>
    </row>
    <row r="75" spans="1:51" x14ac:dyDescent="0.25">
      <c r="A75" s="197" t="s">
        <v>81</v>
      </c>
      <c r="B75" s="198">
        <v>0</v>
      </c>
      <c r="C75" s="198">
        <f t="shared" si="0"/>
        <v>0</v>
      </c>
      <c r="D75" s="198">
        <v>0</v>
      </c>
      <c r="E75" s="198">
        <f t="shared" si="241"/>
        <v>0</v>
      </c>
      <c r="F75" s="198">
        <v>0</v>
      </c>
      <c r="G75" s="198">
        <f t="shared" si="242"/>
        <v>0</v>
      </c>
      <c r="H75" s="198">
        <v>0</v>
      </c>
      <c r="I75" s="198">
        <f t="shared" si="243"/>
        <v>0</v>
      </c>
      <c r="J75" s="198">
        <v>0</v>
      </c>
      <c r="K75" s="198">
        <f t="shared" si="244"/>
        <v>0</v>
      </c>
      <c r="L75" s="198">
        <v>0</v>
      </c>
      <c r="M75" s="198">
        <f t="shared" si="245"/>
        <v>0</v>
      </c>
      <c r="N75" s="198">
        <v>0</v>
      </c>
      <c r="O75" s="198">
        <f t="shared" si="246"/>
        <v>0</v>
      </c>
      <c r="P75" s="198">
        <v>0</v>
      </c>
      <c r="Q75" s="198">
        <f t="shared" si="247"/>
        <v>0</v>
      </c>
      <c r="R75" s="198">
        <v>0</v>
      </c>
      <c r="S75" s="198">
        <f t="shared" si="248"/>
        <v>0</v>
      </c>
      <c r="T75" s="198">
        <v>0</v>
      </c>
      <c r="U75" s="198">
        <f t="shared" si="249"/>
        <v>0</v>
      </c>
      <c r="V75" s="198">
        <v>0</v>
      </c>
      <c r="W75" s="198">
        <f t="shared" si="250"/>
        <v>0</v>
      </c>
      <c r="X75" s="198">
        <v>0</v>
      </c>
      <c r="Y75" s="198">
        <f t="shared" si="251"/>
        <v>0</v>
      </c>
      <c r="Z75" s="198">
        <v>0</v>
      </c>
      <c r="AA75" s="198">
        <f t="shared" si="252"/>
        <v>0</v>
      </c>
      <c r="AB75" s="198">
        <v>0</v>
      </c>
      <c r="AC75" s="198">
        <f t="shared" si="253"/>
        <v>0</v>
      </c>
      <c r="AD75" s="198">
        <v>0</v>
      </c>
      <c r="AE75" s="198">
        <f t="shared" si="254"/>
        <v>0</v>
      </c>
      <c r="AF75" s="198">
        <v>0</v>
      </c>
      <c r="AG75" s="198">
        <f t="shared" si="255"/>
        <v>0</v>
      </c>
      <c r="AH75" s="198">
        <v>0</v>
      </c>
      <c r="AI75" s="198">
        <f t="shared" si="256"/>
        <v>0</v>
      </c>
      <c r="AJ75" s="198">
        <v>0</v>
      </c>
      <c r="AK75" s="198">
        <f t="shared" si="257"/>
        <v>0</v>
      </c>
      <c r="AL75" s="198">
        <v>0</v>
      </c>
      <c r="AM75" s="198">
        <f t="shared" si="258"/>
        <v>0</v>
      </c>
      <c r="AN75" s="198">
        <v>0</v>
      </c>
      <c r="AO75" s="198">
        <f t="shared" si="259"/>
        <v>0</v>
      </c>
      <c r="AP75" s="198">
        <v>0</v>
      </c>
      <c r="AQ75" s="198">
        <f t="shared" si="260"/>
        <v>0</v>
      </c>
      <c r="AR75" s="198">
        <v>0</v>
      </c>
      <c r="AS75" s="198">
        <f t="shared" si="261"/>
        <v>0</v>
      </c>
      <c r="AT75" s="198">
        <v>0</v>
      </c>
      <c r="AU75" s="198">
        <f t="shared" si="262"/>
        <v>0</v>
      </c>
      <c r="AV75" s="198">
        <v>0</v>
      </c>
      <c r="AW75" s="198">
        <f t="shared" si="263"/>
        <v>0</v>
      </c>
      <c r="AX75" s="198">
        <v>0</v>
      </c>
      <c r="AY75" s="198">
        <f t="shared" si="264"/>
        <v>0</v>
      </c>
    </row>
    <row r="76" spans="1:51" x14ac:dyDescent="0.25">
      <c r="A76" s="199" t="s">
        <v>82</v>
      </c>
      <c r="B76" s="200">
        <v>0</v>
      </c>
      <c r="C76" s="200">
        <f t="shared" ref="C76:C128" si="265">+B76/B$3</f>
        <v>0</v>
      </c>
      <c r="D76" s="200">
        <v>0</v>
      </c>
      <c r="E76" s="200">
        <f t="shared" si="241"/>
        <v>0</v>
      </c>
      <c r="F76" s="200">
        <v>0</v>
      </c>
      <c r="G76" s="200">
        <f t="shared" si="242"/>
        <v>0</v>
      </c>
      <c r="H76" s="200">
        <v>0</v>
      </c>
      <c r="I76" s="200">
        <f t="shared" si="243"/>
        <v>0</v>
      </c>
      <c r="J76" s="200">
        <v>0</v>
      </c>
      <c r="K76" s="200">
        <f t="shared" si="244"/>
        <v>0</v>
      </c>
      <c r="L76" s="200">
        <v>0</v>
      </c>
      <c r="M76" s="200">
        <f t="shared" si="245"/>
        <v>0</v>
      </c>
      <c r="N76" s="200">
        <v>0</v>
      </c>
      <c r="O76" s="200">
        <f t="shared" si="246"/>
        <v>0</v>
      </c>
      <c r="P76" s="200">
        <v>0</v>
      </c>
      <c r="Q76" s="200">
        <f t="shared" si="247"/>
        <v>0</v>
      </c>
      <c r="R76" s="200">
        <v>0</v>
      </c>
      <c r="S76" s="200">
        <f t="shared" si="248"/>
        <v>0</v>
      </c>
      <c r="T76" s="200">
        <v>0</v>
      </c>
      <c r="U76" s="200">
        <f t="shared" si="249"/>
        <v>0</v>
      </c>
      <c r="V76" s="200">
        <v>0</v>
      </c>
      <c r="W76" s="200">
        <f t="shared" si="250"/>
        <v>0</v>
      </c>
      <c r="X76" s="200">
        <v>0</v>
      </c>
      <c r="Y76" s="200">
        <f t="shared" si="251"/>
        <v>0</v>
      </c>
      <c r="Z76" s="200">
        <v>0</v>
      </c>
      <c r="AA76" s="200">
        <f t="shared" si="252"/>
        <v>0</v>
      </c>
      <c r="AB76" s="200">
        <v>0</v>
      </c>
      <c r="AC76" s="200">
        <f t="shared" si="253"/>
        <v>0</v>
      </c>
      <c r="AD76" s="200">
        <v>0</v>
      </c>
      <c r="AE76" s="200">
        <f t="shared" si="254"/>
        <v>0</v>
      </c>
      <c r="AF76" s="200">
        <v>0</v>
      </c>
      <c r="AG76" s="200">
        <f t="shared" si="255"/>
        <v>0</v>
      </c>
      <c r="AH76" s="200">
        <v>0</v>
      </c>
      <c r="AI76" s="200">
        <f t="shared" si="256"/>
        <v>0</v>
      </c>
      <c r="AJ76" s="200">
        <v>0</v>
      </c>
      <c r="AK76" s="200">
        <f t="shared" si="257"/>
        <v>0</v>
      </c>
      <c r="AL76" s="200">
        <v>0</v>
      </c>
      <c r="AM76" s="200">
        <f t="shared" si="258"/>
        <v>0</v>
      </c>
      <c r="AN76" s="200">
        <v>0</v>
      </c>
      <c r="AO76" s="200">
        <f t="shared" si="259"/>
        <v>0</v>
      </c>
      <c r="AP76" s="200">
        <v>0</v>
      </c>
      <c r="AQ76" s="200">
        <f t="shared" si="260"/>
        <v>0</v>
      </c>
      <c r="AR76" s="200">
        <v>0</v>
      </c>
      <c r="AS76" s="200">
        <f t="shared" si="261"/>
        <v>0</v>
      </c>
      <c r="AT76" s="200">
        <v>0</v>
      </c>
      <c r="AU76" s="200">
        <f t="shared" si="262"/>
        <v>0</v>
      </c>
      <c r="AV76" s="200">
        <v>8424.01</v>
      </c>
      <c r="AW76" s="200">
        <f t="shared" si="263"/>
        <v>0.11995742257030972</v>
      </c>
      <c r="AX76" s="200">
        <v>8424.01</v>
      </c>
      <c r="AY76" s="200">
        <f t="shared" si="264"/>
        <v>0.11995742257030972</v>
      </c>
    </row>
    <row r="77" spans="1:51" x14ac:dyDescent="0.25">
      <c r="A77" s="146" t="s">
        <v>83</v>
      </c>
      <c r="B77" s="143" t="s">
        <v>13</v>
      </c>
      <c r="C77" s="143"/>
      <c r="D77" s="143" t="s">
        <v>13</v>
      </c>
      <c r="E77" s="143"/>
      <c r="F77" s="143" t="s">
        <v>13</v>
      </c>
      <c r="G77" s="143"/>
      <c r="H77" s="143" t="s">
        <v>13</v>
      </c>
      <c r="I77" s="143"/>
      <c r="J77" s="143" t="s">
        <v>13</v>
      </c>
      <c r="K77" s="143"/>
      <c r="L77" s="143" t="s">
        <v>13</v>
      </c>
      <c r="M77" s="143"/>
      <c r="N77" s="143" t="s">
        <v>13</v>
      </c>
      <c r="O77" s="143"/>
      <c r="P77" s="143" t="s">
        <v>13</v>
      </c>
      <c r="Q77" s="143"/>
      <c r="R77" s="143" t="s">
        <v>13</v>
      </c>
      <c r="S77" s="143"/>
      <c r="T77" s="143" t="s">
        <v>13</v>
      </c>
      <c r="U77" s="143"/>
      <c r="V77" s="143" t="s">
        <v>13</v>
      </c>
      <c r="W77" s="143"/>
      <c r="X77" s="143" t="s">
        <v>13</v>
      </c>
      <c r="Y77" s="143"/>
      <c r="Z77" s="143" t="s">
        <v>13</v>
      </c>
      <c r="AA77" s="143"/>
      <c r="AB77" s="143" t="s">
        <v>13</v>
      </c>
      <c r="AC77" s="143"/>
      <c r="AD77" s="143" t="s">
        <v>13</v>
      </c>
      <c r="AE77" s="143"/>
      <c r="AF77" s="143" t="s">
        <v>13</v>
      </c>
      <c r="AG77" s="143"/>
      <c r="AH77" s="143" t="s">
        <v>13</v>
      </c>
      <c r="AI77" s="143"/>
      <c r="AJ77" s="143" t="s">
        <v>13</v>
      </c>
      <c r="AK77" s="143"/>
      <c r="AL77" s="143" t="s">
        <v>13</v>
      </c>
      <c r="AM77" s="143"/>
      <c r="AN77" s="143" t="s">
        <v>13</v>
      </c>
      <c r="AO77" s="143"/>
      <c r="AP77" s="143" t="s">
        <v>13</v>
      </c>
      <c r="AQ77" s="143"/>
      <c r="AR77" s="143" t="s">
        <v>13</v>
      </c>
      <c r="AS77" s="143"/>
      <c r="AT77" s="143" t="s">
        <v>13</v>
      </c>
      <c r="AU77" s="143"/>
      <c r="AV77" s="143" t="s">
        <v>13</v>
      </c>
      <c r="AW77" s="143"/>
      <c r="AX77" s="143" t="s">
        <v>13</v>
      </c>
      <c r="AY77" s="143"/>
    </row>
    <row r="78" spans="1:51" x14ac:dyDescent="0.25">
      <c r="A78" s="201" t="s">
        <v>84</v>
      </c>
      <c r="B78" s="202">
        <v>0</v>
      </c>
      <c r="C78" s="202">
        <f t="shared" si="265"/>
        <v>0</v>
      </c>
      <c r="D78" s="202">
        <v>0</v>
      </c>
      <c r="E78" s="202">
        <f t="shared" ref="E78:E81" si="266">+D78/D$3</f>
        <v>0</v>
      </c>
      <c r="F78" s="202">
        <v>0</v>
      </c>
      <c r="G78" s="202">
        <f t="shared" ref="G78:G81" si="267">+F78/F$3</f>
        <v>0</v>
      </c>
      <c r="H78" s="202">
        <v>0</v>
      </c>
      <c r="I78" s="202">
        <f t="shared" ref="I78:I81" si="268">+H78/H$3</f>
        <v>0</v>
      </c>
      <c r="J78" s="202">
        <v>0</v>
      </c>
      <c r="K78" s="202">
        <f t="shared" ref="K78:K81" si="269">+J78/J$3</f>
        <v>0</v>
      </c>
      <c r="L78" s="202">
        <v>0</v>
      </c>
      <c r="M78" s="202">
        <f t="shared" ref="M78:M81" si="270">+L78/L$3</f>
        <v>0</v>
      </c>
      <c r="N78" s="202">
        <v>0</v>
      </c>
      <c r="O78" s="202">
        <f t="shared" ref="O78:O81" si="271">+N78/N$3</f>
        <v>0</v>
      </c>
      <c r="P78" s="202">
        <v>0</v>
      </c>
      <c r="Q78" s="202">
        <f t="shared" ref="Q78:Q81" si="272">+P78/P$3</f>
        <v>0</v>
      </c>
      <c r="R78" s="202">
        <v>0</v>
      </c>
      <c r="S78" s="202">
        <f t="shared" ref="S78:S81" si="273">+R78/R$3</f>
        <v>0</v>
      </c>
      <c r="T78" s="202">
        <v>0</v>
      </c>
      <c r="U78" s="202">
        <f t="shared" ref="U78:U81" si="274">+T78/T$3</f>
        <v>0</v>
      </c>
      <c r="V78" s="202">
        <v>0</v>
      </c>
      <c r="W78" s="202">
        <f t="shared" ref="W78:W81" si="275">+V78/V$3</f>
        <v>0</v>
      </c>
      <c r="X78" s="202">
        <v>0</v>
      </c>
      <c r="Y78" s="202">
        <f t="shared" ref="Y78:Y81" si="276">+X78/X$3</f>
        <v>0</v>
      </c>
      <c r="Z78" s="202">
        <v>0</v>
      </c>
      <c r="AA78" s="202">
        <f t="shared" ref="AA78:AA81" si="277">+Z78/Z$3</f>
        <v>0</v>
      </c>
      <c r="AB78" s="202">
        <v>0</v>
      </c>
      <c r="AC78" s="202">
        <f t="shared" ref="AC78:AC81" si="278">+AB78/AB$3</f>
        <v>0</v>
      </c>
      <c r="AD78" s="202">
        <v>0</v>
      </c>
      <c r="AE78" s="202">
        <f t="shared" ref="AE78:AE81" si="279">+AD78/AD$3</f>
        <v>0</v>
      </c>
      <c r="AF78" s="202">
        <v>0</v>
      </c>
      <c r="AG78" s="202">
        <f t="shared" ref="AG78:AG81" si="280">+AF78/AF$3</f>
        <v>0</v>
      </c>
      <c r="AH78" s="202">
        <v>0</v>
      </c>
      <c r="AI78" s="202">
        <f t="shared" ref="AI78:AI81" si="281">+AH78/AH$3</f>
        <v>0</v>
      </c>
      <c r="AJ78" s="202">
        <v>0</v>
      </c>
      <c r="AK78" s="202">
        <f t="shared" ref="AK78:AK81" si="282">+AJ78/AJ$3</f>
        <v>0</v>
      </c>
      <c r="AL78" s="202">
        <v>0</v>
      </c>
      <c r="AM78" s="202">
        <f t="shared" ref="AM78:AM81" si="283">+AL78/AL$3</f>
        <v>0</v>
      </c>
      <c r="AN78" s="202">
        <v>0</v>
      </c>
      <c r="AO78" s="202">
        <f t="shared" ref="AO78:AO81" si="284">+AN78/AN$3</f>
        <v>0</v>
      </c>
      <c r="AP78" s="202">
        <v>0</v>
      </c>
      <c r="AQ78" s="202">
        <f t="shared" ref="AQ78:AQ81" si="285">+AP78/AP$3</f>
        <v>0</v>
      </c>
      <c r="AR78" s="202">
        <v>0</v>
      </c>
      <c r="AS78" s="202">
        <f t="shared" ref="AS78:AS81" si="286">+AR78/AR$3</f>
        <v>0</v>
      </c>
      <c r="AT78" s="202">
        <v>0</v>
      </c>
      <c r="AU78" s="202">
        <f t="shared" ref="AU78:AU81" si="287">+AT78/AT$3</f>
        <v>0</v>
      </c>
      <c r="AV78" s="202">
        <v>160640</v>
      </c>
      <c r="AW78" s="202">
        <f t="shared" ref="AW78:AW81" si="288">+AV78/AV$3</f>
        <v>2.2875044499822001</v>
      </c>
      <c r="AX78" s="202">
        <v>160640</v>
      </c>
      <c r="AY78" s="202">
        <f t="shared" ref="AY78:AY81" si="289">+AX78/AX$3</f>
        <v>2.2875044499822001</v>
      </c>
    </row>
    <row r="79" spans="1:51" x14ac:dyDescent="0.25">
      <c r="A79" s="201" t="s">
        <v>85</v>
      </c>
      <c r="B79" s="202">
        <v>0</v>
      </c>
      <c r="C79" s="202">
        <f t="shared" si="265"/>
        <v>0</v>
      </c>
      <c r="D79" s="202">
        <v>0</v>
      </c>
      <c r="E79" s="202">
        <f t="shared" si="266"/>
        <v>0</v>
      </c>
      <c r="F79" s="202">
        <v>0</v>
      </c>
      <c r="G79" s="202">
        <f t="shared" si="267"/>
        <v>0</v>
      </c>
      <c r="H79" s="202">
        <v>0</v>
      </c>
      <c r="I79" s="202">
        <f t="shared" si="268"/>
        <v>0</v>
      </c>
      <c r="J79" s="202">
        <v>0</v>
      </c>
      <c r="K79" s="202">
        <f t="shared" si="269"/>
        <v>0</v>
      </c>
      <c r="L79" s="202">
        <v>0</v>
      </c>
      <c r="M79" s="202">
        <f t="shared" si="270"/>
        <v>0</v>
      </c>
      <c r="N79" s="202">
        <v>0</v>
      </c>
      <c r="O79" s="202">
        <f t="shared" si="271"/>
        <v>0</v>
      </c>
      <c r="P79" s="202">
        <v>0</v>
      </c>
      <c r="Q79" s="202">
        <f t="shared" si="272"/>
        <v>0</v>
      </c>
      <c r="R79" s="202">
        <v>0</v>
      </c>
      <c r="S79" s="202">
        <f t="shared" si="273"/>
        <v>0</v>
      </c>
      <c r="T79" s="202">
        <v>0</v>
      </c>
      <c r="U79" s="202">
        <f t="shared" si="274"/>
        <v>0</v>
      </c>
      <c r="V79" s="202">
        <v>0</v>
      </c>
      <c r="W79" s="202">
        <f t="shared" si="275"/>
        <v>0</v>
      </c>
      <c r="X79" s="202">
        <v>0</v>
      </c>
      <c r="Y79" s="202">
        <f t="shared" si="276"/>
        <v>0</v>
      </c>
      <c r="Z79" s="202">
        <v>0</v>
      </c>
      <c r="AA79" s="202">
        <f t="shared" si="277"/>
        <v>0</v>
      </c>
      <c r="AB79" s="202">
        <v>0</v>
      </c>
      <c r="AC79" s="202">
        <f t="shared" si="278"/>
        <v>0</v>
      </c>
      <c r="AD79" s="202">
        <v>0</v>
      </c>
      <c r="AE79" s="202">
        <f t="shared" si="279"/>
        <v>0</v>
      </c>
      <c r="AF79" s="202">
        <v>0</v>
      </c>
      <c r="AG79" s="202">
        <f t="shared" si="280"/>
        <v>0</v>
      </c>
      <c r="AH79" s="202">
        <v>0</v>
      </c>
      <c r="AI79" s="202">
        <f t="shared" si="281"/>
        <v>0</v>
      </c>
      <c r="AJ79" s="202">
        <v>0</v>
      </c>
      <c r="AK79" s="202">
        <f t="shared" si="282"/>
        <v>0</v>
      </c>
      <c r="AL79" s="202">
        <v>0</v>
      </c>
      <c r="AM79" s="202">
        <f t="shared" si="283"/>
        <v>0</v>
      </c>
      <c r="AN79" s="202">
        <v>0</v>
      </c>
      <c r="AO79" s="202">
        <f t="shared" si="284"/>
        <v>0</v>
      </c>
      <c r="AP79" s="202">
        <v>0</v>
      </c>
      <c r="AQ79" s="202">
        <f t="shared" si="285"/>
        <v>0</v>
      </c>
      <c r="AR79" s="202">
        <v>0</v>
      </c>
      <c r="AS79" s="202">
        <f t="shared" si="286"/>
        <v>0</v>
      </c>
      <c r="AT79" s="202">
        <v>0</v>
      </c>
      <c r="AU79" s="202">
        <f t="shared" si="287"/>
        <v>0</v>
      </c>
      <c r="AV79" s="202">
        <v>303381</v>
      </c>
      <c r="AW79" s="202">
        <f t="shared" si="288"/>
        <v>4.3201281594873624</v>
      </c>
      <c r="AX79" s="202">
        <v>303381</v>
      </c>
      <c r="AY79" s="202">
        <f t="shared" si="289"/>
        <v>4.3201281594873624</v>
      </c>
    </row>
    <row r="80" spans="1:51" x14ac:dyDescent="0.25">
      <c r="A80" s="201" t="s">
        <v>86</v>
      </c>
      <c r="B80" s="202">
        <v>0</v>
      </c>
      <c r="C80" s="202">
        <f t="shared" si="265"/>
        <v>0</v>
      </c>
      <c r="D80" s="202">
        <v>0</v>
      </c>
      <c r="E80" s="202">
        <f t="shared" si="266"/>
        <v>0</v>
      </c>
      <c r="F80" s="202">
        <v>0</v>
      </c>
      <c r="G80" s="202">
        <f t="shared" si="267"/>
        <v>0</v>
      </c>
      <c r="H80" s="202">
        <v>0</v>
      </c>
      <c r="I80" s="202">
        <f t="shared" si="268"/>
        <v>0</v>
      </c>
      <c r="J80" s="202">
        <v>0</v>
      </c>
      <c r="K80" s="202">
        <f t="shared" si="269"/>
        <v>0</v>
      </c>
      <c r="L80" s="202">
        <v>0</v>
      </c>
      <c r="M80" s="202">
        <f t="shared" si="270"/>
        <v>0</v>
      </c>
      <c r="N80" s="202">
        <v>0</v>
      </c>
      <c r="O80" s="202">
        <f t="shared" si="271"/>
        <v>0</v>
      </c>
      <c r="P80" s="202">
        <v>0</v>
      </c>
      <c r="Q80" s="202">
        <f t="shared" si="272"/>
        <v>0</v>
      </c>
      <c r="R80" s="202">
        <v>0</v>
      </c>
      <c r="S80" s="202">
        <f t="shared" si="273"/>
        <v>0</v>
      </c>
      <c r="T80" s="202">
        <v>0</v>
      </c>
      <c r="U80" s="202">
        <f t="shared" si="274"/>
        <v>0</v>
      </c>
      <c r="V80" s="202">
        <v>0</v>
      </c>
      <c r="W80" s="202">
        <f t="shared" si="275"/>
        <v>0</v>
      </c>
      <c r="X80" s="202">
        <v>0</v>
      </c>
      <c r="Y80" s="202">
        <f t="shared" si="276"/>
        <v>0</v>
      </c>
      <c r="Z80" s="202">
        <v>0</v>
      </c>
      <c r="AA80" s="202">
        <f t="shared" si="277"/>
        <v>0</v>
      </c>
      <c r="AB80" s="202">
        <v>0</v>
      </c>
      <c r="AC80" s="202">
        <f t="shared" si="278"/>
        <v>0</v>
      </c>
      <c r="AD80" s="202">
        <v>0</v>
      </c>
      <c r="AE80" s="202">
        <f t="shared" si="279"/>
        <v>0</v>
      </c>
      <c r="AF80" s="202">
        <v>0</v>
      </c>
      <c r="AG80" s="202">
        <f t="shared" si="280"/>
        <v>0</v>
      </c>
      <c r="AH80" s="202">
        <v>0</v>
      </c>
      <c r="AI80" s="202">
        <f t="shared" si="281"/>
        <v>0</v>
      </c>
      <c r="AJ80" s="202">
        <v>0</v>
      </c>
      <c r="AK80" s="202">
        <f t="shared" si="282"/>
        <v>0</v>
      </c>
      <c r="AL80" s="202">
        <v>0</v>
      </c>
      <c r="AM80" s="202">
        <f t="shared" si="283"/>
        <v>0</v>
      </c>
      <c r="AN80" s="202">
        <v>0</v>
      </c>
      <c r="AO80" s="202">
        <f t="shared" si="284"/>
        <v>0</v>
      </c>
      <c r="AP80" s="202">
        <v>0</v>
      </c>
      <c r="AQ80" s="202">
        <f t="shared" si="285"/>
        <v>0</v>
      </c>
      <c r="AR80" s="202">
        <v>0</v>
      </c>
      <c r="AS80" s="202">
        <f t="shared" si="286"/>
        <v>0</v>
      </c>
      <c r="AT80" s="202">
        <v>0</v>
      </c>
      <c r="AU80" s="202">
        <f t="shared" si="287"/>
        <v>0</v>
      </c>
      <c r="AV80" s="202">
        <v>0</v>
      </c>
      <c r="AW80" s="202">
        <f t="shared" si="288"/>
        <v>0</v>
      </c>
      <c r="AX80" s="202">
        <v>0</v>
      </c>
      <c r="AY80" s="202">
        <f t="shared" si="289"/>
        <v>0</v>
      </c>
    </row>
    <row r="81" spans="1:51" x14ac:dyDescent="0.25">
      <c r="A81" s="203" t="s">
        <v>87</v>
      </c>
      <c r="B81" s="204">
        <v>0</v>
      </c>
      <c r="C81" s="204">
        <f t="shared" si="265"/>
        <v>0</v>
      </c>
      <c r="D81" s="204">
        <v>0</v>
      </c>
      <c r="E81" s="204">
        <f t="shared" si="266"/>
        <v>0</v>
      </c>
      <c r="F81" s="204">
        <v>0</v>
      </c>
      <c r="G81" s="204">
        <f t="shared" si="267"/>
        <v>0</v>
      </c>
      <c r="H81" s="204">
        <v>0</v>
      </c>
      <c r="I81" s="204">
        <f t="shared" si="268"/>
        <v>0</v>
      </c>
      <c r="J81" s="204">
        <v>0</v>
      </c>
      <c r="K81" s="204">
        <f t="shared" si="269"/>
        <v>0</v>
      </c>
      <c r="L81" s="204">
        <v>0</v>
      </c>
      <c r="M81" s="204">
        <f t="shared" si="270"/>
        <v>0</v>
      </c>
      <c r="N81" s="204">
        <v>0</v>
      </c>
      <c r="O81" s="204">
        <f t="shared" si="271"/>
        <v>0</v>
      </c>
      <c r="P81" s="204">
        <v>0</v>
      </c>
      <c r="Q81" s="204">
        <f t="shared" si="272"/>
        <v>0</v>
      </c>
      <c r="R81" s="204">
        <v>0</v>
      </c>
      <c r="S81" s="204">
        <f t="shared" si="273"/>
        <v>0</v>
      </c>
      <c r="T81" s="204">
        <v>0</v>
      </c>
      <c r="U81" s="204">
        <f t="shared" si="274"/>
        <v>0</v>
      </c>
      <c r="V81" s="204">
        <v>0</v>
      </c>
      <c r="W81" s="204">
        <f t="shared" si="275"/>
        <v>0</v>
      </c>
      <c r="X81" s="204">
        <v>0</v>
      </c>
      <c r="Y81" s="204">
        <f t="shared" si="276"/>
        <v>0</v>
      </c>
      <c r="Z81" s="204">
        <v>0</v>
      </c>
      <c r="AA81" s="204">
        <f t="shared" si="277"/>
        <v>0</v>
      </c>
      <c r="AB81" s="204">
        <v>0</v>
      </c>
      <c r="AC81" s="204">
        <f t="shared" si="278"/>
        <v>0</v>
      </c>
      <c r="AD81" s="204">
        <v>0</v>
      </c>
      <c r="AE81" s="204">
        <f t="shared" si="279"/>
        <v>0</v>
      </c>
      <c r="AF81" s="204">
        <v>0</v>
      </c>
      <c r="AG81" s="204">
        <f t="shared" si="280"/>
        <v>0</v>
      </c>
      <c r="AH81" s="204">
        <v>0</v>
      </c>
      <c r="AI81" s="204">
        <f t="shared" si="281"/>
        <v>0</v>
      </c>
      <c r="AJ81" s="204">
        <v>0</v>
      </c>
      <c r="AK81" s="204">
        <f t="shared" si="282"/>
        <v>0</v>
      </c>
      <c r="AL81" s="204">
        <v>0</v>
      </c>
      <c r="AM81" s="204">
        <f t="shared" si="283"/>
        <v>0</v>
      </c>
      <c r="AN81" s="204">
        <v>0</v>
      </c>
      <c r="AO81" s="204">
        <f t="shared" si="284"/>
        <v>0</v>
      </c>
      <c r="AP81" s="204">
        <v>0</v>
      </c>
      <c r="AQ81" s="204">
        <f t="shared" si="285"/>
        <v>0</v>
      </c>
      <c r="AR81" s="204">
        <v>0</v>
      </c>
      <c r="AS81" s="204">
        <f t="shared" si="286"/>
        <v>0</v>
      </c>
      <c r="AT81" s="204">
        <v>0</v>
      </c>
      <c r="AU81" s="204">
        <f t="shared" si="287"/>
        <v>0</v>
      </c>
      <c r="AV81" s="204">
        <v>464021</v>
      </c>
      <c r="AW81" s="204">
        <f t="shared" si="288"/>
        <v>6.6076326094695625</v>
      </c>
      <c r="AX81" s="204">
        <v>464021</v>
      </c>
      <c r="AY81" s="204">
        <f t="shared" si="289"/>
        <v>6.6076326094695625</v>
      </c>
    </row>
    <row r="82" spans="1:51" x14ac:dyDescent="0.25">
      <c r="A82" s="146" t="s">
        <v>88</v>
      </c>
      <c r="B82" s="143" t="s">
        <v>13</v>
      </c>
      <c r="C82" s="143"/>
      <c r="D82" s="143" t="s">
        <v>13</v>
      </c>
      <c r="E82" s="143"/>
      <c r="F82" s="143" t="s">
        <v>13</v>
      </c>
      <c r="G82" s="143"/>
      <c r="H82" s="143" t="s">
        <v>13</v>
      </c>
      <c r="I82" s="143"/>
      <c r="J82" s="143" t="s">
        <v>13</v>
      </c>
      <c r="K82" s="143"/>
      <c r="L82" s="143" t="s">
        <v>13</v>
      </c>
      <c r="M82" s="143"/>
      <c r="N82" s="143" t="s">
        <v>13</v>
      </c>
      <c r="O82" s="143"/>
      <c r="P82" s="143" t="s">
        <v>13</v>
      </c>
      <c r="Q82" s="143"/>
      <c r="R82" s="143" t="s">
        <v>13</v>
      </c>
      <c r="S82" s="143"/>
      <c r="T82" s="143" t="s">
        <v>13</v>
      </c>
      <c r="U82" s="143"/>
      <c r="V82" s="143" t="s">
        <v>13</v>
      </c>
      <c r="W82" s="143"/>
      <c r="X82" s="143" t="s">
        <v>13</v>
      </c>
      <c r="Y82" s="143"/>
      <c r="Z82" s="143" t="s">
        <v>13</v>
      </c>
      <c r="AA82" s="143"/>
      <c r="AB82" s="143" t="s">
        <v>13</v>
      </c>
      <c r="AC82" s="143"/>
      <c r="AD82" s="143" t="s">
        <v>13</v>
      </c>
      <c r="AE82" s="143"/>
      <c r="AF82" s="143" t="s">
        <v>13</v>
      </c>
      <c r="AG82" s="143"/>
      <c r="AH82" s="143" t="s">
        <v>13</v>
      </c>
      <c r="AI82" s="143"/>
      <c r="AJ82" s="143" t="s">
        <v>13</v>
      </c>
      <c r="AK82" s="143"/>
      <c r="AL82" s="143" t="s">
        <v>13</v>
      </c>
      <c r="AM82" s="143"/>
      <c r="AN82" s="143" t="s">
        <v>13</v>
      </c>
      <c r="AO82" s="143"/>
      <c r="AP82" s="143" t="s">
        <v>13</v>
      </c>
      <c r="AQ82" s="143"/>
      <c r="AR82" s="143" t="s">
        <v>13</v>
      </c>
      <c r="AS82" s="143"/>
      <c r="AT82" s="143" t="s">
        <v>13</v>
      </c>
      <c r="AU82" s="143"/>
      <c r="AV82" s="143" t="s">
        <v>13</v>
      </c>
      <c r="AW82" s="143"/>
      <c r="AX82" s="143" t="s">
        <v>13</v>
      </c>
      <c r="AY82" s="143"/>
    </row>
    <row r="83" spans="1:51" x14ac:dyDescent="0.25">
      <c r="A83" s="205" t="s">
        <v>89</v>
      </c>
      <c r="B83" s="206">
        <v>0</v>
      </c>
      <c r="C83" s="206">
        <f t="shared" si="265"/>
        <v>0</v>
      </c>
      <c r="D83" s="206">
        <v>0</v>
      </c>
      <c r="E83" s="206">
        <f t="shared" ref="E83:E85" si="290">+D83/D$3</f>
        <v>0</v>
      </c>
      <c r="F83" s="206">
        <v>0</v>
      </c>
      <c r="G83" s="206">
        <f t="shared" ref="G83:G85" si="291">+F83/F$3</f>
        <v>0</v>
      </c>
      <c r="H83" s="206">
        <v>0</v>
      </c>
      <c r="I83" s="206">
        <f t="shared" ref="I83:I85" si="292">+H83/H$3</f>
        <v>0</v>
      </c>
      <c r="J83" s="206">
        <v>0</v>
      </c>
      <c r="K83" s="206">
        <f t="shared" ref="K83:K85" si="293">+J83/J$3</f>
        <v>0</v>
      </c>
      <c r="L83" s="206">
        <v>0</v>
      </c>
      <c r="M83" s="206">
        <f t="shared" ref="M83:M85" si="294">+L83/L$3</f>
        <v>0</v>
      </c>
      <c r="N83" s="206">
        <v>0</v>
      </c>
      <c r="O83" s="206">
        <f t="shared" ref="O83:O85" si="295">+N83/N$3</f>
        <v>0</v>
      </c>
      <c r="P83" s="206">
        <v>0</v>
      </c>
      <c r="Q83" s="206">
        <f t="shared" ref="Q83:Q85" si="296">+P83/P$3</f>
        <v>0</v>
      </c>
      <c r="R83" s="206">
        <v>0</v>
      </c>
      <c r="S83" s="206">
        <f t="shared" ref="S83:S85" si="297">+R83/R$3</f>
        <v>0</v>
      </c>
      <c r="T83" s="206">
        <v>0</v>
      </c>
      <c r="U83" s="206">
        <f t="shared" ref="U83:U85" si="298">+T83/T$3</f>
        <v>0</v>
      </c>
      <c r="V83" s="206">
        <v>0</v>
      </c>
      <c r="W83" s="206">
        <f t="shared" ref="W83:W85" si="299">+V83/V$3</f>
        <v>0</v>
      </c>
      <c r="X83" s="206">
        <v>0</v>
      </c>
      <c r="Y83" s="206">
        <f t="shared" ref="Y83:Y85" si="300">+X83/X$3</f>
        <v>0</v>
      </c>
      <c r="Z83" s="206">
        <v>0</v>
      </c>
      <c r="AA83" s="206">
        <f t="shared" ref="AA83:AA85" si="301">+Z83/Z$3</f>
        <v>0</v>
      </c>
      <c r="AB83" s="206">
        <v>0</v>
      </c>
      <c r="AC83" s="206">
        <f t="shared" ref="AC83:AC85" si="302">+AB83/AB$3</f>
        <v>0</v>
      </c>
      <c r="AD83" s="206">
        <v>0</v>
      </c>
      <c r="AE83" s="206">
        <f t="shared" ref="AE83:AE85" si="303">+AD83/AD$3</f>
        <v>0</v>
      </c>
      <c r="AF83" s="206">
        <v>0</v>
      </c>
      <c r="AG83" s="206">
        <f t="shared" ref="AG83:AG85" si="304">+AF83/AF$3</f>
        <v>0</v>
      </c>
      <c r="AH83" s="206">
        <v>0</v>
      </c>
      <c r="AI83" s="206">
        <f t="shared" ref="AI83:AI85" si="305">+AH83/AH$3</f>
        <v>0</v>
      </c>
      <c r="AJ83" s="206">
        <v>0</v>
      </c>
      <c r="AK83" s="206">
        <f t="shared" ref="AK83:AK85" si="306">+AJ83/AJ$3</f>
        <v>0</v>
      </c>
      <c r="AL83" s="206">
        <v>0</v>
      </c>
      <c r="AM83" s="206">
        <f t="shared" ref="AM83:AM85" si="307">+AL83/AL$3</f>
        <v>0</v>
      </c>
      <c r="AN83" s="206">
        <v>0</v>
      </c>
      <c r="AO83" s="206">
        <f t="shared" ref="AO83:AO85" si="308">+AN83/AN$3</f>
        <v>0</v>
      </c>
      <c r="AP83" s="206">
        <v>0</v>
      </c>
      <c r="AQ83" s="206">
        <f t="shared" ref="AQ83:AQ85" si="309">+AP83/AP$3</f>
        <v>0</v>
      </c>
      <c r="AR83" s="206">
        <v>0</v>
      </c>
      <c r="AS83" s="206">
        <f t="shared" ref="AS83:AS85" si="310">+AR83/AR$3</f>
        <v>0</v>
      </c>
      <c r="AT83" s="206">
        <v>0</v>
      </c>
      <c r="AU83" s="206">
        <f t="shared" ref="AU83:AU85" si="311">+AT83/AT$3</f>
        <v>0</v>
      </c>
      <c r="AV83" s="206">
        <v>54099</v>
      </c>
      <c r="AW83" s="206">
        <f t="shared" ref="AW83:AW85" si="312">+AV83/AV$3</f>
        <v>0.77036667853328589</v>
      </c>
      <c r="AX83" s="206">
        <v>54099</v>
      </c>
      <c r="AY83" s="206">
        <f t="shared" ref="AY83:AY85" si="313">+AX83/AX$3</f>
        <v>0.77036667853328589</v>
      </c>
    </row>
    <row r="84" spans="1:51" x14ac:dyDescent="0.25">
      <c r="A84" s="205" t="s">
        <v>90</v>
      </c>
      <c r="B84" s="206">
        <v>0</v>
      </c>
      <c r="C84" s="206">
        <f t="shared" si="265"/>
        <v>0</v>
      </c>
      <c r="D84" s="206">
        <v>0</v>
      </c>
      <c r="E84" s="206">
        <f t="shared" si="290"/>
        <v>0</v>
      </c>
      <c r="F84" s="206">
        <v>0</v>
      </c>
      <c r="G84" s="206">
        <f t="shared" si="291"/>
        <v>0</v>
      </c>
      <c r="H84" s="206">
        <v>0</v>
      </c>
      <c r="I84" s="206">
        <f t="shared" si="292"/>
        <v>0</v>
      </c>
      <c r="J84" s="206">
        <v>0</v>
      </c>
      <c r="K84" s="206">
        <f t="shared" si="293"/>
        <v>0</v>
      </c>
      <c r="L84" s="206">
        <v>0</v>
      </c>
      <c r="M84" s="206">
        <f t="shared" si="294"/>
        <v>0</v>
      </c>
      <c r="N84" s="206">
        <v>0</v>
      </c>
      <c r="O84" s="206">
        <f t="shared" si="295"/>
        <v>0</v>
      </c>
      <c r="P84" s="206">
        <v>0</v>
      </c>
      <c r="Q84" s="206">
        <f t="shared" si="296"/>
        <v>0</v>
      </c>
      <c r="R84" s="206">
        <v>0</v>
      </c>
      <c r="S84" s="206">
        <f t="shared" si="297"/>
        <v>0</v>
      </c>
      <c r="T84" s="206">
        <v>0</v>
      </c>
      <c r="U84" s="206">
        <f t="shared" si="298"/>
        <v>0</v>
      </c>
      <c r="V84" s="206">
        <v>0</v>
      </c>
      <c r="W84" s="206">
        <f t="shared" si="299"/>
        <v>0</v>
      </c>
      <c r="X84" s="206">
        <v>0</v>
      </c>
      <c r="Y84" s="206">
        <f t="shared" si="300"/>
        <v>0</v>
      </c>
      <c r="Z84" s="206">
        <v>0</v>
      </c>
      <c r="AA84" s="206">
        <f t="shared" si="301"/>
        <v>0</v>
      </c>
      <c r="AB84" s="206">
        <v>0</v>
      </c>
      <c r="AC84" s="206">
        <f t="shared" si="302"/>
        <v>0</v>
      </c>
      <c r="AD84" s="206">
        <v>0</v>
      </c>
      <c r="AE84" s="206">
        <f t="shared" si="303"/>
        <v>0</v>
      </c>
      <c r="AF84" s="206">
        <v>0</v>
      </c>
      <c r="AG84" s="206">
        <f t="shared" si="304"/>
        <v>0</v>
      </c>
      <c r="AH84" s="206">
        <v>0</v>
      </c>
      <c r="AI84" s="206">
        <f t="shared" si="305"/>
        <v>0</v>
      </c>
      <c r="AJ84" s="206">
        <v>0</v>
      </c>
      <c r="AK84" s="206">
        <f t="shared" si="306"/>
        <v>0</v>
      </c>
      <c r="AL84" s="206">
        <v>0</v>
      </c>
      <c r="AM84" s="206">
        <f t="shared" si="307"/>
        <v>0</v>
      </c>
      <c r="AN84" s="206">
        <v>0</v>
      </c>
      <c r="AO84" s="206">
        <f t="shared" si="308"/>
        <v>0</v>
      </c>
      <c r="AP84" s="206">
        <v>0</v>
      </c>
      <c r="AQ84" s="206">
        <f t="shared" si="309"/>
        <v>0</v>
      </c>
      <c r="AR84" s="206">
        <v>0</v>
      </c>
      <c r="AS84" s="206">
        <f t="shared" si="310"/>
        <v>0</v>
      </c>
      <c r="AT84" s="206">
        <v>0</v>
      </c>
      <c r="AU84" s="206">
        <f t="shared" si="311"/>
        <v>0</v>
      </c>
      <c r="AV84" s="206">
        <v>0</v>
      </c>
      <c r="AW84" s="206">
        <f t="shared" si="312"/>
        <v>0</v>
      </c>
      <c r="AX84" s="206">
        <v>0</v>
      </c>
      <c r="AY84" s="206">
        <f t="shared" si="313"/>
        <v>0</v>
      </c>
    </row>
    <row r="85" spans="1:51" x14ac:dyDescent="0.25">
      <c r="A85" s="207" t="s">
        <v>91</v>
      </c>
      <c r="B85" s="208">
        <v>0</v>
      </c>
      <c r="C85" s="208">
        <f t="shared" si="265"/>
        <v>0</v>
      </c>
      <c r="D85" s="208">
        <v>0</v>
      </c>
      <c r="E85" s="208">
        <f t="shared" si="290"/>
        <v>0</v>
      </c>
      <c r="F85" s="208">
        <v>0</v>
      </c>
      <c r="G85" s="208">
        <f t="shared" si="291"/>
        <v>0</v>
      </c>
      <c r="H85" s="208">
        <v>0</v>
      </c>
      <c r="I85" s="208">
        <f t="shared" si="292"/>
        <v>0</v>
      </c>
      <c r="J85" s="208">
        <v>0</v>
      </c>
      <c r="K85" s="208">
        <f t="shared" si="293"/>
        <v>0</v>
      </c>
      <c r="L85" s="208">
        <v>0</v>
      </c>
      <c r="M85" s="208">
        <f t="shared" si="294"/>
        <v>0</v>
      </c>
      <c r="N85" s="208">
        <v>0</v>
      </c>
      <c r="O85" s="208">
        <f t="shared" si="295"/>
        <v>0</v>
      </c>
      <c r="P85" s="208">
        <v>0</v>
      </c>
      <c r="Q85" s="208">
        <f t="shared" si="296"/>
        <v>0</v>
      </c>
      <c r="R85" s="208">
        <v>0</v>
      </c>
      <c r="S85" s="208">
        <f t="shared" si="297"/>
        <v>0</v>
      </c>
      <c r="T85" s="208">
        <v>0</v>
      </c>
      <c r="U85" s="208">
        <f t="shared" si="298"/>
        <v>0</v>
      </c>
      <c r="V85" s="208">
        <v>0</v>
      </c>
      <c r="W85" s="208">
        <f t="shared" si="299"/>
        <v>0</v>
      </c>
      <c r="X85" s="208">
        <v>0</v>
      </c>
      <c r="Y85" s="208">
        <f t="shared" si="300"/>
        <v>0</v>
      </c>
      <c r="Z85" s="208">
        <v>0</v>
      </c>
      <c r="AA85" s="208">
        <f t="shared" si="301"/>
        <v>0</v>
      </c>
      <c r="AB85" s="208">
        <v>0</v>
      </c>
      <c r="AC85" s="208">
        <f t="shared" si="302"/>
        <v>0</v>
      </c>
      <c r="AD85" s="208">
        <v>0</v>
      </c>
      <c r="AE85" s="208">
        <f t="shared" si="303"/>
        <v>0</v>
      </c>
      <c r="AF85" s="208">
        <v>0</v>
      </c>
      <c r="AG85" s="208">
        <f t="shared" si="304"/>
        <v>0</v>
      </c>
      <c r="AH85" s="208">
        <v>0</v>
      </c>
      <c r="AI85" s="208">
        <f t="shared" si="305"/>
        <v>0</v>
      </c>
      <c r="AJ85" s="208">
        <v>0</v>
      </c>
      <c r="AK85" s="208">
        <f t="shared" si="306"/>
        <v>0</v>
      </c>
      <c r="AL85" s="208">
        <v>0</v>
      </c>
      <c r="AM85" s="208">
        <f t="shared" si="307"/>
        <v>0</v>
      </c>
      <c r="AN85" s="208">
        <v>0</v>
      </c>
      <c r="AO85" s="208">
        <f t="shared" si="308"/>
        <v>0</v>
      </c>
      <c r="AP85" s="208">
        <v>0</v>
      </c>
      <c r="AQ85" s="208">
        <f t="shared" si="309"/>
        <v>0</v>
      </c>
      <c r="AR85" s="208">
        <v>0</v>
      </c>
      <c r="AS85" s="208">
        <f t="shared" si="310"/>
        <v>0</v>
      </c>
      <c r="AT85" s="208">
        <v>0</v>
      </c>
      <c r="AU85" s="208">
        <f t="shared" si="311"/>
        <v>0</v>
      </c>
      <c r="AV85" s="208">
        <v>54099</v>
      </c>
      <c r="AW85" s="208">
        <f t="shared" si="312"/>
        <v>0.77036667853328589</v>
      </c>
      <c r="AX85" s="208">
        <v>54099</v>
      </c>
      <c r="AY85" s="208">
        <f t="shared" si="313"/>
        <v>0.77036667853328589</v>
      </c>
    </row>
    <row r="86" spans="1:51" x14ac:dyDescent="0.25">
      <c r="A86" s="146" t="s">
        <v>92</v>
      </c>
      <c r="B86" s="143" t="s">
        <v>13</v>
      </c>
      <c r="C86" s="143"/>
      <c r="D86" s="143" t="s">
        <v>13</v>
      </c>
      <c r="E86" s="143"/>
      <c r="F86" s="143" t="s">
        <v>13</v>
      </c>
      <c r="G86" s="143"/>
      <c r="H86" s="143" t="s">
        <v>13</v>
      </c>
      <c r="I86" s="143"/>
      <c r="J86" s="143" t="s">
        <v>13</v>
      </c>
      <c r="K86" s="143"/>
      <c r="L86" s="143" t="s">
        <v>13</v>
      </c>
      <c r="M86" s="143"/>
      <c r="N86" s="143" t="s">
        <v>13</v>
      </c>
      <c r="O86" s="143"/>
      <c r="P86" s="143" t="s">
        <v>13</v>
      </c>
      <c r="Q86" s="143"/>
      <c r="R86" s="143" t="s">
        <v>13</v>
      </c>
      <c r="S86" s="143"/>
      <c r="T86" s="143" t="s">
        <v>13</v>
      </c>
      <c r="U86" s="143"/>
      <c r="V86" s="143" t="s">
        <v>13</v>
      </c>
      <c r="W86" s="143"/>
      <c r="X86" s="143" t="s">
        <v>13</v>
      </c>
      <c r="Y86" s="143"/>
      <c r="Z86" s="143" t="s">
        <v>13</v>
      </c>
      <c r="AA86" s="143"/>
      <c r="AB86" s="143" t="s">
        <v>13</v>
      </c>
      <c r="AC86" s="143"/>
      <c r="AD86" s="143" t="s">
        <v>13</v>
      </c>
      <c r="AE86" s="143"/>
      <c r="AF86" s="143" t="s">
        <v>13</v>
      </c>
      <c r="AG86" s="143"/>
      <c r="AH86" s="143" t="s">
        <v>13</v>
      </c>
      <c r="AI86" s="143"/>
      <c r="AJ86" s="143" t="s">
        <v>13</v>
      </c>
      <c r="AK86" s="143"/>
      <c r="AL86" s="143" t="s">
        <v>13</v>
      </c>
      <c r="AM86" s="143"/>
      <c r="AN86" s="143" t="s">
        <v>13</v>
      </c>
      <c r="AO86" s="143"/>
      <c r="AP86" s="143" t="s">
        <v>13</v>
      </c>
      <c r="AQ86" s="143"/>
      <c r="AR86" s="143" t="s">
        <v>13</v>
      </c>
      <c r="AS86" s="143"/>
      <c r="AT86" s="143" t="s">
        <v>13</v>
      </c>
      <c r="AU86" s="143"/>
      <c r="AV86" s="143" t="s">
        <v>13</v>
      </c>
      <c r="AW86" s="143"/>
      <c r="AX86" s="143" t="s">
        <v>13</v>
      </c>
      <c r="AY86" s="143"/>
    </row>
    <row r="87" spans="1:51" x14ac:dyDescent="0.25">
      <c r="A87" s="209" t="s">
        <v>93</v>
      </c>
      <c r="B87" s="210">
        <v>0</v>
      </c>
      <c r="C87" s="210">
        <f t="shared" si="265"/>
        <v>0</v>
      </c>
      <c r="D87" s="210">
        <v>0</v>
      </c>
      <c r="E87" s="210">
        <f t="shared" ref="E87:E89" si="314">+D87/D$3</f>
        <v>0</v>
      </c>
      <c r="F87" s="210">
        <v>0</v>
      </c>
      <c r="G87" s="210">
        <f t="shared" ref="G87:G89" si="315">+F87/F$3</f>
        <v>0</v>
      </c>
      <c r="H87" s="210">
        <v>0</v>
      </c>
      <c r="I87" s="210">
        <f t="shared" ref="I87:I89" si="316">+H87/H$3</f>
        <v>0</v>
      </c>
      <c r="J87" s="210">
        <v>0</v>
      </c>
      <c r="K87" s="210">
        <f t="shared" ref="K87:K89" si="317">+J87/J$3</f>
        <v>0</v>
      </c>
      <c r="L87" s="210">
        <v>0</v>
      </c>
      <c r="M87" s="210">
        <f t="shared" ref="M87:M89" si="318">+L87/L$3</f>
        <v>0</v>
      </c>
      <c r="N87" s="210">
        <v>0</v>
      </c>
      <c r="O87" s="210">
        <f t="shared" ref="O87:O89" si="319">+N87/N$3</f>
        <v>0</v>
      </c>
      <c r="P87" s="210">
        <v>0</v>
      </c>
      <c r="Q87" s="210">
        <f t="shared" ref="Q87:Q89" si="320">+P87/P$3</f>
        <v>0</v>
      </c>
      <c r="R87" s="210">
        <v>0</v>
      </c>
      <c r="S87" s="210">
        <f t="shared" ref="S87:S89" si="321">+R87/R$3</f>
        <v>0</v>
      </c>
      <c r="T87" s="210">
        <v>0</v>
      </c>
      <c r="U87" s="210">
        <f t="shared" ref="U87:U89" si="322">+T87/T$3</f>
        <v>0</v>
      </c>
      <c r="V87" s="210">
        <v>0</v>
      </c>
      <c r="W87" s="210">
        <f t="shared" ref="W87:W89" si="323">+V87/V$3</f>
        <v>0</v>
      </c>
      <c r="X87" s="210">
        <v>0</v>
      </c>
      <c r="Y87" s="210">
        <f t="shared" ref="Y87:Y89" si="324">+X87/X$3</f>
        <v>0</v>
      </c>
      <c r="Z87" s="210">
        <v>0</v>
      </c>
      <c r="AA87" s="210">
        <f t="shared" ref="AA87:AA89" si="325">+Z87/Z$3</f>
        <v>0</v>
      </c>
      <c r="AB87" s="210">
        <v>0</v>
      </c>
      <c r="AC87" s="210">
        <f t="shared" ref="AC87:AC89" si="326">+AB87/AB$3</f>
        <v>0</v>
      </c>
      <c r="AD87" s="210">
        <v>0</v>
      </c>
      <c r="AE87" s="210">
        <f t="shared" ref="AE87:AE89" si="327">+AD87/AD$3</f>
        <v>0</v>
      </c>
      <c r="AF87" s="210">
        <v>0</v>
      </c>
      <c r="AG87" s="210">
        <f t="shared" ref="AG87:AG89" si="328">+AF87/AF$3</f>
        <v>0</v>
      </c>
      <c r="AH87" s="210">
        <v>0</v>
      </c>
      <c r="AI87" s="210">
        <f t="shared" ref="AI87:AI89" si="329">+AH87/AH$3</f>
        <v>0</v>
      </c>
      <c r="AJ87" s="210">
        <v>0</v>
      </c>
      <c r="AK87" s="210">
        <f t="shared" ref="AK87:AK89" si="330">+AJ87/AJ$3</f>
        <v>0</v>
      </c>
      <c r="AL87" s="210">
        <v>0</v>
      </c>
      <c r="AM87" s="210">
        <f t="shared" ref="AM87:AM89" si="331">+AL87/AL$3</f>
        <v>0</v>
      </c>
      <c r="AN87" s="210">
        <v>0</v>
      </c>
      <c r="AO87" s="210">
        <f t="shared" ref="AO87:AO89" si="332">+AN87/AN$3</f>
        <v>0</v>
      </c>
      <c r="AP87" s="210">
        <v>0</v>
      </c>
      <c r="AQ87" s="210">
        <f t="shared" ref="AQ87:AQ89" si="333">+AP87/AP$3</f>
        <v>0</v>
      </c>
      <c r="AR87" s="210">
        <v>0</v>
      </c>
      <c r="AS87" s="210">
        <f t="shared" ref="AS87:AS89" si="334">+AR87/AR$3</f>
        <v>0</v>
      </c>
      <c r="AT87" s="210">
        <v>0</v>
      </c>
      <c r="AU87" s="210">
        <f t="shared" ref="AU87:AU89" si="335">+AT87/AT$3</f>
        <v>0</v>
      </c>
      <c r="AV87" s="210">
        <v>34660</v>
      </c>
      <c r="AW87" s="210">
        <f t="shared" ref="AW87:AW89" si="336">+AV87/AV$3</f>
        <v>0.49355642577429693</v>
      </c>
      <c r="AX87" s="210">
        <v>34660</v>
      </c>
      <c r="AY87" s="210">
        <f t="shared" ref="AY87:AY89" si="337">+AX87/AX$3</f>
        <v>0.49355642577429693</v>
      </c>
    </row>
    <row r="88" spans="1:51" x14ac:dyDescent="0.25">
      <c r="A88" s="209" t="s">
        <v>94</v>
      </c>
      <c r="B88" s="210">
        <v>0</v>
      </c>
      <c r="C88" s="210">
        <f t="shared" si="265"/>
        <v>0</v>
      </c>
      <c r="D88" s="210">
        <v>0</v>
      </c>
      <c r="E88" s="210">
        <f t="shared" si="314"/>
        <v>0</v>
      </c>
      <c r="F88" s="210">
        <v>0</v>
      </c>
      <c r="G88" s="210">
        <f t="shared" si="315"/>
        <v>0</v>
      </c>
      <c r="H88" s="210">
        <v>0</v>
      </c>
      <c r="I88" s="210">
        <f t="shared" si="316"/>
        <v>0</v>
      </c>
      <c r="J88" s="210">
        <v>0</v>
      </c>
      <c r="K88" s="210">
        <f t="shared" si="317"/>
        <v>0</v>
      </c>
      <c r="L88" s="210">
        <v>0</v>
      </c>
      <c r="M88" s="210">
        <f t="shared" si="318"/>
        <v>0</v>
      </c>
      <c r="N88" s="210">
        <v>0</v>
      </c>
      <c r="O88" s="210">
        <f t="shared" si="319"/>
        <v>0</v>
      </c>
      <c r="P88" s="210">
        <v>0</v>
      </c>
      <c r="Q88" s="210">
        <f t="shared" si="320"/>
        <v>0</v>
      </c>
      <c r="R88" s="210">
        <v>0</v>
      </c>
      <c r="S88" s="210">
        <f t="shared" si="321"/>
        <v>0</v>
      </c>
      <c r="T88" s="210">
        <v>0</v>
      </c>
      <c r="U88" s="210">
        <f t="shared" si="322"/>
        <v>0</v>
      </c>
      <c r="V88" s="210">
        <v>0</v>
      </c>
      <c r="W88" s="210">
        <f t="shared" si="323"/>
        <v>0</v>
      </c>
      <c r="X88" s="210">
        <v>0</v>
      </c>
      <c r="Y88" s="210">
        <f t="shared" si="324"/>
        <v>0</v>
      </c>
      <c r="Z88" s="210">
        <v>0</v>
      </c>
      <c r="AA88" s="210">
        <f t="shared" si="325"/>
        <v>0</v>
      </c>
      <c r="AB88" s="210">
        <v>0</v>
      </c>
      <c r="AC88" s="210">
        <f t="shared" si="326"/>
        <v>0</v>
      </c>
      <c r="AD88" s="210">
        <v>0</v>
      </c>
      <c r="AE88" s="210">
        <f t="shared" si="327"/>
        <v>0</v>
      </c>
      <c r="AF88" s="210">
        <v>0</v>
      </c>
      <c r="AG88" s="210">
        <f t="shared" si="328"/>
        <v>0</v>
      </c>
      <c r="AH88" s="210">
        <v>0</v>
      </c>
      <c r="AI88" s="210">
        <f t="shared" si="329"/>
        <v>0</v>
      </c>
      <c r="AJ88" s="210">
        <v>0</v>
      </c>
      <c r="AK88" s="210">
        <f t="shared" si="330"/>
        <v>0</v>
      </c>
      <c r="AL88" s="210">
        <v>0</v>
      </c>
      <c r="AM88" s="210">
        <f t="shared" si="331"/>
        <v>0</v>
      </c>
      <c r="AN88" s="210">
        <v>0</v>
      </c>
      <c r="AO88" s="210">
        <f t="shared" si="332"/>
        <v>0</v>
      </c>
      <c r="AP88" s="210">
        <v>0</v>
      </c>
      <c r="AQ88" s="210">
        <f t="shared" si="333"/>
        <v>0</v>
      </c>
      <c r="AR88" s="210">
        <v>0</v>
      </c>
      <c r="AS88" s="210">
        <f t="shared" si="334"/>
        <v>0</v>
      </c>
      <c r="AT88" s="210">
        <v>0</v>
      </c>
      <c r="AU88" s="210">
        <f t="shared" si="335"/>
        <v>0</v>
      </c>
      <c r="AV88" s="210">
        <v>139810</v>
      </c>
      <c r="AW88" s="210">
        <f t="shared" si="336"/>
        <v>1.9908864364542542</v>
      </c>
      <c r="AX88" s="210">
        <v>139810</v>
      </c>
      <c r="AY88" s="210">
        <f t="shared" si="337"/>
        <v>1.9908864364542542</v>
      </c>
    </row>
    <row r="89" spans="1:51" x14ac:dyDescent="0.25">
      <c r="A89" s="211" t="s">
        <v>95</v>
      </c>
      <c r="B89" s="212">
        <v>0</v>
      </c>
      <c r="C89" s="212">
        <f t="shared" si="265"/>
        <v>0</v>
      </c>
      <c r="D89" s="212">
        <v>0</v>
      </c>
      <c r="E89" s="212">
        <f t="shared" si="314"/>
        <v>0</v>
      </c>
      <c r="F89" s="212">
        <v>0</v>
      </c>
      <c r="G89" s="212">
        <f t="shared" si="315"/>
        <v>0</v>
      </c>
      <c r="H89" s="212">
        <v>0</v>
      </c>
      <c r="I89" s="212">
        <f t="shared" si="316"/>
        <v>0</v>
      </c>
      <c r="J89" s="212">
        <v>0</v>
      </c>
      <c r="K89" s="212">
        <f t="shared" si="317"/>
        <v>0</v>
      </c>
      <c r="L89" s="212">
        <v>0</v>
      </c>
      <c r="M89" s="212">
        <f t="shared" si="318"/>
        <v>0</v>
      </c>
      <c r="N89" s="212">
        <v>0</v>
      </c>
      <c r="O89" s="212">
        <f t="shared" si="319"/>
        <v>0</v>
      </c>
      <c r="P89" s="212">
        <v>0</v>
      </c>
      <c r="Q89" s="212">
        <f t="shared" si="320"/>
        <v>0</v>
      </c>
      <c r="R89" s="212">
        <v>0</v>
      </c>
      <c r="S89" s="212">
        <f t="shared" si="321"/>
        <v>0</v>
      </c>
      <c r="T89" s="212">
        <v>0</v>
      </c>
      <c r="U89" s="212">
        <f t="shared" si="322"/>
        <v>0</v>
      </c>
      <c r="V89" s="212">
        <v>0</v>
      </c>
      <c r="W89" s="212">
        <f t="shared" si="323"/>
        <v>0</v>
      </c>
      <c r="X89" s="212">
        <v>0</v>
      </c>
      <c r="Y89" s="212">
        <f t="shared" si="324"/>
        <v>0</v>
      </c>
      <c r="Z89" s="212">
        <v>0</v>
      </c>
      <c r="AA89" s="212">
        <f t="shared" si="325"/>
        <v>0</v>
      </c>
      <c r="AB89" s="212">
        <v>0</v>
      </c>
      <c r="AC89" s="212">
        <f t="shared" si="326"/>
        <v>0</v>
      </c>
      <c r="AD89" s="212">
        <v>0</v>
      </c>
      <c r="AE89" s="212">
        <f t="shared" si="327"/>
        <v>0</v>
      </c>
      <c r="AF89" s="212">
        <v>0</v>
      </c>
      <c r="AG89" s="212">
        <f t="shared" si="328"/>
        <v>0</v>
      </c>
      <c r="AH89" s="212">
        <v>0</v>
      </c>
      <c r="AI89" s="212">
        <f t="shared" si="329"/>
        <v>0</v>
      </c>
      <c r="AJ89" s="212">
        <v>0</v>
      </c>
      <c r="AK89" s="212">
        <f t="shared" si="330"/>
        <v>0</v>
      </c>
      <c r="AL89" s="212">
        <v>0</v>
      </c>
      <c r="AM89" s="212">
        <f t="shared" si="331"/>
        <v>0</v>
      </c>
      <c r="AN89" s="212">
        <v>0</v>
      </c>
      <c r="AO89" s="212">
        <f t="shared" si="332"/>
        <v>0</v>
      </c>
      <c r="AP89" s="212">
        <v>0</v>
      </c>
      <c r="AQ89" s="212">
        <f t="shared" si="333"/>
        <v>0</v>
      </c>
      <c r="AR89" s="212">
        <v>0</v>
      </c>
      <c r="AS89" s="212">
        <f t="shared" si="334"/>
        <v>0</v>
      </c>
      <c r="AT89" s="212">
        <v>0</v>
      </c>
      <c r="AU89" s="212">
        <f t="shared" si="335"/>
        <v>0</v>
      </c>
      <c r="AV89" s="212">
        <v>174470</v>
      </c>
      <c r="AW89" s="212">
        <f t="shared" si="336"/>
        <v>2.4844428622285513</v>
      </c>
      <c r="AX89" s="212">
        <v>174470</v>
      </c>
      <c r="AY89" s="212">
        <f t="shared" si="337"/>
        <v>2.4844428622285513</v>
      </c>
    </row>
    <row r="90" spans="1:51" x14ac:dyDescent="0.25">
      <c r="A90" s="146" t="s">
        <v>96</v>
      </c>
      <c r="B90" s="143" t="s">
        <v>13</v>
      </c>
      <c r="C90" s="143"/>
      <c r="D90" s="143" t="s">
        <v>13</v>
      </c>
      <c r="E90" s="143"/>
      <c r="F90" s="143" t="s">
        <v>13</v>
      </c>
      <c r="G90" s="143"/>
      <c r="H90" s="143" t="s">
        <v>13</v>
      </c>
      <c r="I90" s="143"/>
      <c r="J90" s="143" t="s">
        <v>13</v>
      </c>
      <c r="K90" s="143"/>
      <c r="L90" s="143" t="s">
        <v>13</v>
      </c>
      <c r="M90" s="143"/>
      <c r="N90" s="143" t="s">
        <v>13</v>
      </c>
      <c r="O90" s="143"/>
      <c r="P90" s="143" t="s">
        <v>13</v>
      </c>
      <c r="Q90" s="143"/>
      <c r="R90" s="143" t="s">
        <v>13</v>
      </c>
      <c r="S90" s="143"/>
      <c r="T90" s="143" t="s">
        <v>13</v>
      </c>
      <c r="U90" s="143"/>
      <c r="V90" s="143" t="s">
        <v>13</v>
      </c>
      <c r="W90" s="143"/>
      <c r="X90" s="143" t="s">
        <v>13</v>
      </c>
      <c r="Y90" s="143"/>
      <c r="Z90" s="143" t="s">
        <v>13</v>
      </c>
      <c r="AA90" s="143"/>
      <c r="AB90" s="143" t="s">
        <v>13</v>
      </c>
      <c r="AC90" s="143"/>
      <c r="AD90" s="143" t="s">
        <v>13</v>
      </c>
      <c r="AE90" s="143"/>
      <c r="AF90" s="143" t="s">
        <v>13</v>
      </c>
      <c r="AG90" s="143"/>
      <c r="AH90" s="143" t="s">
        <v>13</v>
      </c>
      <c r="AI90" s="143"/>
      <c r="AJ90" s="143" t="s">
        <v>13</v>
      </c>
      <c r="AK90" s="143"/>
      <c r="AL90" s="143" t="s">
        <v>13</v>
      </c>
      <c r="AM90" s="143"/>
      <c r="AN90" s="143" t="s">
        <v>13</v>
      </c>
      <c r="AO90" s="143"/>
      <c r="AP90" s="143" t="s">
        <v>13</v>
      </c>
      <c r="AQ90" s="143"/>
      <c r="AR90" s="143" t="s">
        <v>13</v>
      </c>
      <c r="AS90" s="143"/>
      <c r="AT90" s="143" t="s">
        <v>13</v>
      </c>
      <c r="AU90" s="143"/>
      <c r="AV90" s="143" t="s">
        <v>13</v>
      </c>
      <c r="AW90" s="143"/>
      <c r="AX90" s="143" t="s">
        <v>13</v>
      </c>
      <c r="AY90" s="143"/>
    </row>
    <row r="91" spans="1:51" x14ac:dyDescent="0.25">
      <c r="A91" s="213" t="s">
        <v>97</v>
      </c>
      <c r="B91" s="214">
        <v>0</v>
      </c>
      <c r="C91" s="214">
        <f t="shared" si="265"/>
        <v>0</v>
      </c>
      <c r="D91" s="214">
        <v>0</v>
      </c>
      <c r="E91" s="214">
        <f t="shared" ref="E91:E93" si="338">+D91/D$3</f>
        <v>0</v>
      </c>
      <c r="F91" s="214">
        <v>0</v>
      </c>
      <c r="G91" s="214">
        <f t="shared" ref="G91:G93" si="339">+F91/F$3</f>
        <v>0</v>
      </c>
      <c r="H91" s="214">
        <v>0</v>
      </c>
      <c r="I91" s="214">
        <f t="shared" ref="I91:I93" si="340">+H91/H$3</f>
        <v>0</v>
      </c>
      <c r="J91" s="214">
        <v>0</v>
      </c>
      <c r="K91" s="214">
        <f t="shared" ref="K91:K93" si="341">+J91/J$3</f>
        <v>0</v>
      </c>
      <c r="L91" s="214">
        <v>0</v>
      </c>
      <c r="M91" s="214">
        <f t="shared" ref="M91:M93" si="342">+L91/L$3</f>
        <v>0</v>
      </c>
      <c r="N91" s="214">
        <v>0</v>
      </c>
      <c r="O91" s="214">
        <f t="shared" ref="O91:O93" si="343">+N91/N$3</f>
        <v>0</v>
      </c>
      <c r="P91" s="214">
        <v>0</v>
      </c>
      <c r="Q91" s="214">
        <f t="shared" ref="Q91:Q93" si="344">+P91/P$3</f>
        <v>0</v>
      </c>
      <c r="R91" s="214">
        <v>0</v>
      </c>
      <c r="S91" s="214">
        <f t="shared" ref="S91:S93" si="345">+R91/R$3</f>
        <v>0</v>
      </c>
      <c r="T91" s="214">
        <v>0</v>
      </c>
      <c r="U91" s="214">
        <f t="shared" ref="U91:U93" si="346">+T91/T$3</f>
        <v>0</v>
      </c>
      <c r="V91" s="214">
        <v>0</v>
      </c>
      <c r="W91" s="214">
        <f t="shared" ref="W91:W93" si="347">+V91/V$3</f>
        <v>0</v>
      </c>
      <c r="X91" s="214">
        <v>0</v>
      </c>
      <c r="Y91" s="214">
        <f t="shared" ref="Y91:Y93" si="348">+X91/X$3</f>
        <v>0</v>
      </c>
      <c r="Z91" s="214">
        <v>0</v>
      </c>
      <c r="AA91" s="214">
        <f t="shared" ref="AA91:AA93" si="349">+Z91/Z$3</f>
        <v>0</v>
      </c>
      <c r="AB91" s="214">
        <v>0</v>
      </c>
      <c r="AC91" s="214">
        <f t="shared" ref="AC91:AC93" si="350">+AB91/AB$3</f>
        <v>0</v>
      </c>
      <c r="AD91" s="214">
        <v>0</v>
      </c>
      <c r="AE91" s="214">
        <f t="shared" ref="AE91:AE93" si="351">+AD91/AD$3</f>
        <v>0</v>
      </c>
      <c r="AF91" s="214">
        <v>0</v>
      </c>
      <c r="AG91" s="214">
        <f t="shared" ref="AG91:AG93" si="352">+AF91/AF$3</f>
        <v>0</v>
      </c>
      <c r="AH91" s="214">
        <v>0</v>
      </c>
      <c r="AI91" s="214">
        <f t="shared" ref="AI91:AI93" si="353">+AH91/AH$3</f>
        <v>0</v>
      </c>
      <c r="AJ91" s="214">
        <v>0</v>
      </c>
      <c r="AK91" s="214">
        <f t="shared" ref="AK91:AK93" si="354">+AJ91/AJ$3</f>
        <v>0</v>
      </c>
      <c r="AL91" s="214">
        <v>0</v>
      </c>
      <c r="AM91" s="214">
        <f t="shared" ref="AM91:AM93" si="355">+AL91/AL$3</f>
        <v>0</v>
      </c>
      <c r="AN91" s="214">
        <v>0</v>
      </c>
      <c r="AO91" s="214">
        <f t="shared" ref="AO91:AO93" si="356">+AN91/AN$3</f>
        <v>0</v>
      </c>
      <c r="AP91" s="214">
        <v>0</v>
      </c>
      <c r="AQ91" s="214">
        <f t="shared" ref="AQ91:AQ93" si="357">+AP91/AP$3</f>
        <v>0</v>
      </c>
      <c r="AR91" s="214">
        <v>0</v>
      </c>
      <c r="AS91" s="214">
        <f t="shared" ref="AS91:AS93" si="358">+AR91/AR$3</f>
        <v>0</v>
      </c>
      <c r="AT91" s="214">
        <v>0</v>
      </c>
      <c r="AU91" s="214">
        <f t="shared" ref="AU91:AU93" si="359">+AT91/AT$3</f>
        <v>0</v>
      </c>
      <c r="AV91" s="214">
        <v>0</v>
      </c>
      <c r="AW91" s="214">
        <f t="shared" ref="AW91:AW93" si="360">+AV91/AV$3</f>
        <v>0</v>
      </c>
      <c r="AX91" s="214">
        <v>0</v>
      </c>
      <c r="AY91" s="214">
        <f t="shared" ref="AY91:AY93" si="361">+AX91/AX$3</f>
        <v>0</v>
      </c>
    </row>
    <row r="92" spans="1:51" x14ac:dyDescent="0.25">
      <c r="A92" s="213" t="s">
        <v>98</v>
      </c>
      <c r="B92" s="214">
        <v>0</v>
      </c>
      <c r="C92" s="214">
        <f t="shared" si="265"/>
        <v>0</v>
      </c>
      <c r="D92" s="214">
        <v>0</v>
      </c>
      <c r="E92" s="214">
        <f t="shared" si="338"/>
        <v>0</v>
      </c>
      <c r="F92" s="214">
        <v>0</v>
      </c>
      <c r="G92" s="214">
        <f t="shared" si="339"/>
        <v>0</v>
      </c>
      <c r="H92" s="214">
        <v>0</v>
      </c>
      <c r="I92" s="214">
        <f t="shared" si="340"/>
        <v>0</v>
      </c>
      <c r="J92" s="214">
        <v>0</v>
      </c>
      <c r="K92" s="214">
        <f t="shared" si="341"/>
        <v>0</v>
      </c>
      <c r="L92" s="214">
        <v>0</v>
      </c>
      <c r="M92" s="214">
        <f t="shared" si="342"/>
        <v>0</v>
      </c>
      <c r="N92" s="214">
        <v>0</v>
      </c>
      <c r="O92" s="214">
        <f t="shared" si="343"/>
        <v>0</v>
      </c>
      <c r="P92" s="214">
        <v>0</v>
      </c>
      <c r="Q92" s="214">
        <f t="shared" si="344"/>
        <v>0</v>
      </c>
      <c r="R92" s="214">
        <v>0</v>
      </c>
      <c r="S92" s="214">
        <f t="shared" si="345"/>
        <v>0</v>
      </c>
      <c r="T92" s="214">
        <v>0</v>
      </c>
      <c r="U92" s="214">
        <f t="shared" si="346"/>
        <v>0</v>
      </c>
      <c r="V92" s="214">
        <v>0</v>
      </c>
      <c r="W92" s="214">
        <f t="shared" si="347"/>
        <v>0</v>
      </c>
      <c r="X92" s="214">
        <v>0</v>
      </c>
      <c r="Y92" s="214">
        <f t="shared" si="348"/>
        <v>0</v>
      </c>
      <c r="Z92" s="214">
        <v>0</v>
      </c>
      <c r="AA92" s="214">
        <f t="shared" si="349"/>
        <v>0</v>
      </c>
      <c r="AB92" s="214">
        <v>0</v>
      </c>
      <c r="AC92" s="214">
        <f t="shared" si="350"/>
        <v>0</v>
      </c>
      <c r="AD92" s="214">
        <v>0</v>
      </c>
      <c r="AE92" s="214">
        <f t="shared" si="351"/>
        <v>0</v>
      </c>
      <c r="AF92" s="214">
        <v>0</v>
      </c>
      <c r="AG92" s="214">
        <f t="shared" si="352"/>
        <v>0</v>
      </c>
      <c r="AH92" s="214">
        <v>0</v>
      </c>
      <c r="AI92" s="214">
        <f t="shared" si="353"/>
        <v>0</v>
      </c>
      <c r="AJ92" s="214">
        <v>0</v>
      </c>
      <c r="AK92" s="214">
        <f t="shared" si="354"/>
        <v>0</v>
      </c>
      <c r="AL92" s="214">
        <v>0</v>
      </c>
      <c r="AM92" s="214">
        <f t="shared" si="355"/>
        <v>0</v>
      </c>
      <c r="AN92" s="214">
        <v>0</v>
      </c>
      <c r="AO92" s="214">
        <f t="shared" si="356"/>
        <v>0</v>
      </c>
      <c r="AP92" s="214">
        <v>0</v>
      </c>
      <c r="AQ92" s="214">
        <f t="shared" si="357"/>
        <v>0</v>
      </c>
      <c r="AR92" s="214">
        <v>0</v>
      </c>
      <c r="AS92" s="214">
        <f t="shared" si="358"/>
        <v>0</v>
      </c>
      <c r="AT92" s="214">
        <v>0</v>
      </c>
      <c r="AU92" s="214">
        <f t="shared" si="359"/>
        <v>0</v>
      </c>
      <c r="AV92" s="214">
        <v>239190</v>
      </c>
      <c r="AW92" s="214">
        <f t="shared" si="360"/>
        <v>3.4060519757920966</v>
      </c>
      <c r="AX92" s="214">
        <v>239190</v>
      </c>
      <c r="AY92" s="214">
        <f t="shared" si="361"/>
        <v>3.4060519757920966</v>
      </c>
    </row>
    <row r="93" spans="1:51" x14ac:dyDescent="0.25">
      <c r="A93" s="215" t="s">
        <v>99</v>
      </c>
      <c r="B93" s="216">
        <v>0</v>
      </c>
      <c r="C93" s="216">
        <f t="shared" si="265"/>
        <v>0</v>
      </c>
      <c r="D93" s="216">
        <v>0</v>
      </c>
      <c r="E93" s="216">
        <f t="shared" si="338"/>
        <v>0</v>
      </c>
      <c r="F93" s="216">
        <v>0</v>
      </c>
      <c r="G93" s="216">
        <f t="shared" si="339"/>
        <v>0</v>
      </c>
      <c r="H93" s="216">
        <v>0</v>
      </c>
      <c r="I93" s="216">
        <f t="shared" si="340"/>
        <v>0</v>
      </c>
      <c r="J93" s="216">
        <v>0</v>
      </c>
      <c r="K93" s="216">
        <f t="shared" si="341"/>
        <v>0</v>
      </c>
      <c r="L93" s="216">
        <v>0</v>
      </c>
      <c r="M93" s="216">
        <f t="shared" si="342"/>
        <v>0</v>
      </c>
      <c r="N93" s="216">
        <v>0</v>
      </c>
      <c r="O93" s="216">
        <f t="shared" si="343"/>
        <v>0</v>
      </c>
      <c r="P93" s="216">
        <v>0</v>
      </c>
      <c r="Q93" s="216">
        <f t="shared" si="344"/>
        <v>0</v>
      </c>
      <c r="R93" s="216">
        <v>0</v>
      </c>
      <c r="S93" s="216">
        <f t="shared" si="345"/>
        <v>0</v>
      </c>
      <c r="T93" s="216">
        <v>0</v>
      </c>
      <c r="U93" s="216">
        <f t="shared" si="346"/>
        <v>0</v>
      </c>
      <c r="V93" s="216">
        <v>0</v>
      </c>
      <c r="W93" s="216">
        <f t="shared" si="347"/>
        <v>0</v>
      </c>
      <c r="X93" s="216">
        <v>0</v>
      </c>
      <c r="Y93" s="216">
        <f t="shared" si="348"/>
        <v>0</v>
      </c>
      <c r="Z93" s="216">
        <v>0</v>
      </c>
      <c r="AA93" s="216">
        <f t="shared" si="349"/>
        <v>0</v>
      </c>
      <c r="AB93" s="216">
        <v>0</v>
      </c>
      <c r="AC93" s="216">
        <f t="shared" si="350"/>
        <v>0</v>
      </c>
      <c r="AD93" s="216">
        <v>0</v>
      </c>
      <c r="AE93" s="216">
        <f t="shared" si="351"/>
        <v>0</v>
      </c>
      <c r="AF93" s="216">
        <v>0</v>
      </c>
      <c r="AG93" s="216">
        <f t="shared" si="352"/>
        <v>0</v>
      </c>
      <c r="AH93" s="216">
        <v>0</v>
      </c>
      <c r="AI93" s="216">
        <f t="shared" si="353"/>
        <v>0</v>
      </c>
      <c r="AJ93" s="216">
        <v>0</v>
      </c>
      <c r="AK93" s="216">
        <f t="shared" si="354"/>
        <v>0</v>
      </c>
      <c r="AL93" s="216">
        <v>0</v>
      </c>
      <c r="AM93" s="216">
        <f t="shared" si="355"/>
        <v>0</v>
      </c>
      <c r="AN93" s="216">
        <v>0</v>
      </c>
      <c r="AO93" s="216">
        <f t="shared" si="356"/>
        <v>0</v>
      </c>
      <c r="AP93" s="216">
        <v>0</v>
      </c>
      <c r="AQ93" s="216">
        <f t="shared" si="357"/>
        <v>0</v>
      </c>
      <c r="AR93" s="216">
        <v>0</v>
      </c>
      <c r="AS93" s="216">
        <f t="shared" si="358"/>
        <v>0</v>
      </c>
      <c r="AT93" s="216">
        <v>0</v>
      </c>
      <c r="AU93" s="216">
        <f t="shared" si="359"/>
        <v>0</v>
      </c>
      <c r="AV93" s="216">
        <v>239190</v>
      </c>
      <c r="AW93" s="216">
        <f t="shared" si="360"/>
        <v>3.4060519757920966</v>
      </c>
      <c r="AX93" s="216">
        <v>239190</v>
      </c>
      <c r="AY93" s="216">
        <f t="shared" si="361"/>
        <v>3.4060519757920966</v>
      </c>
    </row>
    <row r="94" spans="1:51" x14ac:dyDescent="0.25">
      <c r="A94" s="146" t="s">
        <v>100</v>
      </c>
      <c r="B94" s="143" t="s">
        <v>13</v>
      </c>
      <c r="C94" s="143"/>
      <c r="D94" s="143" t="s">
        <v>13</v>
      </c>
      <c r="E94" s="143"/>
      <c r="F94" s="143" t="s">
        <v>13</v>
      </c>
      <c r="G94" s="143"/>
      <c r="H94" s="143" t="s">
        <v>13</v>
      </c>
      <c r="I94" s="143"/>
      <c r="J94" s="143" t="s">
        <v>13</v>
      </c>
      <c r="K94" s="143"/>
      <c r="L94" s="143" t="s">
        <v>13</v>
      </c>
      <c r="M94" s="143"/>
      <c r="N94" s="143" t="s">
        <v>13</v>
      </c>
      <c r="O94" s="143"/>
      <c r="P94" s="143" t="s">
        <v>13</v>
      </c>
      <c r="Q94" s="143"/>
      <c r="R94" s="143" t="s">
        <v>13</v>
      </c>
      <c r="S94" s="143"/>
      <c r="T94" s="143" t="s">
        <v>13</v>
      </c>
      <c r="U94" s="143"/>
      <c r="V94" s="143" t="s">
        <v>13</v>
      </c>
      <c r="W94" s="143"/>
      <c r="X94" s="143" t="s">
        <v>13</v>
      </c>
      <c r="Y94" s="143"/>
      <c r="Z94" s="143" t="s">
        <v>13</v>
      </c>
      <c r="AA94" s="143"/>
      <c r="AB94" s="143" t="s">
        <v>13</v>
      </c>
      <c r="AC94" s="143"/>
      <c r="AD94" s="143" t="s">
        <v>13</v>
      </c>
      <c r="AE94" s="143"/>
      <c r="AF94" s="143" t="s">
        <v>13</v>
      </c>
      <c r="AG94" s="143"/>
      <c r="AH94" s="143" t="s">
        <v>13</v>
      </c>
      <c r="AI94" s="143"/>
      <c r="AJ94" s="143" t="s">
        <v>13</v>
      </c>
      <c r="AK94" s="143"/>
      <c r="AL94" s="143" t="s">
        <v>13</v>
      </c>
      <c r="AM94" s="143"/>
      <c r="AN94" s="143" t="s">
        <v>13</v>
      </c>
      <c r="AO94" s="143"/>
      <c r="AP94" s="143" t="s">
        <v>13</v>
      </c>
      <c r="AQ94" s="143"/>
      <c r="AR94" s="143" t="s">
        <v>13</v>
      </c>
      <c r="AS94" s="143"/>
      <c r="AT94" s="143" t="s">
        <v>13</v>
      </c>
      <c r="AU94" s="143"/>
      <c r="AV94" s="143" t="s">
        <v>13</v>
      </c>
      <c r="AW94" s="143"/>
      <c r="AX94" s="143" t="s">
        <v>13</v>
      </c>
      <c r="AY94" s="143"/>
    </row>
    <row r="95" spans="1:51" x14ac:dyDescent="0.25">
      <c r="A95" s="217" t="s">
        <v>101</v>
      </c>
      <c r="B95" s="218">
        <v>0</v>
      </c>
      <c r="C95" s="218">
        <f t="shared" si="265"/>
        <v>0</v>
      </c>
      <c r="D95" s="218">
        <v>0</v>
      </c>
      <c r="E95" s="218">
        <f t="shared" ref="E95:E97" si="362">+D95/D$3</f>
        <v>0</v>
      </c>
      <c r="F95" s="218">
        <v>0</v>
      </c>
      <c r="G95" s="218">
        <f t="shared" ref="G95:G97" si="363">+F95/F$3</f>
        <v>0</v>
      </c>
      <c r="H95" s="218">
        <v>0</v>
      </c>
      <c r="I95" s="218">
        <f t="shared" ref="I95:I97" si="364">+H95/H$3</f>
        <v>0</v>
      </c>
      <c r="J95" s="218">
        <v>0</v>
      </c>
      <c r="K95" s="218">
        <f t="shared" ref="K95:K97" si="365">+J95/J$3</f>
        <v>0</v>
      </c>
      <c r="L95" s="218">
        <v>0</v>
      </c>
      <c r="M95" s="218">
        <f t="shared" ref="M95:M97" si="366">+L95/L$3</f>
        <v>0</v>
      </c>
      <c r="N95" s="218">
        <v>0</v>
      </c>
      <c r="O95" s="218">
        <f t="shared" ref="O95:O97" si="367">+N95/N$3</f>
        <v>0</v>
      </c>
      <c r="P95" s="218">
        <v>0</v>
      </c>
      <c r="Q95" s="218">
        <f t="shared" ref="Q95:Q97" si="368">+P95/P$3</f>
        <v>0</v>
      </c>
      <c r="R95" s="218">
        <v>0</v>
      </c>
      <c r="S95" s="218">
        <f t="shared" ref="S95:S97" si="369">+R95/R$3</f>
        <v>0</v>
      </c>
      <c r="T95" s="218">
        <v>0</v>
      </c>
      <c r="U95" s="218">
        <f t="shared" ref="U95:U97" si="370">+T95/T$3</f>
        <v>0</v>
      </c>
      <c r="V95" s="218">
        <v>0</v>
      </c>
      <c r="W95" s="218">
        <f t="shared" ref="W95:W97" si="371">+V95/V$3</f>
        <v>0</v>
      </c>
      <c r="X95" s="218">
        <v>0</v>
      </c>
      <c r="Y95" s="218">
        <f t="shared" ref="Y95:Y97" si="372">+X95/X$3</f>
        <v>0</v>
      </c>
      <c r="Z95" s="218">
        <v>0</v>
      </c>
      <c r="AA95" s="218">
        <f t="shared" ref="AA95:AA97" si="373">+Z95/Z$3</f>
        <v>0</v>
      </c>
      <c r="AB95" s="218">
        <v>0</v>
      </c>
      <c r="AC95" s="218">
        <f t="shared" ref="AC95:AC97" si="374">+AB95/AB$3</f>
        <v>0</v>
      </c>
      <c r="AD95" s="218">
        <v>0</v>
      </c>
      <c r="AE95" s="218">
        <f t="shared" ref="AE95:AE97" si="375">+AD95/AD$3</f>
        <v>0</v>
      </c>
      <c r="AF95" s="218">
        <v>0</v>
      </c>
      <c r="AG95" s="218">
        <f t="shared" ref="AG95:AG97" si="376">+AF95/AF$3</f>
        <v>0</v>
      </c>
      <c r="AH95" s="218">
        <v>0</v>
      </c>
      <c r="AI95" s="218">
        <f t="shared" ref="AI95:AI97" si="377">+AH95/AH$3</f>
        <v>0</v>
      </c>
      <c r="AJ95" s="218">
        <v>0</v>
      </c>
      <c r="AK95" s="218">
        <f t="shared" ref="AK95:AK97" si="378">+AJ95/AJ$3</f>
        <v>0</v>
      </c>
      <c r="AL95" s="218">
        <v>0</v>
      </c>
      <c r="AM95" s="218">
        <f t="shared" ref="AM95:AM97" si="379">+AL95/AL$3</f>
        <v>0</v>
      </c>
      <c r="AN95" s="218">
        <v>0</v>
      </c>
      <c r="AO95" s="218">
        <f t="shared" ref="AO95:AO97" si="380">+AN95/AN$3</f>
        <v>0</v>
      </c>
      <c r="AP95" s="218">
        <v>0</v>
      </c>
      <c r="AQ95" s="218">
        <f t="shared" ref="AQ95:AQ97" si="381">+AP95/AP$3</f>
        <v>0</v>
      </c>
      <c r="AR95" s="218">
        <v>0</v>
      </c>
      <c r="AS95" s="218">
        <f t="shared" ref="AS95:AS97" si="382">+AR95/AR$3</f>
        <v>0</v>
      </c>
      <c r="AT95" s="218">
        <v>0</v>
      </c>
      <c r="AU95" s="218">
        <f t="shared" ref="AU95:AU97" si="383">+AT95/AT$3</f>
        <v>0</v>
      </c>
      <c r="AV95" s="218">
        <v>20426</v>
      </c>
      <c r="AW95" s="218">
        <f t="shared" ref="AW95:AW97" si="384">+AV95/AV$3</f>
        <v>0.29086507653969385</v>
      </c>
      <c r="AX95" s="218">
        <v>20426</v>
      </c>
      <c r="AY95" s="218">
        <f t="shared" ref="AY95:AY97" si="385">+AX95/AX$3</f>
        <v>0.29086507653969385</v>
      </c>
    </row>
    <row r="96" spans="1:51" x14ac:dyDescent="0.25">
      <c r="A96" s="217" t="s">
        <v>102</v>
      </c>
      <c r="B96" s="218">
        <v>0</v>
      </c>
      <c r="C96" s="218">
        <f t="shared" si="265"/>
        <v>0</v>
      </c>
      <c r="D96" s="218">
        <v>0</v>
      </c>
      <c r="E96" s="218">
        <f t="shared" si="362"/>
        <v>0</v>
      </c>
      <c r="F96" s="218">
        <v>0</v>
      </c>
      <c r="G96" s="218">
        <f t="shared" si="363"/>
        <v>0</v>
      </c>
      <c r="H96" s="218">
        <v>0</v>
      </c>
      <c r="I96" s="218">
        <f t="shared" si="364"/>
        <v>0</v>
      </c>
      <c r="J96" s="218">
        <v>0</v>
      </c>
      <c r="K96" s="218">
        <f t="shared" si="365"/>
        <v>0</v>
      </c>
      <c r="L96" s="218">
        <v>0</v>
      </c>
      <c r="M96" s="218">
        <f t="shared" si="366"/>
        <v>0</v>
      </c>
      <c r="N96" s="218">
        <v>0</v>
      </c>
      <c r="O96" s="218">
        <f t="shared" si="367"/>
        <v>0</v>
      </c>
      <c r="P96" s="218">
        <v>0</v>
      </c>
      <c r="Q96" s="218">
        <f t="shared" si="368"/>
        <v>0</v>
      </c>
      <c r="R96" s="218">
        <v>0</v>
      </c>
      <c r="S96" s="218">
        <f t="shared" si="369"/>
        <v>0</v>
      </c>
      <c r="T96" s="218">
        <v>0</v>
      </c>
      <c r="U96" s="218">
        <f t="shared" si="370"/>
        <v>0</v>
      </c>
      <c r="V96" s="218">
        <v>0</v>
      </c>
      <c r="W96" s="218">
        <f t="shared" si="371"/>
        <v>0</v>
      </c>
      <c r="X96" s="218">
        <v>0</v>
      </c>
      <c r="Y96" s="218">
        <f t="shared" si="372"/>
        <v>0</v>
      </c>
      <c r="Z96" s="218">
        <v>0</v>
      </c>
      <c r="AA96" s="218">
        <f t="shared" si="373"/>
        <v>0</v>
      </c>
      <c r="AB96" s="218">
        <v>0</v>
      </c>
      <c r="AC96" s="218">
        <f t="shared" si="374"/>
        <v>0</v>
      </c>
      <c r="AD96" s="218">
        <v>0</v>
      </c>
      <c r="AE96" s="218">
        <f t="shared" si="375"/>
        <v>0</v>
      </c>
      <c r="AF96" s="218">
        <v>0</v>
      </c>
      <c r="AG96" s="218">
        <f t="shared" si="376"/>
        <v>0</v>
      </c>
      <c r="AH96" s="218">
        <v>0</v>
      </c>
      <c r="AI96" s="218">
        <f t="shared" si="377"/>
        <v>0</v>
      </c>
      <c r="AJ96" s="218">
        <v>0</v>
      </c>
      <c r="AK96" s="218">
        <f t="shared" si="378"/>
        <v>0</v>
      </c>
      <c r="AL96" s="218">
        <v>0</v>
      </c>
      <c r="AM96" s="218">
        <f t="shared" si="379"/>
        <v>0</v>
      </c>
      <c r="AN96" s="218">
        <v>0</v>
      </c>
      <c r="AO96" s="218">
        <f t="shared" si="380"/>
        <v>0</v>
      </c>
      <c r="AP96" s="218">
        <v>0</v>
      </c>
      <c r="AQ96" s="218">
        <f t="shared" si="381"/>
        <v>0</v>
      </c>
      <c r="AR96" s="218">
        <v>0</v>
      </c>
      <c r="AS96" s="218">
        <f t="shared" si="382"/>
        <v>0</v>
      </c>
      <c r="AT96" s="218">
        <v>0</v>
      </c>
      <c r="AU96" s="218">
        <f t="shared" si="383"/>
        <v>0</v>
      </c>
      <c r="AV96" s="218">
        <v>0</v>
      </c>
      <c r="AW96" s="218">
        <f t="shared" si="384"/>
        <v>0</v>
      </c>
      <c r="AX96" s="218">
        <v>0</v>
      </c>
      <c r="AY96" s="218">
        <f t="shared" si="385"/>
        <v>0</v>
      </c>
    </row>
    <row r="97" spans="1:51" x14ac:dyDescent="0.25">
      <c r="A97" s="219" t="s">
        <v>103</v>
      </c>
      <c r="B97" s="220">
        <v>0</v>
      </c>
      <c r="C97" s="220">
        <f t="shared" si="265"/>
        <v>0</v>
      </c>
      <c r="D97" s="220">
        <v>0</v>
      </c>
      <c r="E97" s="220">
        <f t="shared" si="362"/>
        <v>0</v>
      </c>
      <c r="F97" s="220">
        <v>0</v>
      </c>
      <c r="G97" s="220">
        <f t="shared" si="363"/>
        <v>0</v>
      </c>
      <c r="H97" s="220">
        <v>0</v>
      </c>
      <c r="I97" s="220">
        <f t="shared" si="364"/>
        <v>0</v>
      </c>
      <c r="J97" s="220">
        <v>0</v>
      </c>
      <c r="K97" s="220">
        <f t="shared" si="365"/>
        <v>0</v>
      </c>
      <c r="L97" s="220">
        <v>0</v>
      </c>
      <c r="M97" s="220">
        <f t="shared" si="366"/>
        <v>0</v>
      </c>
      <c r="N97" s="220">
        <v>0</v>
      </c>
      <c r="O97" s="220">
        <f t="shared" si="367"/>
        <v>0</v>
      </c>
      <c r="P97" s="220">
        <v>0</v>
      </c>
      <c r="Q97" s="220">
        <f t="shared" si="368"/>
        <v>0</v>
      </c>
      <c r="R97" s="220">
        <v>0</v>
      </c>
      <c r="S97" s="220">
        <f t="shared" si="369"/>
        <v>0</v>
      </c>
      <c r="T97" s="220">
        <v>0</v>
      </c>
      <c r="U97" s="220">
        <f t="shared" si="370"/>
        <v>0</v>
      </c>
      <c r="V97" s="220">
        <v>0</v>
      </c>
      <c r="W97" s="220">
        <f t="shared" si="371"/>
        <v>0</v>
      </c>
      <c r="X97" s="220">
        <v>0</v>
      </c>
      <c r="Y97" s="220">
        <f t="shared" si="372"/>
        <v>0</v>
      </c>
      <c r="Z97" s="220">
        <v>0</v>
      </c>
      <c r="AA97" s="220">
        <f t="shared" si="373"/>
        <v>0</v>
      </c>
      <c r="AB97" s="220">
        <v>0</v>
      </c>
      <c r="AC97" s="220">
        <f t="shared" si="374"/>
        <v>0</v>
      </c>
      <c r="AD97" s="220">
        <v>0</v>
      </c>
      <c r="AE97" s="220">
        <f t="shared" si="375"/>
        <v>0</v>
      </c>
      <c r="AF97" s="220">
        <v>0</v>
      </c>
      <c r="AG97" s="220">
        <f t="shared" si="376"/>
        <v>0</v>
      </c>
      <c r="AH97" s="220">
        <v>0</v>
      </c>
      <c r="AI97" s="220">
        <f t="shared" si="377"/>
        <v>0</v>
      </c>
      <c r="AJ97" s="220">
        <v>0</v>
      </c>
      <c r="AK97" s="220">
        <f t="shared" si="378"/>
        <v>0</v>
      </c>
      <c r="AL97" s="220">
        <v>0</v>
      </c>
      <c r="AM97" s="220">
        <f t="shared" si="379"/>
        <v>0</v>
      </c>
      <c r="AN97" s="220">
        <v>0</v>
      </c>
      <c r="AO97" s="220">
        <f t="shared" si="380"/>
        <v>0</v>
      </c>
      <c r="AP97" s="220">
        <v>0</v>
      </c>
      <c r="AQ97" s="220">
        <f t="shared" si="381"/>
        <v>0</v>
      </c>
      <c r="AR97" s="220">
        <v>0</v>
      </c>
      <c r="AS97" s="220">
        <f t="shared" si="382"/>
        <v>0</v>
      </c>
      <c r="AT97" s="220">
        <v>0</v>
      </c>
      <c r="AU97" s="220">
        <f t="shared" si="383"/>
        <v>0</v>
      </c>
      <c r="AV97" s="220">
        <v>20426</v>
      </c>
      <c r="AW97" s="220">
        <f t="shared" si="384"/>
        <v>0.29086507653969385</v>
      </c>
      <c r="AX97" s="220">
        <v>20426</v>
      </c>
      <c r="AY97" s="220">
        <f t="shared" si="385"/>
        <v>0.29086507653969385</v>
      </c>
    </row>
    <row r="98" spans="1:51" x14ac:dyDescent="0.25">
      <c r="A98" s="146" t="s">
        <v>104</v>
      </c>
      <c r="B98" s="143" t="s">
        <v>13</v>
      </c>
      <c r="C98" s="143"/>
      <c r="D98" s="143" t="s">
        <v>13</v>
      </c>
      <c r="E98" s="143"/>
      <c r="F98" s="143" t="s">
        <v>13</v>
      </c>
      <c r="G98" s="143"/>
      <c r="H98" s="143" t="s">
        <v>13</v>
      </c>
      <c r="I98" s="143"/>
      <c r="J98" s="143" t="s">
        <v>13</v>
      </c>
      <c r="K98" s="143"/>
      <c r="L98" s="143" t="s">
        <v>13</v>
      </c>
      <c r="M98" s="143"/>
      <c r="N98" s="143" t="s">
        <v>13</v>
      </c>
      <c r="O98" s="143"/>
      <c r="P98" s="143" t="s">
        <v>13</v>
      </c>
      <c r="Q98" s="143"/>
      <c r="R98" s="143" t="s">
        <v>13</v>
      </c>
      <c r="S98" s="143"/>
      <c r="T98" s="143" t="s">
        <v>13</v>
      </c>
      <c r="U98" s="143"/>
      <c r="V98" s="143" t="s">
        <v>13</v>
      </c>
      <c r="W98" s="143"/>
      <c r="X98" s="143" t="s">
        <v>13</v>
      </c>
      <c r="Y98" s="143"/>
      <c r="Z98" s="143" t="s">
        <v>13</v>
      </c>
      <c r="AA98" s="143"/>
      <c r="AB98" s="143" t="s">
        <v>13</v>
      </c>
      <c r="AC98" s="143"/>
      <c r="AD98" s="143" t="s">
        <v>13</v>
      </c>
      <c r="AE98" s="143"/>
      <c r="AF98" s="143" t="s">
        <v>13</v>
      </c>
      <c r="AG98" s="143"/>
      <c r="AH98" s="143" t="s">
        <v>13</v>
      </c>
      <c r="AI98" s="143"/>
      <c r="AJ98" s="143" t="s">
        <v>13</v>
      </c>
      <c r="AK98" s="143"/>
      <c r="AL98" s="143" t="s">
        <v>13</v>
      </c>
      <c r="AM98" s="143"/>
      <c r="AN98" s="143" t="s">
        <v>13</v>
      </c>
      <c r="AO98" s="143"/>
      <c r="AP98" s="143" t="s">
        <v>13</v>
      </c>
      <c r="AQ98" s="143"/>
      <c r="AR98" s="143" t="s">
        <v>13</v>
      </c>
      <c r="AS98" s="143"/>
      <c r="AT98" s="143" t="s">
        <v>13</v>
      </c>
      <c r="AU98" s="143"/>
      <c r="AV98" s="143" t="s">
        <v>13</v>
      </c>
      <c r="AW98" s="143"/>
      <c r="AX98" s="143" t="s">
        <v>13</v>
      </c>
      <c r="AY98" s="143"/>
    </row>
    <row r="99" spans="1:51" x14ac:dyDescent="0.25">
      <c r="A99" s="221" t="s">
        <v>105</v>
      </c>
      <c r="B99" s="222">
        <v>0</v>
      </c>
      <c r="C99" s="222">
        <f t="shared" si="265"/>
        <v>0</v>
      </c>
      <c r="D99" s="222">
        <v>0</v>
      </c>
      <c r="E99" s="222">
        <f t="shared" ref="E99:E102" si="386">+D99/D$3</f>
        <v>0</v>
      </c>
      <c r="F99" s="222">
        <v>0</v>
      </c>
      <c r="G99" s="222">
        <f t="shared" ref="G99:G102" si="387">+F99/F$3</f>
        <v>0</v>
      </c>
      <c r="H99" s="222">
        <v>0</v>
      </c>
      <c r="I99" s="222">
        <f t="shared" ref="I99:I102" si="388">+H99/H$3</f>
        <v>0</v>
      </c>
      <c r="J99" s="222">
        <v>0</v>
      </c>
      <c r="K99" s="222">
        <f t="shared" ref="K99:K102" si="389">+J99/J$3</f>
        <v>0</v>
      </c>
      <c r="L99" s="222">
        <v>0</v>
      </c>
      <c r="M99" s="222">
        <f t="shared" ref="M99:M102" si="390">+L99/L$3</f>
        <v>0</v>
      </c>
      <c r="N99" s="222">
        <v>0</v>
      </c>
      <c r="O99" s="222">
        <f t="shared" ref="O99:O102" si="391">+N99/N$3</f>
        <v>0</v>
      </c>
      <c r="P99" s="222">
        <v>0</v>
      </c>
      <c r="Q99" s="222">
        <f t="shared" ref="Q99:Q102" si="392">+P99/P$3</f>
        <v>0</v>
      </c>
      <c r="R99" s="222">
        <v>0</v>
      </c>
      <c r="S99" s="222">
        <f t="shared" ref="S99:S102" si="393">+R99/R$3</f>
        <v>0</v>
      </c>
      <c r="T99" s="222">
        <v>0</v>
      </c>
      <c r="U99" s="222">
        <f t="shared" ref="U99:U102" si="394">+T99/T$3</f>
        <v>0</v>
      </c>
      <c r="V99" s="222">
        <v>0</v>
      </c>
      <c r="W99" s="222">
        <f t="shared" ref="W99:W102" si="395">+V99/V$3</f>
        <v>0</v>
      </c>
      <c r="X99" s="222">
        <v>0</v>
      </c>
      <c r="Y99" s="222">
        <f t="shared" ref="Y99:Y102" si="396">+X99/X$3</f>
        <v>0</v>
      </c>
      <c r="Z99" s="222">
        <v>0</v>
      </c>
      <c r="AA99" s="222">
        <f t="shared" ref="AA99:AA102" si="397">+Z99/Z$3</f>
        <v>0</v>
      </c>
      <c r="AB99" s="222">
        <v>0</v>
      </c>
      <c r="AC99" s="222">
        <f t="shared" ref="AC99:AC102" si="398">+AB99/AB$3</f>
        <v>0</v>
      </c>
      <c r="AD99" s="222">
        <v>0</v>
      </c>
      <c r="AE99" s="222">
        <f t="shared" ref="AE99:AE102" si="399">+AD99/AD$3</f>
        <v>0</v>
      </c>
      <c r="AF99" s="222">
        <v>0</v>
      </c>
      <c r="AG99" s="222">
        <f t="shared" ref="AG99:AG102" si="400">+AF99/AF$3</f>
        <v>0</v>
      </c>
      <c r="AH99" s="222">
        <v>0</v>
      </c>
      <c r="AI99" s="222">
        <f t="shared" ref="AI99:AI102" si="401">+AH99/AH$3</f>
        <v>0</v>
      </c>
      <c r="AJ99" s="222">
        <v>0</v>
      </c>
      <c r="AK99" s="222">
        <f t="shared" ref="AK99:AK102" si="402">+AJ99/AJ$3</f>
        <v>0</v>
      </c>
      <c r="AL99" s="222">
        <v>0</v>
      </c>
      <c r="AM99" s="222">
        <f t="shared" ref="AM99:AM102" si="403">+AL99/AL$3</f>
        <v>0</v>
      </c>
      <c r="AN99" s="222">
        <v>0</v>
      </c>
      <c r="AO99" s="222">
        <f t="shared" ref="AO99:AO102" si="404">+AN99/AN$3</f>
        <v>0</v>
      </c>
      <c r="AP99" s="222">
        <v>0</v>
      </c>
      <c r="AQ99" s="222">
        <f t="shared" ref="AQ99:AQ102" si="405">+AP99/AP$3</f>
        <v>0</v>
      </c>
      <c r="AR99" s="222">
        <v>0</v>
      </c>
      <c r="AS99" s="222">
        <f t="shared" ref="AS99:AS102" si="406">+AR99/AR$3</f>
        <v>0</v>
      </c>
      <c r="AT99" s="222">
        <v>0</v>
      </c>
      <c r="AU99" s="222">
        <f t="shared" ref="AU99:AU102" si="407">+AT99/AT$3</f>
        <v>0</v>
      </c>
      <c r="AV99" s="222">
        <v>0</v>
      </c>
      <c r="AW99" s="222">
        <f t="shared" ref="AW99:AW102" si="408">+AV99/AV$3</f>
        <v>0</v>
      </c>
      <c r="AX99" s="222">
        <v>0</v>
      </c>
      <c r="AY99" s="222">
        <f t="shared" ref="AY99:AY102" si="409">+AX99/AX$3</f>
        <v>0</v>
      </c>
    </row>
    <row r="100" spans="1:51" x14ac:dyDescent="0.25">
      <c r="A100" s="223" t="s">
        <v>106</v>
      </c>
      <c r="B100" s="224">
        <v>0</v>
      </c>
      <c r="C100" s="224">
        <f t="shared" si="265"/>
        <v>0</v>
      </c>
      <c r="D100" s="224">
        <v>0</v>
      </c>
      <c r="E100" s="224">
        <f t="shared" si="386"/>
        <v>0</v>
      </c>
      <c r="F100" s="224">
        <v>0</v>
      </c>
      <c r="G100" s="224">
        <f t="shared" si="387"/>
        <v>0</v>
      </c>
      <c r="H100" s="224">
        <v>0</v>
      </c>
      <c r="I100" s="224">
        <f t="shared" si="388"/>
        <v>0</v>
      </c>
      <c r="J100" s="224">
        <v>0</v>
      </c>
      <c r="K100" s="224">
        <f t="shared" si="389"/>
        <v>0</v>
      </c>
      <c r="L100" s="224">
        <v>0</v>
      </c>
      <c r="M100" s="224">
        <f t="shared" si="390"/>
        <v>0</v>
      </c>
      <c r="N100" s="224">
        <v>0</v>
      </c>
      <c r="O100" s="224">
        <f t="shared" si="391"/>
        <v>0</v>
      </c>
      <c r="P100" s="224">
        <v>0</v>
      </c>
      <c r="Q100" s="224">
        <f t="shared" si="392"/>
        <v>0</v>
      </c>
      <c r="R100" s="224">
        <v>0</v>
      </c>
      <c r="S100" s="224">
        <f t="shared" si="393"/>
        <v>0</v>
      </c>
      <c r="T100" s="224">
        <v>0</v>
      </c>
      <c r="U100" s="224">
        <f t="shared" si="394"/>
        <v>0</v>
      </c>
      <c r="V100" s="224">
        <v>0</v>
      </c>
      <c r="W100" s="224">
        <f t="shared" si="395"/>
        <v>0</v>
      </c>
      <c r="X100" s="224">
        <v>0</v>
      </c>
      <c r="Y100" s="224">
        <f t="shared" si="396"/>
        <v>0</v>
      </c>
      <c r="Z100" s="224">
        <v>0</v>
      </c>
      <c r="AA100" s="224">
        <f t="shared" si="397"/>
        <v>0</v>
      </c>
      <c r="AB100" s="224">
        <v>0</v>
      </c>
      <c r="AC100" s="224">
        <f t="shared" si="398"/>
        <v>0</v>
      </c>
      <c r="AD100" s="224">
        <v>0</v>
      </c>
      <c r="AE100" s="224">
        <f t="shared" si="399"/>
        <v>0</v>
      </c>
      <c r="AF100" s="224">
        <v>0</v>
      </c>
      <c r="AG100" s="224">
        <f t="shared" si="400"/>
        <v>0</v>
      </c>
      <c r="AH100" s="224">
        <v>0</v>
      </c>
      <c r="AI100" s="224">
        <f t="shared" si="401"/>
        <v>0</v>
      </c>
      <c r="AJ100" s="224">
        <v>0</v>
      </c>
      <c r="AK100" s="224">
        <f t="shared" si="402"/>
        <v>0</v>
      </c>
      <c r="AL100" s="224">
        <v>0</v>
      </c>
      <c r="AM100" s="224">
        <f t="shared" si="403"/>
        <v>0</v>
      </c>
      <c r="AN100" s="224">
        <v>0</v>
      </c>
      <c r="AO100" s="224">
        <f t="shared" si="404"/>
        <v>0</v>
      </c>
      <c r="AP100" s="224">
        <v>0</v>
      </c>
      <c r="AQ100" s="224">
        <f t="shared" si="405"/>
        <v>0</v>
      </c>
      <c r="AR100" s="224">
        <v>0</v>
      </c>
      <c r="AS100" s="224">
        <f t="shared" si="406"/>
        <v>0</v>
      </c>
      <c r="AT100" s="224">
        <v>0</v>
      </c>
      <c r="AU100" s="224">
        <f t="shared" si="407"/>
        <v>0</v>
      </c>
      <c r="AV100" s="224">
        <v>0</v>
      </c>
      <c r="AW100" s="224">
        <f t="shared" si="408"/>
        <v>0</v>
      </c>
      <c r="AX100" s="224">
        <v>0</v>
      </c>
      <c r="AY100" s="224">
        <f t="shared" si="409"/>
        <v>0</v>
      </c>
    </row>
    <row r="101" spans="1:51" x14ac:dyDescent="0.25">
      <c r="A101" s="223" t="s">
        <v>107</v>
      </c>
      <c r="B101" s="224">
        <v>0</v>
      </c>
      <c r="C101" s="224">
        <f t="shared" si="265"/>
        <v>0</v>
      </c>
      <c r="D101" s="224">
        <v>0</v>
      </c>
      <c r="E101" s="224">
        <f t="shared" si="386"/>
        <v>0</v>
      </c>
      <c r="F101" s="224">
        <v>0</v>
      </c>
      <c r="G101" s="224">
        <f t="shared" si="387"/>
        <v>0</v>
      </c>
      <c r="H101" s="224">
        <v>0</v>
      </c>
      <c r="I101" s="224">
        <f t="shared" si="388"/>
        <v>0</v>
      </c>
      <c r="J101" s="224">
        <v>0</v>
      </c>
      <c r="K101" s="224">
        <f t="shared" si="389"/>
        <v>0</v>
      </c>
      <c r="L101" s="224">
        <v>0</v>
      </c>
      <c r="M101" s="224">
        <f t="shared" si="390"/>
        <v>0</v>
      </c>
      <c r="N101" s="224">
        <v>0</v>
      </c>
      <c r="O101" s="224">
        <f t="shared" si="391"/>
        <v>0</v>
      </c>
      <c r="P101" s="224">
        <v>0</v>
      </c>
      <c r="Q101" s="224">
        <f t="shared" si="392"/>
        <v>0</v>
      </c>
      <c r="R101" s="224">
        <v>0</v>
      </c>
      <c r="S101" s="224">
        <f t="shared" si="393"/>
        <v>0</v>
      </c>
      <c r="T101" s="224">
        <v>0</v>
      </c>
      <c r="U101" s="224">
        <f t="shared" si="394"/>
        <v>0</v>
      </c>
      <c r="V101" s="224">
        <v>0</v>
      </c>
      <c r="W101" s="224">
        <f t="shared" si="395"/>
        <v>0</v>
      </c>
      <c r="X101" s="224">
        <v>0</v>
      </c>
      <c r="Y101" s="224">
        <f t="shared" si="396"/>
        <v>0</v>
      </c>
      <c r="Z101" s="224">
        <v>0</v>
      </c>
      <c r="AA101" s="224">
        <f t="shared" si="397"/>
        <v>0</v>
      </c>
      <c r="AB101" s="224">
        <v>0</v>
      </c>
      <c r="AC101" s="224">
        <f t="shared" si="398"/>
        <v>0</v>
      </c>
      <c r="AD101" s="224">
        <v>0</v>
      </c>
      <c r="AE101" s="224">
        <f t="shared" si="399"/>
        <v>0</v>
      </c>
      <c r="AF101" s="224">
        <v>0</v>
      </c>
      <c r="AG101" s="224">
        <f t="shared" si="400"/>
        <v>0</v>
      </c>
      <c r="AH101" s="224">
        <v>0</v>
      </c>
      <c r="AI101" s="224">
        <f t="shared" si="401"/>
        <v>0</v>
      </c>
      <c r="AJ101" s="224">
        <v>0</v>
      </c>
      <c r="AK101" s="224">
        <f t="shared" si="402"/>
        <v>0</v>
      </c>
      <c r="AL101" s="224">
        <v>0</v>
      </c>
      <c r="AM101" s="224">
        <f t="shared" si="403"/>
        <v>0</v>
      </c>
      <c r="AN101" s="224">
        <v>0</v>
      </c>
      <c r="AO101" s="224">
        <f t="shared" si="404"/>
        <v>0</v>
      </c>
      <c r="AP101" s="224">
        <v>0</v>
      </c>
      <c r="AQ101" s="224">
        <f t="shared" si="405"/>
        <v>0</v>
      </c>
      <c r="AR101" s="224">
        <v>0</v>
      </c>
      <c r="AS101" s="224">
        <f t="shared" si="406"/>
        <v>0</v>
      </c>
      <c r="AT101" s="224">
        <v>0</v>
      </c>
      <c r="AU101" s="224">
        <f t="shared" si="407"/>
        <v>0</v>
      </c>
      <c r="AV101" s="224">
        <v>20423630.879999999</v>
      </c>
      <c r="AW101" s="224">
        <f t="shared" si="408"/>
        <v>290.83134040583838</v>
      </c>
      <c r="AX101" s="224">
        <v>20423630.879999999</v>
      </c>
      <c r="AY101" s="224">
        <f t="shared" si="409"/>
        <v>290.83134040583838</v>
      </c>
    </row>
    <row r="102" spans="1:51" x14ac:dyDescent="0.25">
      <c r="A102" s="223" t="s">
        <v>108</v>
      </c>
      <c r="B102" s="224">
        <v>3584.0400000000004</v>
      </c>
      <c r="C102" s="224">
        <f t="shared" si="265"/>
        <v>17.742772277227726</v>
      </c>
      <c r="D102" s="224">
        <v>4480.0800000000008</v>
      </c>
      <c r="E102" s="224">
        <f t="shared" si="386"/>
        <v>25.168988764044947</v>
      </c>
      <c r="F102" s="224">
        <v>12544.08</v>
      </c>
      <c r="G102" s="224">
        <f t="shared" si="387"/>
        <v>7.3962735849056607</v>
      </c>
      <c r="H102" s="224">
        <v>25760.039999999994</v>
      </c>
      <c r="I102" s="224">
        <f t="shared" si="388"/>
        <v>1.8481876883340502</v>
      </c>
      <c r="J102" s="224">
        <v>25760.039999999994</v>
      </c>
      <c r="K102" s="224">
        <f t="shared" si="389"/>
        <v>58.018108108108095</v>
      </c>
      <c r="L102" s="224">
        <v>25760.039999999994</v>
      </c>
      <c r="M102" s="224">
        <f t="shared" si="390"/>
        <v>52.040484848484837</v>
      </c>
      <c r="N102" s="224">
        <v>2016</v>
      </c>
      <c r="O102" s="224">
        <f t="shared" si="391"/>
        <v>16.66115702479339</v>
      </c>
      <c r="P102" s="224">
        <v>18144</v>
      </c>
      <c r="Q102" s="224">
        <f t="shared" si="392"/>
        <v>7.9127780200610554</v>
      </c>
      <c r="R102" s="224">
        <v>51296.039999999986</v>
      </c>
      <c r="S102" s="224">
        <f t="shared" si="393"/>
        <v>76.790479041916143</v>
      </c>
      <c r="T102" s="224">
        <v>15680.04</v>
      </c>
      <c r="U102" s="224">
        <f t="shared" si="394"/>
        <v>2.6895437392795887</v>
      </c>
      <c r="V102" s="224">
        <v>45024</v>
      </c>
      <c r="W102" s="224">
        <f t="shared" si="395"/>
        <v>5.4108881144093255</v>
      </c>
      <c r="X102" s="224">
        <v>19488</v>
      </c>
      <c r="Y102" s="224">
        <f t="shared" si="396"/>
        <v>13.714285714285714</v>
      </c>
      <c r="Z102" s="224">
        <v>14112</v>
      </c>
      <c r="AA102" s="224">
        <f t="shared" si="397"/>
        <v>55.341176470588238</v>
      </c>
      <c r="AB102" s="224">
        <v>12320.04</v>
      </c>
      <c r="AC102" s="224">
        <f t="shared" si="398"/>
        <v>12.873605015673983</v>
      </c>
      <c r="AD102" s="224">
        <v>25536</v>
      </c>
      <c r="AE102" s="224">
        <f t="shared" si="399"/>
        <v>2.4313053413310484</v>
      </c>
      <c r="AF102" s="224">
        <v>17696.04</v>
      </c>
      <c r="AG102" s="224">
        <f t="shared" si="400"/>
        <v>14.066804451510334</v>
      </c>
      <c r="AH102" s="224">
        <v>29568</v>
      </c>
      <c r="AI102" s="224">
        <f t="shared" si="401"/>
        <v>19.791164658634539</v>
      </c>
      <c r="AJ102" s="224">
        <v>13440</v>
      </c>
      <c r="AK102" s="224">
        <f t="shared" si="402"/>
        <v>1.9817163078737836</v>
      </c>
      <c r="AL102" s="224">
        <v>20160</v>
      </c>
      <c r="AM102" s="224">
        <f t="shared" si="403"/>
        <v>12.315210751374465</v>
      </c>
      <c r="AN102" s="224">
        <v>9408</v>
      </c>
      <c r="AO102" s="224">
        <f t="shared" si="404"/>
        <v>6.1732283464566926</v>
      </c>
      <c r="AP102" s="224">
        <v>10080</v>
      </c>
      <c r="AQ102" s="224">
        <f t="shared" si="405"/>
        <v>37.333333333333336</v>
      </c>
      <c r="AR102" s="224">
        <v>17024.04</v>
      </c>
      <c r="AS102" s="224">
        <f t="shared" si="406"/>
        <v>1.740521419077804</v>
      </c>
      <c r="AT102" s="224">
        <v>9408</v>
      </c>
      <c r="AU102" s="224">
        <f t="shared" si="407"/>
        <v>59.923566878980893</v>
      </c>
      <c r="AV102" s="224">
        <v>20423630.879999999</v>
      </c>
      <c r="AW102" s="224">
        <f t="shared" si="408"/>
        <v>290.83134040583838</v>
      </c>
      <c r="AX102" s="224">
        <v>20851919.399999999</v>
      </c>
      <c r="AY102" s="224">
        <f t="shared" si="409"/>
        <v>296.93014453542185</v>
      </c>
    </row>
    <row r="103" spans="1:51" x14ac:dyDescent="0.25">
      <c r="A103" s="146" t="s">
        <v>109</v>
      </c>
      <c r="B103" s="143" t="s">
        <v>13</v>
      </c>
      <c r="C103" s="143"/>
      <c r="D103" s="143" t="s">
        <v>13</v>
      </c>
      <c r="E103" s="143"/>
      <c r="F103" s="143" t="s">
        <v>13</v>
      </c>
      <c r="G103" s="143"/>
      <c r="H103" s="143" t="s">
        <v>13</v>
      </c>
      <c r="I103" s="143"/>
      <c r="J103" s="143" t="s">
        <v>13</v>
      </c>
      <c r="K103" s="143"/>
      <c r="L103" s="143" t="s">
        <v>13</v>
      </c>
      <c r="M103" s="143"/>
      <c r="N103" s="143" t="s">
        <v>13</v>
      </c>
      <c r="O103" s="143"/>
      <c r="P103" s="143" t="s">
        <v>13</v>
      </c>
      <c r="Q103" s="143"/>
      <c r="R103" s="143" t="s">
        <v>13</v>
      </c>
      <c r="S103" s="143"/>
      <c r="T103" s="143" t="s">
        <v>13</v>
      </c>
      <c r="U103" s="143"/>
      <c r="V103" s="143" t="s">
        <v>13</v>
      </c>
      <c r="W103" s="143"/>
      <c r="X103" s="143" t="s">
        <v>13</v>
      </c>
      <c r="Y103" s="143"/>
      <c r="Z103" s="143" t="s">
        <v>13</v>
      </c>
      <c r="AA103" s="143"/>
      <c r="AB103" s="143" t="s">
        <v>13</v>
      </c>
      <c r="AC103" s="143"/>
      <c r="AD103" s="143" t="s">
        <v>13</v>
      </c>
      <c r="AE103" s="143"/>
      <c r="AF103" s="143" t="s">
        <v>13</v>
      </c>
      <c r="AG103" s="143"/>
      <c r="AH103" s="143" t="s">
        <v>13</v>
      </c>
      <c r="AI103" s="143"/>
      <c r="AJ103" s="143" t="s">
        <v>13</v>
      </c>
      <c r="AK103" s="143"/>
      <c r="AL103" s="143" t="s">
        <v>13</v>
      </c>
      <c r="AM103" s="143"/>
      <c r="AN103" s="143" t="s">
        <v>13</v>
      </c>
      <c r="AO103" s="143"/>
      <c r="AP103" s="143" t="s">
        <v>13</v>
      </c>
      <c r="AQ103" s="143"/>
      <c r="AR103" s="143" t="s">
        <v>13</v>
      </c>
      <c r="AS103" s="143"/>
      <c r="AT103" s="143" t="s">
        <v>13</v>
      </c>
      <c r="AU103" s="143"/>
      <c r="AV103" s="143" t="s">
        <v>13</v>
      </c>
      <c r="AW103" s="143"/>
      <c r="AX103" s="143" t="s">
        <v>13</v>
      </c>
      <c r="AY103" s="143"/>
    </row>
    <row r="104" spans="1:51" x14ac:dyDescent="0.25">
      <c r="A104" s="225" t="s">
        <v>110</v>
      </c>
      <c r="B104" s="226">
        <v>0</v>
      </c>
      <c r="C104" s="226">
        <f t="shared" si="265"/>
        <v>0</v>
      </c>
      <c r="D104" s="226">
        <v>0</v>
      </c>
      <c r="E104" s="226">
        <f t="shared" ref="E104:E120" si="410">+D104/D$3</f>
        <v>0</v>
      </c>
      <c r="F104" s="226">
        <v>0</v>
      </c>
      <c r="G104" s="226">
        <f t="shared" ref="G104:G120" si="411">+F104/F$3</f>
        <v>0</v>
      </c>
      <c r="H104" s="226">
        <v>0</v>
      </c>
      <c r="I104" s="226">
        <f t="shared" ref="I104:I120" si="412">+H104/H$3</f>
        <v>0</v>
      </c>
      <c r="J104" s="226">
        <v>0</v>
      </c>
      <c r="K104" s="226">
        <f t="shared" ref="K104:K120" si="413">+J104/J$3</f>
        <v>0</v>
      </c>
      <c r="L104" s="226">
        <v>0</v>
      </c>
      <c r="M104" s="226">
        <f t="shared" ref="M104:M120" si="414">+L104/L$3</f>
        <v>0</v>
      </c>
      <c r="N104" s="226">
        <v>0</v>
      </c>
      <c r="O104" s="226">
        <f t="shared" ref="O104:O120" si="415">+N104/N$3</f>
        <v>0</v>
      </c>
      <c r="P104" s="226">
        <v>0</v>
      </c>
      <c r="Q104" s="226">
        <f t="shared" ref="Q104:Q120" si="416">+P104/P$3</f>
        <v>0</v>
      </c>
      <c r="R104" s="226">
        <v>0</v>
      </c>
      <c r="S104" s="226">
        <f t="shared" ref="S104:S120" si="417">+R104/R$3</f>
        <v>0</v>
      </c>
      <c r="T104" s="226">
        <v>0</v>
      </c>
      <c r="U104" s="226">
        <f t="shared" ref="U104:U120" si="418">+T104/T$3</f>
        <v>0</v>
      </c>
      <c r="V104" s="226">
        <v>0</v>
      </c>
      <c r="W104" s="226">
        <f t="shared" ref="W104:W120" si="419">+V104/V$3</f>
        <v>0</v>
      </c>
      <c r="X104" s="226">
        <v>0</v>
      </c>
      <c r="Y104" s="226">
        <f t="shared" ref="Y104:Y120" si="420">+X104/X$3</f>
        <v>0</v>
      </c>
      <c r="Z104" s="226">
        <v>0</v>
      </c>
      <c r="AA104" s="226">
        <f t="shared" ref="AA104:AA120" si="421">+Z104/Z$3</f>
        <v>0</v>
      </c>
      <c r="AB104" s="226">
        <v>0</v>
      </c>
      <c r="AC104" s="226">
        <f t="shared" ref="AC104:AC120" si="422">+AB104/AB$3</f>
        <v>0</v>
      </c>
      <c r="AD104" s="226">
        <v>0</v>
      </c>
      <c r="AE104" s="226">
        <f t="shared" ref="AE104:AE120" si="423">+AD104/AD$3</f>
        <v>0</v>
      </c>
      <c r="AF104" s="226">
        <v>0</v>
      </c>
      <c r="AG104" s="226">
        <f t="shared" ref="AG104:AG120" si="424">+AF104/AF$3</f>
        <v>0</v>
      </c>
      <c r="AH104" s="226">
        <v>0</v>
      </c>
      <c r="AI104" s="226">
        <f t="shared" ref="AI104:AI120" si="425">+AH104/AH$3</f>
        <v>0</v>
      </c>
      <c r="AJ104" s="226">
        <v>0</v>
      </c>
      <c r="AK104" s="226">
        <f t="shared" ref="AK104:AK120" si="426">+AJ104/AJ$3</f>
        <v>0</v>
      </c>
      <c r="AL104" s="226">
        <v>0</v>
      </c>
      <c r="AM104" s="226">
        <f t="shared" ref="AM104:AM120" si="427">+AL104/AL$3</f>
        <v>0</v>
      </c>
      <c r="AN104" s="226">
        <v>0</v>
      </c>
      <c r="AO104" s="226">
        <f t="shared" ref="AO104:AO120" si="428">+AN104/AN$3</f>
        <v>0</v>
      </c>
      <c r="AP104" s="226">
        <v>0</v>
      </c>
      <c r="AQ104" s="226">
        <f t="shared" ref="AQ104:AQ120" si="429">+AP104/AP$3</f>
        <v>0</v>
      </c>
      <c r="AR104" s="226">
        <v>0</v>
      </c>
      <c r="AS104" s="226">
        <f t="shared" ref="AS104:AS120" si="430">+AR104/AR$3</f>
        <v>0</v>
      </c>
      <c r="AT104" s="226">
        <v>0</v>
      </c>
      <c r="AU104" s="226">
        <f t="shared" ref="AU104:AU120" si="431">+AT104/AT$3</f>
        <v>0</v>
      </c>
      <c r="AV104" s="226">
        <v>277140</v>
      </c>
      <c r="AW104" s="226">
        <f t="shared" ref="AW104:AW120" si="432">+AV104/AV$3</f>
        <v>3.9464578141687432</v>
      </c>
      <c r="AX104" s="226">
        <v>277140</v>
      </c>
      <c r="AY104" s="226">
        <f t="shared" ref="AY104:AY120" si="433">+AX104/AX$3</f>
        <v>3.9464578141687432</v>
      </c>
    </row>
    <row r="105" spans="1:51" x14ac:dyDescent="0.25">
      <c r="A105" s="225" t="s">
        <v>111</v>
      </c>
      <c r="B105" s="226">
        <v>0</v>
      </c>
      <c r="C105" s="226">
        <f t="shared" si="265"/>
        <v>0</v>
      </c>
      <c r="D105" s="226">
        <v>0</v>
      </c>
      <c r="E105" s="226">
        <f t="shared" si="410"/>
        <v>0</v>
      </c>
      <c r="F105" s="226">
        <v>0</v>
      </c>
      <c r="G105" s="226">
        <f t="shared" si="411"/>
        <v>0</v>
      </c>
      <c r="H105" s="226">
        <v>0</v>
      </c>
      <c r="I105" s="226">
        <f t="shared" si="412"/>
        <v>0</v>
      </c>
      <c r="J105" s="226">
        <v>0</v>
      </c>
      <c r="K105" s="226">
        <f t="shared" si="413"/>
        <v>0</v>
      </c>
      <c r="L105" s="226">
        <v>0</v>
      </c>
      <c r="M105" s="226">
        <f t="shared" si="414"/>
        <v>0</v>
      </c>
      <c r="N105" s="226">
        <v>0</v>
      </c>
      <c r="O105" s="226">
        <f t="shared" si="415"/>
        <v>0</v>
      </c>
      <c r="P105" s="226">
        <v>0</v>
      </c>
      <c r="Q105" s="226">
        <f t="shared" si="416"/>
        <v>0</v>
      </c>
      <c r="R105" s="226">
        <v>0</v>
      </c>
      <c r="S105" s="226">
        <f t="shared" si="417"/>
        <v>0</v>
      </c>
      <c r="T105" s="226">
        <v>0</v>
      </c>
      <c r="U105" s="226">
        <f t="shared" si="418"/>
        <v>0</v>
      </c>
      <c r="V105" s="226">
        <v>0</v>
      </c>
      <c r="W105" s="226">
        <f t="shared" si="419"/>
        <v>0</v>
      </c>
      <c r="X105" s="226">
        <v>0</v>
      </c>
      <c r="Y105" s="226">
        <f t="shared" si="420"/>
        <v>0</v>
      </c>
      <c r="Z105" s="226">
        <v>0</v>
      </c>
      <c r="AA105" s="226">
        <f t="shared" si="421"/>
        <v>0</v>
      </c>
      <c r="AB105" s="226">
        <v>0</v>
      </c>
      <c r="AC105" s="226">
        <f t="shared" si="422"/>
        <v>0</v>
      </c>
      <c r="AD105" s="226">
        <v>0</v>
      </c>
      <c r="AE105" s="226">
        <f t="shared" si="423"/>
        <v>0</v>
      </c>
      <c r="AF105" s="226">
        <v>0</v>
      </c>
      <c r="AG105" s="226">
        <f t="shared" si="424"/>
        <v>0</v>
      </c>
      <c r="AH105" s="226">
        <v>0</v>
      </c>
      <c r="AI105" s="226">
        <f t="shared" si="425"/>
        <v>0</v>
      </c>
      <c r="AJ105" s="226">
        <v>0</v>
      </c>
      <c r="AK105" s="226">
        <f t="shared" si="426"/>
        <v>0</v>
      </c>
      <c r="AL105" s="226">
        <v>0</v>
      </c>
      <c r="AM105" s="226">
        <f t="shared" si="427"/>
        <v>0</v>
      </c>
      <c r="AN105" s="226">
        <v>0</v>
      </c>
      <c r="AO105" s="226">
        <f t="shared" si="428"/>
        <v>0</v>
      </c>
      <c r="AP105" s="226">
        <v>0</v>
      </c>
      <c r="AQ105" s="226">
        <f t="shared" si="429"/>
        <v>0</v>
      </c>
      <c r="AR105" s="226">
        <v>0</v>
      </c>
      <c r="AS105" s="226">
        <f t="shared" si="430"/>
        <v>0</v>
      </c>
      <c r="AT105" s="226">
        <v>0</v>
      </c>
      <c r="AU105" s="226">
        <f t="shared" si="431"/>
        <v>0</v>
      </c>
      <c r="AV105" s="226">
        <v>4600040</v>
      </c>
      <c r="AW105" s="226">
        <f t="shared" si="432"/>
        <v>65.50430758276967</v>
      </c>
      <c r="AX105" s="226">
        <v>4600040</v>
      </c>
      <c r="AY105" s="226">
        <f t="shared" si="433"/>
        <v>65.50430758276967</v>
      </c>
    </row>
    <row r="106" spans="1:51" x14ac:dyDescent="0.25">
      <c r="A106" s="225" t="s">
        <v>112</v>
      </c>
      <c r="B106" s="226">
        <v>0</v>
      </c>
      <c r="C106" s="226">
        <f t="shared" si="265"/>
        <v>0</v>
      </c>
      <c r="D106" s="226">
        <v>0</v>
      </c>
      <c r="E106" s="226">
        <f t="shared" si="410"/>
        <v>0</v>
      </c>
      <c r="F106" s="226">
        <v>0</v>
      </c>
      <c r="G106" s="226">
        <f t="shared" si="411"/>
        <v>0</v>
      </c>
      <c r="H106" s="226">
        <v>0</v>
      </c>
      <c r="I106" s="226">
        <f t="shared" si="412"/>
        <v>0</v>
      </c>
      <c r="J106" s="226">
        <v>0</v>
      </c>
      <c r="K106" s="226">
        <f t="shared" si="413"/>
        <v>0</v>
      </c>
      <c r="L106" s="226">
        <v>0</v>
      </c>
      <c r="M106" s="226">
        <f t="shared" si="414"/>
        <v>0</v>
      </c>
      <c r="N106" s="226">
        <v>0</v>
      </c>
      <c r="O106" s="226">
        <f t="shared" si="415"/>
        <v>0</v>
      </c>
      <c r="P106" s="226">
        <v>0</v>
      </c>
      <c r="Q106" s="226">
        <f t="shared" si="416"/>
        <v>0</v>
      </c>
      <c r="R106" s="226">
        <v>0</v>
      </c>
      <c r="S106" s="226">
        <f t="shared" si="417"/>
        <v>0</v>
      </c>
      <c r="T106" s="226">
        <v>0</v>
      </c>
      <c r="U106" s="226">
        <f t="shared" si="418"/>
        <v>0</v>
      </c>
      <c r="V106" s="226">
        <v>0</v>
      </c>
      <c r="W106" s="226">
        <f t="shared" si="419"/>
        <v>0</v>
      </c>
      <c r="X106" s="226">
        <v>0</v>
      </c>
      <c r="Y106" s="226">
        <f t="shared" si="420"/>
        <v>0</v>
      </c>
      <c r="Z106" s="226">
        <v>0</v>
      </c>
      <c r="AA106" s="226">
        <f t="shared" si="421"/>
        <v>0</v>
      </c>
      <c r="AB106" s="226">
        <v>0</v>
      </c>
      <c r="AC106" s="226">
        <f t="shared" si="422"/>
        <v>0</v>
      </c>
      <c r="AD106" s="226">
        <v>0</v>
      </c>
      <c r="AE106" s="226">
        <f t="shared" si="423"/>
        <v>0</v>
      </c>
      <c r="AF106" s="226">
        <v>0</v>
      </c>
      <c r="AG106" s="226">
        <f t="shared" si="424"/>
        <v>0</v>
      </c>
      <c r="AH106" s="226">
        <v>0</v>
      </c>
      <c r="AI106" s="226">
        <f t="shared" si="425"/>
        <v>0</v>
      </c>
      <c r="AJ106" s="226">
        <v>0</v>
      </c>
      <c r="AK106" s="226">
        <f t="shared" si="426"/>
        <v>0</v>
      </c>
      <c r="AL106" s="226">
        <v>0</v>
      </c>
      <c r="AM106" s="226">
        <f t="shared" si="427"/>
        <v>0</v>
      </c>
      <c r="AN106" s="226">
        <v>0</v>
      </c>
      <c r="AO106" s="226">
        <f t="shared" si="428"/>
        <v>0</v>
      </c>
      <c r="AP106" s="226">
        <v>0</v>
      </c>
      <c r="AQ106" s="226">
        <f t="shared" si="429"/>
        <v>0</v>
      </c>
      <c r="AR106" s="226">
        <v>0</v>
      </c>
      <c r="AS106" s="226">
        <f t="shared" si="430"/>
        <v>0</v>
      </c>
      <c r="AT106" s="226">
        <v>0</v>
      </c>
      <c r="AU106" s="226">
        <f t="shared" si="431"/>
        <v>0</v>
      </c>
      <c r="AV106" s="226">
        <v>0</v>
      </c>
      <c r="AW106" s="226">
        <f t="shared" si="432"/>
        <v>0</v>
      </c>
      <c r="AX106" s="226">
        <v>0</v>
      </c>
      <c r="AY106" s="226">
        <f t="shared" si="433"/>
        <v>0</v>
      </c>
    </row>
    <row r="107" spans="1:51" x14ac:dyDescent="0.25">
      <c r="A107" s="225" t="s">
        <v>113</v>
      </c>
      <c r="B107" s="226">
        <v>0</v>
      </c>
      <c r="C107" s="226">
        <f t="shared" si="265"/>
        <v>0</v>
      </c>
      <c r="D107" s="226">
        <v>0</v>
      </c>
      <c r="E107" s="226">
        <f t="shared" si="410"/>
        <v>0</v>
      </c>
      <c r="F107" s="226">
        <v>0</v>
      </c>
      <c r="G107" s="226">
        <f t="shared" si="411"/>
        <v>0</v>
      </c>
      <c r="H107" s="226">
        <v>0</v>
      </c>
      <c r="I107" s="226">
        <f t="shared" si="412"/>
        <v>0</v>
      </c>
      <c r="J107" s="226">
        <v>0</v>
      </c>
      <c r="K107" s="226">
        <f t="shared" si="413"/>
        <v>0</v>
      </c>
      <c r="L107" s="226">
        <v>0</v>
      </c>
      <c r="M107" s="226">
        <f t="shared" si="414"/>
        <v>0</v>
      </c>
      <c r="N107" s="226">
        <v>0</v>
      </c>
      <c r="O107" s="226">
        <f t="shared" si="415"/>
        <v>0</v>
      </c>
      <c r="P107" s="226">
        <v>0</v>
      </c>
      <c r="Q107" s="226">
        <f t="shared" si="416"/>
        <v>0</v>
      </c>
      <c r="R107" s="226">
        <v>0</v>
      </c>
      <c r="S107" s="226">
        <f t="shared" si="417"/>
        <v>0</v>
      </c>
      <c r="T107" s="226">
        <v>0</v>
      </c>
      <c r="U107" s="226">
        <f t="shared" si="418"/>
        <v>0</v>
      </c>
      <c r="V107" s="226">
        <v>0</v>
      </c>
      <c r="W107" s="226">
        <f t="shared" si="419"/>
        <v>0</v>
      </c>
      <c r="X107" s="226">
        <v>0</v>
      </c>
      <c r="Y107" s="226">
        <f t="shared" si="420"/>
        <v>0</v>
      </c>
      <c r="Z107" s="226">
        <v>0</v>
      </c>
      <c r="AA107" s="226">
        <f t="shared" si="421"/>
        <v>0</v>
      </c>
      <c r="AB107" s="226">
        <v>0</v>
      </c>
      <c r="AC107" s="226">
        <f t="shared" si="422"/>
        <v>0</v>
      </c>
      <c r="AD107" s="226">
        <v>0</v>
      </c>
      <c r="AE107" s="226">
        <f t="shared" si="423"/>
        <v>0</v>
      </c>
      <c r="AF107" s="226">
        <v>0</v>
      </c>
      <c r="AG107" s="226">
        <f t="shared" si="424"/>
        <v>0</v>
      </c>
      <c r="AH107" s="226">
        <v>0</v>
      </c>
      <c r="AI107" s="226">
        <f t="shared" si="425"/>
        <v>0</v>
      </c>
      <c r="AJ107" s="226">
        <v>0</v>
      </c>
      <c r="AK107" s="226">
        <f t="shared" si="426"/>
        <v>0</v>
      </c>
      <c r="AL107" s="226">
        <v>0</v>
      </c>
      <c r="AM107" s="226">
        <f t="shared" si="427"/>
        <v>0</v>
      </c>
      <c r="AN107" s="226">
        <v>0</v>
      </c>
      <c r="AO107" s="226">
        <f t="shared" si="428"/>
        <v>0</v>
      </c>
      <c r="AP107" s="226">
        <v>0</v>
      </c>
      <c r="AQ107" s="226">
        <f t="shared" si="429"/>
        <v>0</v>
      </c>
      <c r="AR107" s="226">
        <v>0</v>
      </c>
      <c r="AS107" s="226">
        <f t="shared" si="430"/>
        <v>0</v>
      </c>
      <c r="AT107" s="226">
        <v>0</v>
      </c>
      <c r="AU107" s="226">
        <f t="shared" si="431"/>
        <v>0</v>
      </c>
      <c r="AV107" s="226">
        <v>0</v>
      </c>
      <c r="AW107" s="226">
        <f t="shared" si="432"/>
        <v>0</v>
      </c>
      <c r="AX107" s="226">
        <v>0</v>
      </c>
      <c r="AY107" s="226">
        <f t="shared" si="433"/>
        <v>0</v>
      </c>
    </row>
    <row r="108" spans="1:51" x14ac:dyDescent="0.25">
      <c r="A108" s="225" t="s">
        <v>114</v>
      </c>
      <c r="B108" s="226">
        <v>0</v>
      </c>
      <c r="C108" s="226">
        <f t="shared" si="265"/>
        <v>0</v>
      </c>
      <c r="D108" s="226">
        <v>0</v>
      </c>
      <c r="E108" s="226">
        <f t="shared" si="410"/>
        <v>0</v>
      </c>
      <c r="F108" s="226">
        <v>0</v>
      </c>
      <c r="G108" s="226">
        <f t="shared" si="411"/>
        <v>0</v>
      </c>
      <c r="H108" s="226">
        <v>0</v>
      </c>
      <c r="I108" s="226">
        <f t="shared" si="412"/>
        <v>0</v>
      </c>
      <c r="J108" s="226">
        <v>0</v>
      </c>
      <c r="K108" s="226">
        <f t="shared" si="413"/>
        <v>0</v>
      </c>
      <c r="L108" s="226">
        <v>0</v>
      </c>
      <c r="M108" s="226">
        <f t="shared" si="414"/>
        <v>0</v>
      </c>
      <c r="N108" s="226">
        <v>0</v>
      </c>
      <c r="O108" s="226">
        <f t="shared" si="415"/>
        <v>0</v>
      </c>
      <c r="P108" s="226">
        <v>0</v>
      </c>
      <c r="Q108" s="226">
        <f t="shared" si="416"/>
        <v>0</v>
      </c>
      <c r="R108" s="226">
        <v>0</v>
      </c>
      <c r="S108" s="226">
        <f t="shared" si="417"/>
        <v>0</v>
      </c>
      <c r="T108" s="226">
        <v>0</v>
      </c>
      <c r="U108" s="226">
        <f t="shared" si="418"/>
        <v>0</v>
      </c>
      <c r="V108" s="226">
        <v>0</v>
      </c>
      <c r="W108" s="226">
        <f t="shared" si="419"/>
        <v>0</v>
      </c>
      <c r="X108" s="226">
        <v>0</v>
      </c>
      <c r="Y108" s="226">
        <f t="shared" si="420"/>
        <v>0</v>
      </c>
      <c r="Z108" s="226">
        <v>0</v>
      </c>
      <c r="AA108" s="226">
        <f t="shared" si="421"/>
        <v>0</v>
      </c>
      <c r="AB108" s="226">
        <v>0</v>
      </c>
      <c r="AC108" s="226">
        <f t="shared" si="422"/>
        <v>0</v>
      </c>
      <c r="AD108" s="226">
        <v>0</v>
      </c>
      <c r="AE108" s="226">
        <f t="shared" si="423"/>
        <v>0</v>
      </c>
      <c r="AF108" s="226">
        <v>0</v>
      </c>
      <c r="AG108" s="226">
        <f t="shared" si="424"/>
        <v>0</v>
      </c>
      <c r="AH108" s="226">
        <v>0</v>
      </c>
      <c r="AI108" s="226">
        <f t="shared" si="425"/>
        <v>0</v>
      </c>
      <c r="AJ108" s="226">
        <v>0</v>
      </c>
      <c r="AK108" s="226">
        <f t="shared" si="426"/>
        <v>0</v>
      </c>
      <c r="AL108" s="226">
        <v>0</v>
      </c>
      <c r="AM108" s="226">
        <f t="shared" si="427"/>
        <v>0</v>
      </c>
      <c r="AN108" s="226">
        <v>0</v>
      </c>
      <c r="AO108" s="226">
        <f t="shared" si="428"/>
        <v>0</v>
      </c>
      <c r="AP108" s="226">
        <v>0</v>
      </c>
      <c r="AQ108" s="226">
        <f t="shared" si="429"/>
        <v>0</v>
      </c>
      <c r="AR108" s="226">
        <v>0</v>
      </c>
      <c r="AS108" s="226">
        <f t="shared" si="430"/>
        <v>0</v>
      </c>
      <c r="AT108" s="226">
        <v>0</v>
      </c>
      <c r="AU108" s="226">
        <f t="shared" si="431"/>
        <v>0</v>
      </c>
      <c r="AV108" s="226">
        <v>0</v>
      </c>
      <c r="AW108" s="226">
        <f t="shared" si="432"/>
        <v>0</v>
      </c>
      <c r="AX108" s="226">
        <v>0</v>
      </c>
      <c r="AY108" s="226">
        <f t="shared" si="433"/>
        <v>0</v>
      </c>
    </row>
    <row r="109" spans="1:51" x14ac:dyDescent="0.25">
      <c r="A109" s="225" t="s">
        <v>115</v>
      </c>
      <c r="B109" s="226">
        <v>0</v>
      </c>
      <c r="C109" s="226">
        <f t="shared" si="265"/>
        <v>0</v>
      </c>
      <c r="D109" s="226">
        <v>0</v>
      </c>
      <c r="E109" s="226">
        <f t="shared" si="410"/>
        <v>0</v>
      </c>
      <c r="F109" s="226">
        <v>0</v>
      </c>
      <c r="G109" s="226">
        <f t="shared" si="411"/>
        <v>0</v>
      </c>
      <c r="H109" s="226">
        <v>0</v>
      </c>
      <c r="I109" s="226">
        <f t="shared" si="412"/>
        <v>0</v>
      </c>
      <c r="J109" s="226">
        <v>0</v>
      </c>
      <c r="K109" s="226">
        <f t="shared" si="413"/>
        <v>0</v>
      </c>
      <c r="L109" s="226">
        <v>0</v>
      </c>
      <c r="M109" s="226">
        <f t="shared" si="414"/>
        <v>0</v>
      </c>
      <c r="N109" s="226">
        <v>0</v>
      </c>
      <c r="O109" s="226">
        <f t="shared" si="415"/>
        <v>0</v>
      </c>
      <c r="P109" s="226">
        <v>0</v>
      </c>
      <c r="Q109" s="226">
        <f t="shared" si="416"/>
        <v>0</v>
      </c>
      <c r="R109" s="226">
        <v>0</v>
      </c>
      <c r="S109" s="226">
        <f t="shared" si="417"/>
        <v>0</v>
      </c>
      <c r="T109" s="226">
        <v>0</v>
      </c>
      <c r="U109" s="226">
        <f t="shared" si="418"/>
        <v>0</v>
      </c>
      <c r="V109" s="226">
        <v>0</v>
      </c>
      <c r="W109" s="226">
        <f t="shared" si="419"/>
        <v>0</v>
      </c>
      <c r="X109" s="226">
        <v>0</v>
      </c>
      <c r="Y109" s="226">
        <f t="shared" si="420"/>
        <v>0</v>
      </c>
      <c r="Z109" s="226">
        <v>0</v>
      </c>
      <c r="AA109" s="226">
        <f t="shared" si="421"/>
        <v>0</v>
      </c>
      <c r="AB109" s="226">
        <v>0</v>
      </c>
      <c r="AC109" s="226">
        <f t="shared" si="422"/>
        <v>0</v>
      </c>
      <c r="AD109" s="226">
        <v>0</v>
      </c>
      <c r="AE109" s="226">
        <f t="shared" si="423"/>
        <v>0</v>
      </c>
      <c r="AF109" s="226">
        <v>0</v>
      </c>
      <c r="AG109" s="226">
        <f t="shared" si="424"/>
        <v>0</v>
      </c>
      <c r="AH109" s="226">
        <v>0</v>
      </c>
      <c r="AI109" s="226">
        <f t="shared" si="425"/>
        <v>0</v>
      </c>
      <c r="AJ109" s="226">
        <v>0</v>
      </c>
      <c r="AK109" s="226">
        <f t="shared" si="426"/>
        <v>0</v>
      </c>
      <c r="AL109" s="226">
        <v>0</v>
      </c>
      <c r="AM109" s="226">
        <f t="shared" si="427"/>
        <v>0</v>
      </c>
      <c r="AN109" s="226">
        <v>0</v>
      </c>
      <c r="AO109" s="226">
        <f t="shared" si="428"/>
        <v>0</v>
      </c>
      <c r="AP109" s="226">
        <v>0</v>
      </c>
      <c r="AQ109" s="226">
        <f t="shared" si="429"/>
        <v>0</v>
      </c>
      <c r="AR109" s="226">
        <v>0</v>
      </c>
      <c r="AS109" s="226">
        <f t="shared" si="430"/>
        <v>0</v>
      </c>
      <c r="AT109" s="226">
        <v>0</v>
      </c>
      <c r="AU109" s="226">
        <f t="shared" si="431"/>
        <v>0</v>
      </c>
      <c r="AV109" s="226">
        <v>1384900</v>
      </c>
      <c r="AW109" s="226">
        <f t="shared" si="432"/>
        <v>19.720897116411535</v>
      </c>
      <c r="AX109" s="226">
        <v>1384900</v>
      </c>
      <c r="AY109" s="226">
        <f t="shared" si="433"/>
        <v>19.720897116411535</v>
      </c>
    </row>
    <row r="110" spans="1:51" x14ac:dyDescent="0.25">
      <c r="A110" s="225" t="s">
        <v>116</v>
      </c>
      <c r="B110" s="226">
        <v>0</v>
      </c>
      <c r="C110" s="226">
        <f t="shared" si="265"/>
        <v>0</v>
      </c>
      <c r="D110" s="226">
        <v>0</v>
      </c>
      <c r="E110" s="226">
        <f t="shared" si="410"/>
        <v>0</v>
      </c>
      <c r="F110" s="226">
        <v>0</v>
      </c>
      <c r="G110" s="226">
        <f t="shared" si="411"/>
        <v>0</v>
      </c>
      <c r="H110" s="226">
        <v>0</v>
      </c>
      <c r="I110" s="226">
        <f t="shared" si="412"/>
        <v>0</v>
      </c>
      <c r="J110" s="226">
        <v>0</v>
      </c>
      <c r="K110" s="226">
        <f t="shared" si="413"/>
        <v>0</v>
      </c>
      <c r="L110" s="226">
        <v>0</v>
      </c>
      <c r="M110" s="226">
        <f t="shared" si="414"/>
        <v>0</v>
      </c>
      <c r="N110" s="226">
        <v>0</v>
      </c>
      <c r="O110" s="226">
        <f t="shared" si="415"/>
        <v>0</v>
      </c>
      <c r="P110" s="226">
        <v>0</v>
      </c>
      <c r="Q110" s="226">
        <f t="shared" si="416"/>
        <v>0</v>
      </c>
      <c r="R110" s="226">
        <v>0</v>
      </c>
      <c r="S110" s="226">
        <f t="shared" si="417"/>
        <v>0</v>
      </c>
      <c r="T110" s="226">
        <v>0</v>
      </c>
      <c r="U110" s="226">
        <f t="shared" si="418"/>
        <v>0</v>
      </c>
      <c r="V110" s="226">
        <v>0</v>
      </c>
      <c r="W110" s="226">
        <f t="shared" si="419"/>
        <v>0</v>
      </c>
      <c r="X110" s="226">
        <v>0</v>
      </c>
      <c r="Y110" s="226">
        <f t="shared" si="420"/>
        <v>0</v>
      </c>
      <c r="Z110" s="226">
        <v>0</v>
      </c>
      <c r="AA110" s="226">
        <f t="shared" si="421"/>
        <v>0</v>
      </c>
      <c r="AB110" s="226">
        <v>0</v>
      </c>
      <c r="AC110" s="226">
        <f t="shared" si="422"/>
        <v>0</v>
      </c>
      <c r="AD110" s="226">
        <v>0</v>
      </c>
      <c r="AE110" s="226">
        <f t="shared" si="423"/>
        <v>0</v>
      </c>
      <c r="AF110" s="226">
        <v>0</v>
      </c>
      <c r="AG110" s="226">
        <f t="shared" si="424"/>
        <v>0</v>
      </c>
      <c r="AH110" s="226">
        <v>0</v>
      </c>
      <c r="AI110" s="226">
        <f t="shared" si="425"/>
        <v>0</v>
      </c>
      <c r="AJ110" s="226">
        <v>0</v>
      </c>
      <c r="AK110" s="226">
        <f t="shared" si="426"/>
        <v>0</v>
      </c>
      <c r="AL110" s="226">
        <v>0</v>
      </c>
      <c r="AM110" s="226">
        <f t="shared" si="427"/>
        <v>0</v>
      </c>
      <c r="AN110" s="226">
        <v>0</v>
      </c>
      <c r="AO110" s="226">
        <f t="shared" si="428"/>
        <v>0</v>
      </c>
      <c r="AP110" s="226">
        <v>0</v>
      </c>
      <c r="AQ110" s="226">
        <f t="shared" si="429"/>
        <v>0</v>
      </c>
      <c r="AR110" s="226">
        <v>0</v>
      </c>
      <c r="AS110" s="226">
        <f t="shared" si="430"/>
        <v>0</v>
      </c>
      <c r="AT110" s="226">
        <v>0</v>
      </c>
      <c r="AU110" s="226">
        <f t="shared" si="431"/>
        <v>0</v>
      </c>
      <c r="AV110" s="226">
        <v>0</v>
      </c>
      <c r="AW110" s="226">
        <f t="shared" si="432"/>
        <v>0</v>
      </c>
      <c r="AX110" s="226">
        <v>0</v>
      </c>
      <c r="AY110" s="226">
        <f t="shared" si="433"/>
        <v>0</v>
      </c>
    </row>
    <row r="111" spans="1:51" x14ac:dyDescent="0.25">
      <c r="A111" s="225" t="s">
        <v>117</v>
      </c>
      <c r="B111" s="226">
        <v>0</v>
      </c>
      <c r="C111" s="226">
        <f t="shared" si="265"/>
        <v>0</v>
      </c>
      <c r="D111" s="226">
        <v>0</v>
      </c>
      <c r="E111" s="226">
        <f t="shared" si="410"/>
        <v>0</v>
      </c>
      <c r="F111" s="226">
        <v>0</v>
      </c>
      <c r="G111" s="226">
        <f t="shared" si="411"/>
        <v>0</v>
      </c>
      <c r="H111" s="226">
        <v>0</v>
      </c>
      <c r="I111" s="226">
        <f t="shared" si="412"/>
        <v>0</v>
      </c>
      <c r="J111" s="226">
        <v>0</v>
      </c>
      <c r="K111" s="226">
        <f t="shared" si="413"/>
        <v>0</v>
      </c>
      <c r="L111" s="226">
        <v>0</v>
      </c>
      <c r="M111" s="226">
        <f t="shared" si="414"/>
        <v>0</v>
      </c>
      <c r="N111" s="226">
        <v>0</v>
      </c>
      <c r="O111" s="226">
        <f t="shared" si="415"/>
        <v>0</v>
      </c>
      <c r="P111" s="226">
        <v>0</v>
      </c>
      <c r="Q111" s="226">
        <f t="shared" si="416"/>
        <v>0</v>
      </c>
      <c r="R111" s="226">
        <v>0</v>
      </c>
      <c r="S111" s="226">
        <f t="shared" si="417"/>
        <v>0</v>
      </c>
      <c r="T111" s="226">
        <v>0</v>
      </c>
      <c r="U111" s="226">
        <f t="shared" si="418"/>
        <v>0</v>
      </c>
      <c r="V111" s="226">
        <v>0</v>
      </c>
      <c r="W111" s="226">
        <f t="shared" si="419"/>
        <v>0</v>
      </c>
      <c r="X111" s="226">
        <v>0</v>
      </c>
      <c r="Y111" s="226">
        <f t="shared" si="420"/>
        <v>0</v>
      </c>
      <c r="Z111" s="226">
        <v>0</v>
      </c>
      <c r="AA111" s="226">
        <f t="shared" si="421"/>
        <v>0</v>
      </c>
      <c r="AB111" s="226">
        <v>0</v>
      </c>
      <c r="AC111" s="226">
        <f t="shared" si="422"/>
        <v>0</v>
      </c>
      <c r="AD111" s="226">
        <v>0</v>
      </c>
      <c r="AE111" s="226">
        <f t="shared" si="423"/>
        <v>0</v>
      </c>
      <c r="AF111" s="226">
        <v>0</v>
      </c>
      <c r="AG111" s="226">
        <f t="shared" si="424"/>
        <v>0</v>
      </c>
      <c r="AH111" s="226">
        <v>0</v>
      </c>
      <c r="AI111" s="226">
        <f t="shared" si="425"/>
        <v>0</v>
      </c>
      <c r="AJ111" s="226">
        <v>0</v>
      </c>
      <c r="AK111" s="226">
        <f t="shared" si="426"/>
        <v>0</v>
      </c>
      <c r="AL111" s="226">
        <v>0</v>
      </c>
      <c r="AM111" s="226">
        <f t="shared" si="427"/>
        <v>0</v>
      </c>
      <c r="AN111" s="226">
        <v>0</v>
      </c>
      <c r="AO111" s="226">
        <f t="shared" si="428"/>
        <v>0</v>
      </c>
      <c r="AP111" s="226">
        <v>0</v>
      </c>
      <c r="AQ111" s="226">
        <f t="shared" si="429"/>
        <v>0</v>
      </c>
      <c r="AR111" s="226">
        <v>0</v>
      </c>
      <c r="AS111" s="226">
        <f t="shared" si="430"/>
        <v>0</v>
      </c>
      <c r="AT111" s="226">
        <v>0</v>
      </c>
      <c r="AU111" s="226">
        <f t="shared" si="431"/>
        <v>0</v>
      </c>
      <c r="AV111" s="226">
        <v>0</v>
      </c>
      <c r="AW111" s="226">
        <f t="shared" si="432"/>
        <v>0</v>
      </c>
      <c r="AX111" s="226">
        <v>0</v>
      </c>
      <c r="AY111" s="226">
        <f t="shared" si="433"/>
        <v>0</v>
      </c>
    </row>
    <row r="112" spans="1:51" x14ac:dyDescent="0.25">
      <c r="A112" s="225" t="s">
        <v>118</v>
      </c>
      <c r="B112" s="226">
        <v>0</v>
      </c>
      <c r="C112" s="226">
        <f t="shared" si="265"/>
        <v>0</v>
      </c>
      <c r="D112" s="226">
        <v>0</v>
      </c>
      <c r="E112" s="226">
        <f t="shared" si="410"/>
        <v>0</v>
      </c>
      <c r="F112" s="226">
        <v>0</v>
      </c>
      <c r="G112" s="226">
        <f t="shared" si="411"/>
        <v>0</v>
      </c>
      <c r="H112" s="226">
        <v>0</v>
      </c>
      <c r="I112" s="226">
        <f t="shared" si="412"/>
        <v>0</v>
      </c>
      <c r="J112" s="226">
        <v>0</v>
      </c>
      <c r="K112" s="226">
        <f t="shared" si="413"/>
        <v>0</v>
      </c>
      <c r="L112" s="226">
        <v>0</v>
      </c>
      <c r="M112" s="226">
        <f t="shared" si="414"/>
        <v>0</v>
      </c>
      <c r="N112" s="226">
        <v>0</v>
      </c>
      <c r="O112" s="226">
        <f t="shared" si="415"/>
        <v>0</v>
      </c>
      <c r="P112" s="226">
        <v>0</v>
      </c>
      <c r="Q112" s="226">
        <f t="shared" si="416"/>
        <v>0</v>
      </c>
      <c r="R112" s="226">
        <v>0</v>
      </c>
      <c r="S112" s="226">
        <f t="shared" si="417"/>
        <v>0</v>
      </c>
      <c r="T112" s="226">
        <v>0</v>
      </c>
      <c r="U112" s="226">
        <f t="shared" si="418"/>
        <v>0</v>
      </c>
      <c r="V112" s="226">
        <v>0</v>
      </c>
      <c r="W112" s="226">
        <f t="shared" si="419"/>
        <v>0</v>
      </c>
      <c r="X112" s="226">
        <v>0</v>
      </c>
      <c r="Y112" s="226">
        <f t="shared" si="420"/>
        <v>0</v>
      </c>
      <c r="Z112" s="226">
        <v>0</v>
      </c>
      <c r="AA112" s="226">
        <f t="shared" si="421"/>
        <v>0</v>
      </c>
      <c r="AB112" s="226">
        <v>0</v>
      </c>
      <c r="AC112" s="226">
        <f t="shared" si="422"/>
        <v>0</v>
      </c>
      <c r="AD112" s="226">
        <v>0</v>
      </c>
      <c r="AE112" s="226">
        <f t="shared" si="423"/>
        <v>0</v>
      </c>
      <c r="AF112" s="226">
        <v>0</v>
      </c>
      <c r="AG112" s="226">
        <f t="shared" si="424"/>
        <v>0</v>
      </c>
      <c r="AH112" s="226">
        <v>0</v>
      </c>
      <c r="AI112" s="226">
        <f t="shared" si="425"/>
        <v>0</v>
      </c>
      <c r="AJ112" s="226">
        <v>0</v>
      </c>
      <c r="AK112" s="226">
        <f t="shared" si="426"/>
        <v>0</v>
      </c>
      <c r="AL112" s="226">
        <v>0</v>
      </c>
      <c r="AM112" s="226">
        <f t="shared" si="427"/>
        <v>0</v>
      </c>
      <c r="AN112" s="226">
        <v>0</v>
      </c>
      <c r="AO112" s="226">
        <f t="shared" si="428"/>
        <v>0</v>
      </c>
      <c r="AP112" s="226">
        <v>0</v>
      </c>
      <c r="AQ112" s="226">
        <f t="shared" si="429"/>
        <v>0</v>
      </c>
      <c r="AR112" s="226">
        <v>0</v>
      </c>
      <c r="AS112" s="226">
        <f t="shared" si="430"/>
        <v>0</v>
      </c>
      <c r="AT112" s="226">
        <v>0</v>
      </c>
      <c r="AU112" s="226">
        <f t="shared" si="431"/>
        <v>0</v>
      </c>
      <c r="AV112" s="226">
        <v>0</v>
      </c>
      <c r="AW112" s="226">
        <f t="shared" si="432"/>
        <v>0</v>
      </c>
      <c r="AX112" s="226">
        <v>0</v>
      </c>
      <c r="AY112" s="226">
        <f t="shared" si="433"/>
        <v>0</v>
      </c>
    </row>
    <row r="113" spans="1:51" x14ac:dyDescent="0.25">
      <c r="A113" s="225" t="s">
        <v>119</v>
      </c>
      <c r="B113" s="226">
        <v>0</v>
      </c>
      <c r="C113" s="226">
        <f t="shared" si="265"/>
        <v>0</v>
      </c>
      <c r="D113" s="226">
        <v>0</v>
      </c>
      <c r="E113" s="226">
        <f t="shared" si="410"/>
        <v>0</v>
      </c>
      <c r="F113" s="226">
        <v>0</v>
      </c>
      <c r="G113" s="226">
        <f t="shared" si="411"/>
        <v>0</v>
      </c>
      <c r="H113" s="226">
        <v>0</v>
      </c>
      <c r="I113" s="226">
        <f t="shared" si="412"/>
        <v>0</v>
      </c>
      <c r="J113" s="226">
        <v>0</v>
      </c>
      <c r="K113" s="226">
        <f t="shared" si="413"/>
        <v>0</v>
      </c>
      <c r="L113" s="226">
        <v>0</v>
      </c>
      <c r="M113" s="226">
        <f t="shared" si="414"/>
        <v>0</v>
      </c>
      <c r="N113" s="226">
        <v>0</v>
      </c>
      <c r="O113" s="226">
        <f t="shared" si="415"/>
        <v>0</v>
      </c>
      <c r="P113" s="226">
        <v>0</v>
      </c>
      <c r="Q113" s="226">
        <f t="shared" si="416"/>
        <v>0</v>
      </c>
      <c r="R113" s="226">
        <v>0</v>
      </c>
      <c r="S113" s="226">
        <f t="shared" si="417"/>
        <v>0</v>
      </c>
      <c r="T113" s="226">
        <v>0</v>
      </c>
      <c r="U113" s="226">
        <f t="shared" si="418"/>
        <v>0</v>
      </c>
      <c r="V113" s="226">
        <v>0</v>
      </c>
      <c r="W113" s="226">
        <f t="shared" si="419"/>
        <v>0</v>
      </c>
      <c r="X113" s="226">
        <v>0</v>
      </c>
      <c r="Y113" s="226">
        <f t="shared" si="420"/>
        <v>0</v>
      </c>
      <c r="Z113" s="226">
        <v>0</v>
      </c>
      <c r="AA113" s="226">
        <f t="shared" si="421"/>
        <v>0</v>
      </c>
      <c r="AB113" s="226">
        <v>0</v>
      </c>
      <c r="AC113" s="226">
        <f t="shared" si="422"/>
        <v>0</v>
      </c>
      <c r="AD113" s="226">
        <v>0</v>
      </c>
      <c r="AE113" s="226">
        <f t="shared" si="423"/>
        <v>0</v>
      </c>
      <c r="AF113" s="226">
        <v>0</v>
      </c>
      <c r="AG113" s="226">
        <f t="shared" si="424"/>
        <v>0</v>
      </c>
      <c r="AH113" s="226">
        <v>0</v>
      </c>
      <c r="AI113" s="226">
        <f t="shared" si="425"/>
        <v>0</v>
      </c>
      <c r="AJ113" s="226">
        <v>0</v>
      </c>
      <c r="AK113" s="226">
        <f t="shared" si="426"/>
        <v>0</v>
      </c>
      <c r="AL113" s="226">
        <v>0</v>
      </c>
      <c r="AM113" s="226">
        <f t="shared" si="427"/>
        <v>0</v>
      </c>
      <c r="AN113" s="226">
        <v>0</v>
      </c>
      <c r="AO113" s="226">
        <f t="shared" si="428"/>
        <v>0</v>
      </c>
      <c r="AP113" s="226">
        <v>0</v>
      </c>
      <c r="AQ113" s="226">
        <f t="shared" si="429"/>
        <v>0</v>
      </c>
      <c r="AR113" s="226">
        <v>0</v>
      </c>
      <c r="AS113" s="226">
        <f t="shared" si="430"/>
        <v>0</v>
      </c>
      <c r="AT113" s="226">
        <v>0</v>
      </c>
      <c r="AU113" s="226">
        <f t="shared" si="431"/>
        <v>0</v>
      </c>
      <c r="AV113" s="226">
        <v>0</v>
      </c>
      <c r="AW113" s="226">
        <f t="shared" si="432"/>
        <v>0</v>
      </c>
      <c r="AX113" s="226">
        <v>0</v>
      </c>
      <c r="AY113" s="226">
        <f t="shared" si="433"/>
        <v>0</v>
      </c>
    </row>
    <row r="114" spans="1:51" x14ac:dyDescent="0.25">
      <c r="A114" s="225" t="s">
        <v>120</v>
      </c>
      <c r="B114" s="226">
        <v>0</v>
      </c>
      <c r="C114" s="226">
        <f t="shared" si="265"/>
        <v>0</v>
      </c>
      <c r="D114" s="226">
        <v>0</v>
      </c>
      <c r="E114" s="226">
        <f t="shared" si="410"/>
        <v>0</v>
      </c>
      <c r="F114" s="226">
        <v>0</v>
      </c>
      <c r="G114" s="226">
        <f t="shared" si="411"/>
        <v>0</v>
      </c>
      <c r="H114" s="226">
        <v>0</v>
      </c>
      <c r="I114" s="226">
        <f t="shared" si="412"/>
        <v>0</v>
      </c>
      <c r="J114" s="226">
        <v>0</v>
      </c>
      <c r="K114" s="226">
        <f t="shared" si="413"/>
        <v>0</v>
      </c>
      <c r="L114" s="226">
        <v>0</v>
      </c>
      <c r="M114" s="226">
        <f t="shared" si="414"/>
        <v>0</v>
      </c>
      <c r="N114" s="226">
        <v>0</v>
      </c>
      <c r="O114" s="226">
        <f t="shared" si="415"/>
        <v>0</v>
      </c>
      <c r="P114" s="226">
        <v>0</v>
      </c>
      <c r="Q114" s="226">
        <f t="shared" si="416"/>
        <v>0</v>
      </c>
      <c r="R114" s="226">
        <v>0</v>
      </c>
      <c r="S114" s="226">
        <f t="shared" si="417"/>
        <v>0</v>
      </c>
      <c r="T114" s="226">
        <v>0</v>
      </c>
      <c r="U114" s="226">
        <f t="shared" si="418"/>
        <v>0</v>
      </c>
      <c r="V114" s="226">
        <v>0</v>
      </c>
      <c r="W114" s="226">
        <f t="shared" si="419"/>
        <v>0</v>
      </c>
      <c r="X114" s="226">
        <v>0</v>
      </c>
      <c r="Y114" s="226">
        <f t="shared" si="420"/>
        <v>0</v>
      </c>
      <c r="Z114" s="226">
        <v>0</v>
      </c>
      <c r="AA114" s="226">
        <f t="shared" si="421"/>
        <v>0</v>
      </c>
      <c r="AB114" s="226">
        <v>0</v>
      </c>
      <c r="AC114" s="226">
        <f t="shared" si="422"/>
        <v>0</v>
      </c>
      <c r="AD114" s="226">
        <v>0</v>
      </c>
      <c r="AE114" s="226">
        <f t="shared" si="423"/>
        <v>0</v>
      </c>
      <c r="AF114" s="226">
        <v>0</v>
      </c>
      <c r="AG114" s="226">
        <f t="shared" si="424"/>
        <v>0</v>
      </c>
      <c r="AH114" s="226">
        <v>0</v>
      </c>
      <c r="AI114" s="226">
        <f t="shared" si="425"/>
        <v>0</v>
      </c>
      <c r="AJ114" s="226">
        <v>0</v>
      </c>
      <c r="AK114" s="226">
        <f t="shared" si="426"/>
        <v>0</v>
      </c>
      <c r="AL114" s="226">
        <v>0</v>
      </c>
      <c r="AM114" s="226">
        <f t="shared" si="427"/>
        <v>0</v>
      </c>
      <c r="AN114" s="226">
        <v>0</v>
      </c>
      <c r="AO114" s="226">
        <f t="shared" si="428"/>
        <v>0</v>
      </c>
      <c r="AP114" s="226">
        <v>0</v>
      </c>
      <c r="AQ114" s="226">
        <f t="shared" si="429"/>
        <v>0</v>
      </c>
      <c r="AR114" s="226">
        <v>0</v>
      </c>
      <c r="AS114" s="226">
        <f t="shared" si="430"/>
        <v>0</v>
      </c>
      <c r="AT114" s="226">
        <v>0</v>
      </c>
      <c r="AU114" s="226">
        <f t="shared" si="431"/>
        <v>0</v>
      </c>
      <c r="AV114" s="226">
        <v>0</v>
      </c>
      <c r="AW114" s="226">
        <f t="shared" si="432"/>
        <v>0</v>
      </c>
      <c r="AX114" s="226">
        <v>0</v>
      </c>
      <c r="AY114" s="226">
        <f t="shared" si="433"/>
        <v>0</v>
      </c>
    </row>
    <row r="115" spans="1:51" x14ac:dyDescent="0.25">
      <c r="A115" s="225" t="s">
        <v>121</v>
      </c>
      <c r="B115" s="226">
        <v>0</v>
      </c>
      <c r="C115" s="226">
        <f t="shared" si="265"/>
        <v>0</v>
      </c>
      <c r="D115" s="226">
        <v>0</v>
      </c>
      <c r="E115" s="226">
        <f t="shared" si="410"/>
        <v>0</v>
      </c>
      <c r="F115" s="226">
        <v>0</v>
      </c>
      <c r="G115" s="226">
        <f t="shared" si="411"/>
        <v>0</v>
      </c>
      <c r="H115" s="226">
        <v>0</v>
      </c>
      <c r="I115" s="226">
        <f t="shared" si="412"/>
        <v>0</v>
      </c>
      <c r="J115" s="226">
        <v>0</v>
      </c>
      <c r="K115" s="226">
        <f t="shared" si="413"/>
        <v>0</v>
      </c>
      <c r="L115" s="226">
        <v>0</v>
      </c>
      <c r="M115" s="226">
        <f t="shared" si="414"/>
        <v>0</v>
      </c>
      <c r="N115" s="226">
        <v>0</v>
      </c>
      <c r="O115" s="226">
        <f t="shared" si="415"/>
        <v>0</v>
      </c>
      <c r="P115" s="226">
        <v>0</v>
      </c>
      <c r="Q115" s="226">
        <f t="shared" si="416"/>
        <v>0</v>
      </c>
      <c r="R115" s="226">
        <v>0</v>
      </c>
      <c r="S115" s="226">
        <f t="shared" si="417"/>
        <v>0</v>
      </c>
      <c r="T115" s="226">
        <v>0</v>
      </c>
      <c r="U115" s="226">
        <f t="shared" si="418"/>
        <v>0</v>
      </c>
      <c r="V115" s="226">
        <v>0</v>
      </c>
      <c r="W115" s="226">
        <f t="shared" si="419"/>
        <v>0</v>
      </c>
      <c r="X115" s="226">
        <v>0</v>
      </c>
      <c r="Y115" s="226">
        <f t="shared" si="420"/>
        <v>0</v>
      </c>
      <c r="Z115" s="226">
        <v>0</v>
      </c>
      <c r="AA115" s="226">
        <f t="shared" si="421"/>
        <v>0</v>
      </c>
      <c r="AB115" s="226">
        <v>0</v>
      </c>
      <c r="AC115" s="226">
        <f t="shared" si="422"/>
        <v>0</v>
      </c>
      <c r="AD115" s="226">
        <v>0</v>
      </c>
      <c r="AE115" s="226">
        <f t="shared" si="423"/>
        <v>0</v>
      </c>
      <c r="AF115" s="226">
        <v>0</v>
      </c>
      <c r="AG115" s="226">
        <f t="shared" si="424"/>
        <v>0</v>
      </c>
      <c r="AH115" s="226">
        <v>0</v>
      </c>
      <c r="AI115" s="226">
        <f t="shared" si="425"/>
        <v>0</v>
      </c>
      <c r="AJ115" s="226">
        <v>0</v>
      </c>
      <c r="AK115" s="226">
        <f t="shared" si="426"/>
        <v>0</v>
      </c>
      <c r="AL115" s="226">
        <v>0</v>
      </c>
      <c r="AM115" s="226">
        <f t="shared" si="427"/>
        <v>0</v>
      </c>
      <c r="AN115" s="226">
        <v>0</v>
      </c>
      <c r="AO115" s="226">
        <f t="shared" si="428"/>
        <v>0</v>
      </c>
      <c r="AP115" s="226">
        <v>0</v>
      </c>
      <c r="AQ115" s="226">
        <f t="shared" si="429"/>
        <v>0</v>
      </c>
      <c r="AR115" s="226">
        <v>0</v>
      </c>
      <c r="AS115" s="226">
        <f t="shared" si="430"/>
        <v>0</v>
      </c>
      <c r="AT115" s="226">
        <v>0</v>
      </c>
      <c r="AU115" s="226">
        <f t="shared" si="431"/>
        <v>0</v>
      </c>
      <c r="AV115" s="226">
        <v>708780</v>
      </c>
      <c r="AW115" s="226">
        <f t="shared" si="432"/>
        <v>10.092986828052688</v>
      </c>
      <c r="AX115" s="226">
        <v>708780</v>
      </c>
      <c r="AY115" s="226">
        <f t="shared" si="433"/>
        <v>10.092986828052688</v>
      </c>
    </row>
    <row r="116" spans="1:51" x14ac:dyDescent="0.25">
      <c r="A116" s="225" t="s">
        <v>122</v>
      </c>
      <c r="B116" s="226">
        <v>0</v>
      </c>
      <c r="C116" s="226">
        <f t="shared" si="265"/>
        <v>0</v>
      </c>
      <c r="D116" s="226">
        <v>0</v>
      </c>
      <c r="E116" s="226">
        <f t="shared" si="410"/>
        <v>0</v>
      </c>
      <c r="F116" s="226">
        <v>0</v>
      </c>
      <c r="G116" s="226">
        <f t="shared" si="411"/>
        <v>0</v>
      </c>
      <c r="H116" s="226">
        <v>0</v>
      </c>
      <c r="I116" s="226">
        <f t="shared" si="412"/>
        <v>0</v>
      </c>
      <c r="J116" s="226">
        <v>0</v>
      </c>
      <c r="K116" s="226">
        <f t="shared" si="413"/>
        <v>0</v>
      </c>
      <c r="L116" s="226">
        <v>0</v>
      </c>
      <c r="M116" s="226">
        <f t="shared" si="414"/>
        <v>0</v>
      </c>
      <c r="N116" s="226">
        <v>0</v>
      </c>
      <c r="O116" s="226">
        <f t="shared" si="415"/>
        <v>0</v>
      </c>
      <c r="P116" s="226">
        <v>0</v>
      </c>
      <c r="Q116" s="226">
        <f t="shared" si="416"/>
        <v>0</v>
      </c>
      <c r="R116" s="226">
        <v>0</v>
      </c>
      <c r="S116" s="226">
        <f t="shared" si="417"/>
        <v>0</v>
      </c>
      <c r="T116" s="226">
        <v>0</v>
      </c>
      <c r="U116" s="226">
        <f t="shared" si="418"/>
        <v>0</v>
      </c>
      <c r="V116" s="226">
        <v>0</v>
      </c>
      <c r="W116" s="226">
        <f t="shared" si="419"/>
        <v>0</v>
      </c>
      <c r="X116" s="226">
        <v>0</v>
      </c>
      <c r="Y116" s="226">
        <f t="shared" si="420"/>
        <v>0</v>
      </c>
      <c r="Z116" s="226">
        <v>0</v>
      </c>
      <c r="AA116" s="226">
        <f t="shared" si="421"/>
        <v>0</v>
      </c>
      <c r="AB116" s="226">
        <v>0</v>
      </c>
      <c r="AC116" s="226">
        <f t="shared" si="422"/>
        <v>0</v>
      </c>
      <c r="AD116" s="226">
        <v>0</v>
      </c>
      <c r="AE116" s="226">
        <f t="shared" si="423"/>
        <v>0</v>
      </c>
      <c r="AF116" s="226">
        <v>0</v>
      </c>
      <c r="AG116" s="226">
        <f t="shared" si="424"/>
        <v>0</v>
      </c>
      <c r="AH116" s="226">
        <v>0</v>
      </c>
      <c r="AI116" s="226">
        <f t="shared" si="425"/>
        <v>0</v>
      </c>
      <c r="AJ116" s="226">
        <v>0</v>
      </c>
      <c r="AK116" s="226">
        <f t="shared" si="426"/>
        <v>0</v>
      </c>
      <c r="AL116" s="226">
        <v>0</v>
      </c>
      <c r="AM116" s="226">
        <f t="shared" si="427"/>
        <v>0</v>
      </c>
      <c r="AN116" s="226">
        <v>0</v>
      </c>
      <c r="AO116" s="226">
        <f t="shared" si="428"/>
        <v>0</v>
      </c>
      <c r="AP116" s="226">
        <v>0</v>
      </c>
      <c r="AQ116" s="226">
        <f t="shared" si="429"/>
        <v>0</v>
      </c>
      <c r="AR116" s="226">
        <v>0</v>
      </c>
      <c r="AS116" s="226">
        <f t="shared" si="430"/>
        <v>0</v>
      </c>
      <c r="AT116" s="226">
        <v>0</v>
      </c>
      <c r="AU116" s="226">
        <f t="shared" si="431"/>
        <v>0</v>
      </c>
      <c r="AV116" s="226">
        <v>0</v>
      </c>
      <c r="AW116" s="226">
        <f t="shared" si="432"/>
        <v>0</v>
      </c>
      <c r="AX116" s="226">
        <v>0</v>
      </c>
      <c r="AY116" s="226">
        <f t="shared" si="433"/>
        <v>0</v>
      </c>
    </row>
    <row r="117" spans="1:51" x14ac:dyDescent="0.25">
      <c r="A117" s="227" t="s">
        <v>123</v>
      </c>
      <c r="B117" s="228">
        <v>0</v>
      </c>
      <c r="C117" s="228">
        <f t="shared" si="265"/>
        <v>0</v>
      </c>
      <c r="D117" s="228">
        <v>0</v>
      </c>
      <c r="E117" s="228">
        <f t="shared" si="410"/>
        <v>0</v>
      </c>
      <c r="F117" s="228">
        <v>0</v>
      </c>
      <c r="G117" s="228">
        <f t="shared" si="411"/>
        <v>0</v>
      </c>
      <c r="H117" s="228">
        <v>0</v>
      </c>
      <c r="I117" s="228">
        <f t="shared" si="412"/>
        <v>0</v>
      </c>
      <c r="J117" s="228">
        <v>0</v>
      </c>
      <c r="K117" s="228">
        <f t="shared" si="413"/>
        <v>0</v>
      </c>
      <c r="L117" s="228">
        <v>0</v>
      </c>
      <c r="M117" s="228">
        <f t="shared" si="414"/>
        <v>0</v>
      </c>
      <c r="N117" s="228">
        <v>0</v>
      </c>
      <c r="O117" s="228">
        <f t="shared" si="415"/>
        <v>0</v>
      </c>
      <c r="P117" s="228">
        <v>0</v>
      </c>
      <c r="Q117" s="228">
        <f t="shared" si="416"/>
        <v>0</v>
      </c>
      <c r="R117" s="228">
        <v>0</v>
      </c>
      <c r="S117" s="228">
        <f t="shared" si="417"/>
        <v>0</v>
      </c>
      <c r="T117" s="228">
        <v>0</v>
      </c>
      <c r="U117" s="228">
        <f t="shared" si="418"/>
        <v>0</v>
      </c>
      <c r="V117" s="228">
        <v>0</v>
      </c>
      <c r="W117" s="228">
        <f t="shared" si="419"/>
        <v>0</v>
      </c>
      <c r="X117" s="228">
        <v>0</v>
      </c>
      <c r="Y117" s="228">
        <f t="shared" si="420"/>
        <v>0</v>
      </c>
      <c r="Z117" s="228">
        <v>0</v>
      </c>
      <c r="AA117" s="228">
        <f t="shared" si="421"/>
        <v>0</v>
      </c>
      <c r="AB117" s="228">
        <v>0</v>
      </c>
      <c r="AC117" s="228">
        <f t="shared" si="422"/>
        <v>0</v>
      </c>
      <c r="AD117" s="228">
        <v>0</v>
      </c>
      <c r="AE117" s="228">
        <f t="shared" si="423"/>
        <v>0</v>
      </c>
      <c r="AF117" s="228">
        <v>0</v>
      </c>
      <c r="AG117" s="228">
        <f t="shared" si="424"/>
        <v>0</v>
      </c>
      <c r="AH117" s="228">
        <v>0</v>
      </c>
      <c r="AI117" s="228">
        <f t="shared" si="425"/>
        <v>0</v>
      </c>
      <c r="AJ117" s="228">
        <v>0</v>
      </c>
      <c r="AK117" s="228">
        <f t="shared" si="426"/>
        <v>0</v>
      </c>
      <c r="AL117" s="228">
        <v>0</v>
      </c>
      <c r="AM117" s="228">
        <f t="shared" si="427"/>
        <v>0</v>
      </c>
      <c r="AN117" s="228">
        <v>0</v>
      </c>
      <c r="AO117" s="228">
        <f t="shared" si="428"/>
        <v>0</v>
      </c>
      <c r="AP117" s="228">
        <v>0</v>
      </c>
      <c r="AQ117" s="228">
        <f t="shared" si="429"/>
        <v>0</v>
      </c>
      <c r="AR117" s="228">
        <v>0</v>
      </c>
      <c r="AS117" s="228">
        <f t="shared" si="430"/>
        <v>0</v>
      </c>
      <c r="AT117" s="228">
        <v>0</v>
      </c>
      <c r="AU117" s="228">
        <f t="shared" si="431"/>
        <v>0</v>
      </c>
      <c r="AV117" s="228">
        <v>6970860</v>
      </c>
      <c r="AW117" s="228">
        <f t="shared" si="432"/>
        <v>99.264649341402631</v>
      </c>
      <c r="AX117" s="228">
        <v>6970860</v>
      </c>
      <c r="AY117" s="228">
        <f t="shared" si="433"/>
        <v>99.264649341402631</v>
      </c>
    </row>
    <row r="118" spans="1:51" x14ac:dyDescent="0.25">
      <c r="A118" s="227" t="s">
        <v>124</v>
      </c>
      <c r="B118" s="228">
        <v>0</v>
      </c>
      <c r="C118" s="228">
        <f t="shared" si="265"/>
        <v>0</v>
      </c>
      <c r="D118" s="228">
        <v>0</v>
      </c>
      <c r="E118" s="228">
        <f t="shared" si="410"/>
        <v>0</v>
      </c>
      <c r="F118" s="228">
        <v>0</v>
      </c>
      <c r="G118" s="228">
        <f t="shared" si="411"/>
        <v>0</v>
      </c>
      <c r="H118" s="228">
        <v>0</v>
      </c>
      <c r="I118" s="228">
        <f t="shared" si="412"/>
        <v>0</v>
      </c>
      <c r="J118" s="228">
        <v>0</v>
      </c>
      <c r="K118" s="228">
        <f t="shared" si="413"/>
        <v>0</v>
      </c>
      <c r="L118" s="228">
        <v>0</v>
      </c>
      <c r="M118" s="228">
        <f t="shared" si="414"/>
        <v>0</v>
      </c>
      <c r="N118" s="228">
        <v>0</v>
      </c>
      <c r="O118" s="228">
        <f t="shared" si="415"/>
        <v>0</v>
      </c>
      <c r="P118" s="228">
        <v>0</v>
      </c>
      <c r="Q118" s="228">
        <f t="shared" si="416"/>
        <v>0</v>
      </c>
      <c r="R118" s="228">
        <v>0</v>
      </c>
      <c r="S118" s="228">
        <f t="shared" si="417"/>
        <v>0</v>
      </c>
      <c r="T118" s="228">
        <v>0</v>
      </c>
      <c r="U118" s="228">
        <f t="shared" si="418"/>
        <v>0</v>
      </c>
      <c r="V118" s="228">
        <v>0</v>
      </c>
      <c r="W118" s="228">
        <f t="shared" si="419"/>
        <v>0</v>
      </c>
      <c r="X118" s="228">
        <v>0</v>
      </c>
      <c r="Y118" s="228">
        <f t="shared" si="420"/>
        <v>0</v>
      </c>
      <c r="Z118" s="228">
        <v>0</v>
      </c>
      <c r="AA118" s="228">
        <f t="shared" si="421"/>
        <v>0</v>
      </c>
      <c r="AB118" s="228">
        <v>0</v>
      </c>
      <c r="AC118" s="228">
        <f t="shared" si="422"/>
        <v>0</v>
      </c>
      <c r="AD118" s="228">
        <v>0</v>
      </c>
      <c r="AE118" s="228">
        <f t="shared" si="423"/>
        <v>0</v>
      </c>
      <c r="AF118" s="228">
        <v>0</v>
      </c>
      <c r="AG118" s="228">
        <f t="shared" si="424"/>
        <v>0</v>
      </c>
      <c r="AH118" s="228">
        <v>0</v>
      </c>
      <c r="AI118" s="228">
        <f t="shared" si="425"/>
        <v>0</v>
      </c>
      <c r="AJ118" s="228">
        <v>0</v>
      </c>
      <c r="AK118" s="228">
        <f t="shared" si="426"/>
        <v>0</v>
      </c>
      <c r="AL118" s="228">
        <v>0</v>
      </c>
      <c r="AM118" s="228">
        <f t="shared" si="427"/>
        <v>0</v>
      </c>
      <c r="AN118" s="228">
        <v>0</v>
      </c>
      <c r="AO118" s="228">
        <f t="shared" si="428"/>
        <v>0</v>
      </c>
      <c r="AP118" s="228">
        <v>0</v>
      </c>
      <c r="AQ118" s="228">
        <f t="shared" si="429"/>
        <v>0</v>
      </c>
      <c r="AR118" s="228">
        <v>0</v>
      </c>
      <c r="AS118" s="228">
        <f t="shared" si="430"/>
        <v>0</v>
      </c>
      <c r="AT118" s="228">
        <v>0</v>
      </c>
      <c r="AU118" s="228">
        <f t="shared" si="431"/>
        <v>0</v>
      </c>
      <c r="AV118" s="228">
        <v>27394490.879999999</v>
      </c>
      <c r="AW118" s="228">
        <f t="shared" si="432"/>
        <v>390.09598974724099</v>
      </c>
      <c r="AX118" s="228">
        <v>27394490.879999999</v>
      </c>
      <c r="AY118" s="228">
        <f t="shared" si="433"/>
        <v>390.09598974724099</v>
      </c>
    </row>
    <row r="119" spans="1:51" x14ac:dyDescent="0.25">
      <c r="A119" s="227" t="s">
        <v>125</v>
      </c>
      <c r="B119" s="228">
        <v>3584.0400000000004</v>
      </c>
      <c r="C119" s="228">
        <f t="shared" si="265"/>
        <v>17.742772277227726</v>
      </c>
      <c r="D119" s="228">
        <v>4480.0800000000008</v>
      </c>
      <c r="E119" s="228">
        <f t="shared" si="410"/>
        <v>25.168988764044947</v>
      </c>
      <c r="F119" s="228">
        <v>12544.08</v>
      </c>
      <c r="G119" s="228">
        <f t="shared" si="411"/>
        <v>7.3962735849056607</v>
      </c>
      <c r="H119" s="228">
        <v>25760.039999999994</v>
      </c>
      <c r="I119" s="228">
        <f t="shared" si="412"/>
        <v>1.8481876883340502</v>
      </c>
      <c r="J119" s="228">
        <v>25760.039999999994</v>
      </c>
      <c r="K119" s="228">
        <f t="shared" si="413"/>
        <v>58.018108108108095</v>
      </c>
      <c r="L119" s="228">
        <v>25760.039999999994</v>
      </c>
      <c r="M119" s="228">
        <f t="shared" si="414"/>
        <v>52.040484848484837</v>
      </c>
      <c r="N119" s="228">
        <v>2016</v>
      </c>
      <c r="O119" s="228">
        <f t="shared" si="415"/>
        <v>16.66115702479339</v>
      </c>
      <c r="P119" s="228">
        <v>18144</v>
      </c>
      <c r="Q119" s="228">
        <f t="shared" si="416"/>
        <v>7.9127780200610554</v>
      </c>
      <c r="R119" s="228">
        <v>51296.039999999986</v>
      </c>
      <c r="S119" s="228">
        <f t="shared" si="417"/>
        <v>76.790479041916143</v>
      </c>
      <c r="T119" s="228">
        <v>15680.04</v>
      </c>
      <c r="U119" s="228">
        <f t="shared" si="418"/>
        <v>2.6895437392795887</v>
      </c>
      <c r="V119" s="228">
        <v>45024</v>
      </c>
      <c r="W119" s="228">
        <f t="shared" si="419"/>
        <v>5.4108881144093255</v>
      </c>
      <c r="X119" s="228">
        <v>19488</v>
      </c>
      <c r="Y119" s="228">
        <f t="shared" si="420"/>
        <v>13.714285714285714</v>
      </c>
      <c r="Z119" s="228">
        <v>14112</v>
      </c>
      <c r="AA119" s="228">
        <f t="shared" si="421"/>
        <v>55.341176470588238</v>
      </c>
      <c r="AB119" s="228">
        <v>12320.04</v>
      </c>
      <c r="AC119" s="228">
        <f t="shared" si="422"/>
        <v>12.873605015673983</v>
      </c>
      <c r="AD119" s="228">
        <v>25536</v>
      </c>
      <c r="AE119" s="228">
        <f t="shared" si="423"/>
        <v>2.4313053413310484</v>
      </c>
      <c r="AF119" s="228">
        <v>17696.04</v>
      </c>
      <c r="AG119" s="228">
        <f t="shared" si="424"/>
        <v>14.066804451510334</v>
      </c>
      <c r="AH119" s="228">
        <v>29568</v>
      </c>
      <c r="AI119" s="228">
        <f t="shared" si="425"/>
        <v>19.791164658634539</v>
      </c>
      <c r="AJ119" s="228">
        <v>13440</v>
      </c>
      <c r="AK119" s="228">
        <f t="shared" si="426"/>
        <v>1.9817163078737836</v>
      </c>
      <c r="AL119" s="228">
        <v>20160</v>
      </c>
      <c r="AM119" s="228">
        <f t="shared" si="427"/>
        <v>12.315210751374465</v>
      </c>
      <c r="AN119" s="228">
        <v>9408</v>
      </c>
      <c r="AO119" s="228">
        <f t="shared" si="428"/>
        <v>6.1732283464566926</v>
      </c>
      <c r="AP119" s="228">
        <v>10080</v>
      </c>
      <c r="AQ119" s="228">
        <f t="shared" si="429"/>
        <v>37.333333333333336</v>
      </c>
      <c r="AR119" s="228">
        <v>17024.04</v>
      </c>
      <c r="AS119" s="228">
        <f t="shared" si="430"/>
        <v>1.740521419077804</v>
      </c>
      <c r="AT119" s="228">
        <v>9408</v>
      </c>
      <c r="AU119" s="228">
        <f t="shared" si="431"/>
        <v>59.923566878980893</v>
      </c>
      <c r="AV119" s="228">
        <v>27394490.879999999</v>
      </c>
      <c r="AW119" s="228">
        <f t="shared" si="432"/>
        <v>390.09598974724099</v>
      </c>
      <c r="AX119" s="228">
        <v>27822779.399999999</v>
      </c>
      <c r="AY119" s="228">
        <f t="shared" si="433"/>
        <v>396.19479387682446</v>
      </c>
    </row>
    <row r="120" spans="1:51" x14ac:dyDescent="0.25">
      <c r="A120" s="227" t="s">
        <v>126</v>
      </c>
      <c r="B120" s="228">
        <v>0</v>
      </c>
      <c r="C120" s="228">
        <f t="shared" si="265"/>
        <v>0</v>
      </c>
      <c r="D120" s="228">
        <v>0</v>
      </c>
      <c r="E120" s="228">
        <f t="shared" si="410"/>
        <v>0</v>
      </c>
      <c r="F120" s="228">
        <v>0</v>
      </c>
      <c r="G120" s="228">
        <f t="shared" si="411"/>
        <v>0</v>
      </c>
      <c r="H120" s="228">
        <v>0</v>
      </c>
      <c r="I120" s="228">
        <f t="shared" si="412"/>
        <v>0</v>
      </c>
      <c r="J120" s="228">
        <v>0</v>
      </c>
      <c r="K120" s="228">
        <f t="shared" si="413"/>
        <v>0</v>
      </c>
      <c r="L120" s="228">
        <v>0</v>
      </c>
      <c r="M120" s="228">
        <f t="shared" si="414"/>
        <v>0</v>
      </c>
      <c r="N120" s="228">
        <v>0</v>
      </c>
      <c r="O120" s="228">
        <f t="shared" si="415"/>
        <v>0</v>
      </c>
      <c r="P120" s="228">
        <v>0</v>
      </c>
      <c r="Q120" s="228">
        <f t="shared" si="416"/>
        <v>0</v>
      </c>
      <c r="R120" s="228">
        <v>0</v>
      </c>
      <c r="S120" s="228">
        <f t="shared" si="417"/>
        <v>0</v>
      </c>
      <c r="T120" s="228">
        <v>0</v>
      </c>
      <c r="U120" s="228">
        <f t="shared" si="418"/>
        <v>0</v>
      </c>
      <c r="V120" s="228">
        <v>0</v>
      </c>
      <c r="W120" s="228">
        <f t="shared" si="419"/>
        <v>0</v>
      </c>
      <c r="X120" s="228">
        <v>0</v>
      </c>
      <c r="Y120" s="228">
        <f t="shared" si="420"/>
        <v>0</v>
      </c>
      <c r="Z120" s="228">
        <v>0</v>
      </c>
      <c r="AA120" s="228">
        <f t="shared" si="421"/>
        <v>0</v>
      </c>
      <c r="AB120" s="228">
        <v>0</v>
      </c>
      <c r="AC120" s="228">
        <f t="shared" si="422"/>
        <v>0</v>
      </c>
      <c r="AD120" s="228">
        <v>0</v>
      </c>
      <c r="AE120" s="228">
        <f t="shared" si="423"/>
        <v>0</v>
      </c>
      <c r="AF120" s="228">
        <v>0</v>
      </c>
      <c r="AG120" s="228">
        <f t="shared" si="424"/>
        <v>0</v>
      </c>
      <c r="AH120" s="228">
        <v>0</v>
      </c>
      <c r="AI120" s="228">
        <f t="shared" si="425"/>
        <v>0</v>
      </c>
      <c r="AJ120" s="228">
        <v>0</v>
      </c>
      <c r="AK120" s="228">
        <f t="shared" si="426"/>
        <v>0</v>
      </c>
      <c r="AL120" s="228">
        <v>0</v>
      </c>
      <c r="AM120" s="228">
        <f t="shared" si="427"/>
        <v>0</v>
      </c>
      <c r="AN120" s="228">
        <v>0</v>
      </c>
      <c r="AO120" s="228">
        <f t="shared" si="428"/>
        <v>0</v>
      </c>
      <c r="AP120" s="228">
        <v>0</v>
      </c>
      <c r="AQ120" s="228">
        <f t="shared" si="429"/>
        <v>0</v>
      </c>
      <c r="AR120" s="228">
        <v>0</v>
      </c>
      <c r="AS120" s="228">
        <f t="shared" si="430"/>
        <v>0</v>
      </c>
      <c r="AT120" s="228">
        <v>0</v>
      </c>
      <c r="AU120" s="228">
        <f t="shared" si="431"/>
        <v>0</v>
      </c>
      <c r="AV120" s="229">
        <v>0.74553788823689204</v>
      </c>
      <c r="AW120" s="228">
        <f t="shared" si="432"/>
        <v>1.0616417062825091E-5</v>
      </c>
      <c r="AX120" s="229">
        <v>0.74553788823689204</v>
      </c>
      <c r="AY120" s="228">
        <f t="shared" si="433"/>
        <v>1.0616417062825091E-5</v>
      </c>
    </row>
    <row r="121" spans="1:51" x14ac:dyDescent="0.25">
      <c r="A121" s="146" t="s">
        <v>127</v>
      </c>
      <c r="B121" s="143" t="s">
        <v>13</v>
      </c>
      <c r="C121" s="143"/>
      <c r="D121" s="143" t="s">
        <v>13</v>
      </c>
      <c r="E121" s="143"/>
      <c r="F121" s="143" t="s">
        <v>13</v>
      </c>
      <c r="G121" s="143"/>
      <c r="H121" s="143" t="s">
        <v>13</v>
      </c>
      <c r="I121" s="143"/>
      <c r="J121" s="143" t="s">
        <v>13</v>
      </c>
      <c r="K121" s="143"/>
      <c r="L121" s="143" t="s">
        <v>13</v>
      </c>
      <c r="M121" s="143"/>
      <c r="N121" s="143" t="s">
        <v>13</v>
      </c>
      <c r="O121" s="143"/>
      <c r="P121" s="143" t="s">
        <v>13</v>
      </c>
      <c r="Q121" s="143"/>
      <c r="R121" s="143" t="s">
        <v>13</v>
      </c>
      <c r="S121" s="143"/>
      <c r="T121" s="143" t="s">
        <v>13</v>
      </c>
      <c r="U121" s="143"/>
      <c r="V121" s="143" t="s">
        <v>13</v>
      </c>
      <c r="W121" s="143"/>
      <c r="X121" s="143" t="s">
        <v>13</v>
      </c>
      <c r="Y121" s="143"/>
      <c r="Z121" s="143" t="s">
        <v>13</v>
      </c>
      <c r="AA121" s="143"/>
      <c r="AB121" s="143" t="s">
        <v>13</v>
      </c>
      <c r="AC121" s="143"/>
      <c r="AD121" s="143" t="s">
        <v>13</v>
      </c>
      <c r="AE121" s="143"/>
      <c r="AF121" s="143" t="s">
        <v>13</v>
      </c>
      <c r="AG121" s="143"/>
      <c r="AH121" s="143" t="s">
        <v>13</v>
      </c>
      <c r="AI121" s="143"/>
      <c r="AJ121" s="143" t="s">
        <v>13</v>
      </c>
      <c r="AK121" s="143"/>
      <c r="AL121" s="143" t="s">
        <v>13</v>
      </c>
      <c r="AM121" s="143"/>
      <c r="AN121" s="143" t="s">
        <v>13</v>
      </c>
      <c r="AO121" s="143"/>
      <c r="AP121" s="143" t="s">
        <v>13</v>
      </c>
      <c r="AQ121" s="143"/>
      <c r="AR121" s="143" t="s">
        <v>13</v>
      </c>
      <c r="AS121" s="143"/>
      <c r="AT121" s="143" t="s">
        <v>13</v>
      </c>
      <c r="AU121" s="143"/>
      <c r="AV121" s="143" t="s">
        <v>13</v>
      </c>
      <c r="AW121" s="143"/>
      <c r="AX121" s="143" t="s">
        <v>13</v>
      </c>
      <c r="AY121" s="143"/>
    </row>
    <row r="122" spans="1:51" x14ac:dyDescent="0.25">
      <c r="A122" s="230" t="s">
        <v>128</v>
      </c>
      <c r="B122" s="231">
        <v>0</v>
      </c>
      <c r="C122" s="231">
        <f t="shared" si="265"/>
        <v>0</v>
      </c>
      <c r="D122" s="231">
        <v>0</v>
      </c>
      <c r="E122" s="231">
        <f t="shared" ref="E122:E124" si="434">+D122/D$3</f>
        <v>0</v>
      </c>
      <c r="F122" s="231">
        <v>0</v>
      </c>
      <c r="G122" s="231">
        <f t="shared" ref="G122:G124" si="435">+F122/F$3</f>
        <v>0</v>
      </c>
      <c r="H122" s="231">
        <v>0</v>
      </c>
      <c r="I122" s="231">
        <f t="shared" ref="I122:I124" si="436">+H122/H$3</f>
        <v>0</v>
      </c>
      <c r="J122" s="231">
        <v>0</v>
      </c>
      <c r="K122" s="231">
        <f t="shared" ref="K122:K124" si="437">+J122/J$3</f>
        <v>0</v>
      </c>
      <c r="L122" s="231">
        <v>0</v>
      </c>
      <c r="M122" s="231">
        <f t="shared" ref="M122:M124" si="438">+L122/L$3</f>
        <v>0</v>
      </c>
      <c r="N122" s="231">
        <v>0</v>
      </c>
      <c r="O122" s="231">
        <f t="shared" ref="O122:O124" si="439">+N122/N$3</f>
        <v>0</v>
      </c>
      <c r="P122" s="231">
        <v>0</v>
      </c>
      <c r="Q122" s="231">
        <f t="shared" ref="Q122:Q124" si="440">+P122/P$3</f>
        <v>0</v>
      </c>
      <c r="R122" s="231">
        <v>0</v>
      </c>
      <c r="S122" s="231">
        <f t="shared" ref="S122:S124" si="441">+R122/R$3</f>
        <v>0</v>
      </c>
      <c r="T122" s="231">
        <v>0</v>
      </c>
      <c r="U122" s="231">
        <f t="shared" ref="U122:U124" si="442">+T122/T$3</f>
        <v>0</v>
      </c>
      <c r="V122" s="231">
        <v>0</v>
      </c>
      <c r="W122" s="231">
        <f t="shared" ref="W122:W124" si="443">+V122/V$3</f>
        <v>0</v>
      </c>
      <c r="X122" s="231">
        <v>0</v>
      </c>
      <c r="Y122" s="231">
        <f t="shared" ref="Y122:Y124" si="444">+X122/X$3</f>
        <v>0</v>
      </c>
      <c r="Z122" s="231">
        <v>0</v>
      </c>
      <c r="AA122" s="231">
        <f t="shared" ref="AA122:AA124" si="445">+Z122/Z$3</f>
        <v>0</v>
      </c>
      <c r="AB122" s="231">
        <v>0</v>
      </c>
      <c r="AC122" s="231">
        <f t="shared" ref="AC122:AC124" si="446">+AB122/AB$3</f>
        <v>0</v>
      </c>
      <c r="AD122" s="231">
        <v>0</v>
      </c>
      <c r="AE122" s="231">
        <f t="shared" ref="AE122:AE124" si="447">+AD122/AD$3</f>
        <v>0</v>
      </c>
      <c r="AF122" s="231">
        <v>0</v>
      </c>
      <c r="AG122" s="231">
        <f t="shared" ref="AG122:AG124" si="448">+AF122/AF$3</f>
        <v>0</v>
      </c>
      <c r="AH122" s="231">
        <v>0</v>
      </c>
      <c r="AI122" s="231">
        <f t="shared" ref="AI122:AI124" si="449">+AH122/AH$3</f>
        <v>0</v>
      </c>
      <c r="AJ122" s="231">
        <v>0</v>
      </c>
      <c r="AK122" s="231">
        <f t="shared" ref="AK122:AK124" si="450">+AJ122/AJ$3</f>
        <v>0</v>
      </c>
      <c r="AL122" s="231">
        <v>0</v>
      </c>
      <c r="AM122" s="231">
        <f t="shared" ref="AM122:AM124" si="451">+AL122/AL$3</f>
        <v>0</v>
      </c>
      <c r="AN122" s="231">
        <v>0</v>
      </c>
      <c r="AO122" s="231">
        <f t="shared" ref="AO122:AO124" si="452">+AN122/AN$3</f>
        <v>0</v>
      </c>
      <c r="AP122" s="231">
        <v>0</v>
      </c>
      <c r="AQ122" s="231">
        <f t="shared" ref="AQ122:AQ124" si="453">+AP122/AP$3</f>
        <v>0</v>
      </c>
      <c r="AR122" s="231">
        <v>0</v>
      </c>
      <c r="AS122" s="231">
        <f t="shared" ref="AS122:AS124" si="454">+AR122/AR$3</f>
        <v>0</v>
      </c>
      <c r="AT122" s="231">
        <v>0</v>
      </c>
      <c r="AU122" s="231">
        <f t="shared" ref="AU122:AU124" si="455">+AT122/AT$3</f>
        <v>0</v>
      </c>
      <c r="AV122" s="231">
        <v>2060260</v>
      </c>
      <c r="AW122" s="231">
        <f t="shared" ref="AW122:AW124" si="456">+AV122/AV$3</f>
        <v>29.337985048059807</v>
      </c>
      <c r="AX122" s="231">
        <v>2060260</v>
      </c>
      <c r="AY122" s="231">
        <f t="shared" ref="AY122:AY124" si="457">+AX122/AX$3</f>
        <v>29.337985048059807</v>
      </c>
    </row>
    <row r="123" spans="1:51" x14ac:dyDescent="0.25">
      <c r="A123" s="230" t="s">
        <v>129</v>
      </c>
      <c r="B123" s="231">
        <v>0</v>
      </c>
      <c r="C123" s="231">
        <f t="shared" si="265"/>
        <v>0</v>
      </c>
      <c r="D123" s="231">
        <v>0</v>
      </c>
      <c r="E123" s="231">
        <f t="shared" si="434"/>
        <v>0</v>
      </c>
      <c r="F123" s="231">
        <v>0</v>
      </c>
      <c r="G123" s="231">
        <f t="shared" si="435"/>
        <v>0</v>
      </c>
      <c r="H123" s="231">
        <v>0</v>
      </c>
      <c r="I123" s="231">
        <f t="shared" si="436"/>
        <v>0</v>
      </c>
      <c r="J123" s="231">
        <v>0</v>
      </c>
      <c r="K123" s="231">
        <f t="shared" si="437"/>
        <v>0</v>
      </c>
      <c r="L123" s="231">
        <v>0</v>
      </c>
      <c r="M123" s="231">
        <f t="shared" si="438"/>
        <v>0</v>
      </c>
      <c r="N123" s="231">
        <v>0</v>
      </c>
      <c r="O123" s="231">
        <f t="shared" si="439"/>
        <v>0</v>
      </c>
      <c r="P123" s="231">
        <v>0</v>
      </c>
      <c r="Q123" s="231">
        <f t="shared" si="440"/>
        <v>0</v>
      </c>
      <c r="R123" s="231">
        <v>0</v>
      </c>
      <c r="S123" s="231">
        <f t="shared" si="441"/>
        <v>0</v>
      </c>
      <c r="T123" s="231">
        <v>0</v>
      </c>
      <c r="U123" s="231">
        <f t="shared" si="442"/>
        <v>0</v>
      </c>
      <c r="V123" s="231">
        <v>0</v>
      </c>
      <c r="W123" s="231">
        <f t="shared" si="443"/>
        <v>0</v>
      </c>
      <c r="X123" s="231">
        <v>0</v>
      </c>
      <c r="Y123" s="231">
        <f t="shared" si="444"/>
        <v>0</v>
      </c>
      <c r="Z123" s="231">
        <v>0</v>
      </c>
      <c r="AA123" s="231">
        <f t="shared" si="445"/>
        <v>0</v>
      </c>
      <c r="AB123" s="231">
        <v>0</v>
      </c>
      <c r="AC123" s="231">
        <f t="shared" si="446"/>
        <v>0</v>
      </c>
      <c r="AD123" s="231">
        <v>0</v>
      </c>
      <c r="AE123" s="231">
        <f t="shared" si="447"/>
        <v>0</v>
      </c>
      <c r="AF123" s="231">
        <v>0</v>
      </c>
      <c r="AG123" s="231">
        <f t="shared" si="448"/>
        <v>0</v>
      </c>
      <c r="AH123" s="231">
        <v>0</v>
      </c>
      <c r="AI123" s="231">
        <f t="shared" si="449"/>
        <v>0</v>
      </c>
      <c r="AJ123" s="231">
        <v>0</v>
      </c>
      <c r="AK123" s="231">
        <f t="shared" si="450"/>
        <v>0</v>
      </c>
      <c r="AL123" s="231">
        <v>0</v>
      </c>
      <c r="AM123" s="231">
        <f t="shared" si="451"/>
        <v>0</v>
      </c>
      <c r="AN123" s="231">
        <v>0</v>
      </c>
      <c r="AO123" s="231">
        <f t="shared" si="452"/>
        <v>0</v>
      </c>
      <c r="AP123" s="231">
        <v>0</v>
      </c>
      <c r="AQ123" s="231">
        <f t="shared" si="453"/>
        <v>0</v>
      </c>
      <c r="AR123" s="231">
        <v>0</v>
      </c>
      <c r="AS123" s="231">
        <f t="shared" si="454"/>
        <v>0</v>
      </c>
      <c r="AT123" s="231">
        <v>0</v>
      </c>
      <c r="AU123" s="231">
        <f t="shared" si="455"/>
        <v>0</v>
      </c>
      <c r="AV123" s="231">
        <v>0</v>
      </c>
      <c r="AW123" s="231">
        <f t="shared" si="456"/>
        <v>0</v>
      </c>
      <c r="AX123" s="231">
        <v>0</v>
      </c>
      <c r="AY123" s="231">
        <f t="shared" si="457"/>
        <v>0</v>
      </c>
    </row>
    <row r="124" spans="1:51" x14ac:dyDescent="0.25">
      <c r="A124" s="232" t="s">
        <v>130</v>
      </c>
      <c r="B124" s="233">
        <v>0</v>
      </c>
      <c r="C124" s="233">
        <f t="shared" si="265"/>
        <v>0</v>
      </c>
      <c r="D124" s="233">
        <v>0</v>
      </c>
      <c r="E124" s="233">
        <f t="shared" si="434"/>
        <v>0</v>
      </c>
      <c r="F124" s="233">
        <v>0</v>
      </c>
      <c r="G124" s="233">
        <f t="shared" si="435"/>
        <v>0</v>
      </c>
      <c r="H124" s="233">
        <v>0</v>
      </c>
      <c r="I124" s="233">
        <f t="shared" si="436"/>
        <v>0</v>
      </c>
      <c r="J124" s="233">
        <v>0</v>
      </c>
      <c r="K124" s="233">
        <f t="shared" si="437"/>
        <v>0</v>
      </c>
      <c r="L124" s="233">
        <v>0</v>
      </c>
      <c r="M124" s="233">
        <f t="shared" si="438"/>
        <v>0</v>
      </c>
      <c r="N124" s="233">
        <v>0</v>
      </c>
      <c r="O124" s="233">
        <f t="shared" si="439"/>
        <v>0</v>
      </c>
      <c r="P124" s="233">
        <v>0</v>
      </c>
      <c r="Q124" s="233">
        <f t="shared" si="440"/>
        <v>0</v>
      </c>
      <c r="R124" s="233">
        <v>0</v>
      </c>
      <c r="S124" s="233">
        <f t="shared" si="441"/>
        <v>0</v>
      </c>
      <c r="T124" s="233">
        <v>0</v>
      </c>
      <c r="U124" s="233">
        <f t="shared" si="442"/>
        <v>0</v>
      </c>
      <c r="V124" s="233">
        <v>0</v>
      </c>
      <c r="W124" s="233">
        <f t="shared" si="443"/>
        <v>0</v>
      </c>
      <c r="X124" s="233">
        <v>0</v>
      </c>
      <c r="Y124" s="233">
        <f t="shared" si="444"/>
        <v>0</v>
      </c>
      <c r="Z124" s="233">
        <v>0</v>
      </c>
      <c r="AA124" s="233">
        <f t="shared" si="445"/>
        <v>0</v>
      </c>
      <c r="AB124" s="233">
        <v>0</v>
      </c>
      <c r="AC124" s="233">
        <f t="shared" si="446"/>
        <v>0</v>
      </c>
      <c r="AD124" s="233">
        <v>0</v>
      </c>
      <c r="AE124" s="233">
        <f t="shared" si="447"/>
        <v>0</v>
      </c>
      <c r="AF124" s="233">
        <v>0</v>
      </c>
      <c r="AG124" s="233">
        <f t="shared" si="448"/>
        <v>0</v>
      </c>
      <c r="AH124" s="233">
        <v>0</v>
      </c>
      <c r="AI124" s="233">
        <f t="shared" si="449"/>
        <v>0</v>
      </c>
      <c r="AJ124" s="233">
        <v>0</v>
      </c>
      <c r="AK124" s="233">
        <f t="shared" si="450"/>
        <v>0</v>
      </c>
      <c r="AL124" s="233">
        <v>0</v>
      </c>
      <c r="AM124" s="233">
        <f t="shared" si="451"/>
        <v>0</v>
      </c>
      <c r="AN124" s="233">
        <v>0</v>
      </c>
      <c r="AO124" s="233">
        <f t="shared" si="452"/>
        <v>0</v>
      </c>
      <c r="AP124" s="233">
        <v>0</v>
      </c>
      <c r="AQ124" s="233">
        <f t="shared" si="453"/>
        <v>0</v>
      </c>
      <c r="AR124" s="233">
        <v>0</v>
      </c>
      <c r="AS124" s="233">
        <f t="shared" si="454"/>
        <v>0</v>
      </c>
      <c r="AT124" s="233">
        <v>0</v>
      </c>
      <c r="AU124" s="233">
        <f t="shared" si="455"/>
        <v>0</v>
      </c>
      <c r="AV124" s="233">
        <v>2060260</v>
      </c>
      <c r="AW124" s="233">
        <f t="shared" si="456"/>
        <v>29.337985048059807</v>
      </c>
      <c r="AX124" s="233">
        <v>2060260</v>
      </c>
      <c r="AY124" s="233">
        <f t="shared" si="457"/>
        <v>29.337985048059807</v>
      </c>
    </row>
    <row r="125" spans="1:51" x14ac:dyDescent="0.25">
      <c r="A125" s="234" t="s">
        <v>131</v>
      </c>
      <c r="B125" s="235" t="s">
        <v>13</v>
      </c>
      <c r="C125" s="235"/>
      <c r="D125" s="235" t="s">
        <v>13</v>
      </c>
      <c r="E125" s="235"/>
      <c r="F125" s="235" t="s">
        <v>13</v>
      </c>
      <c r="G125" s="235"/>
      <c r="H125" s="235" t="s">
        <v>13</v>
      </c>
      <c r="I125" s="235"/>
      <c r="J125" s="235" t="s">
        <v>13</v>
      </c>
      <c r="K125" s="235"/>
      <c r="L125" s="235" t="s">
        <v>13</v>
      </c>
      <c r="M125" s="235"/>
      <c r="N125" s="235" t="s">
        <v>13</v>
      </c>
      <c r="O125" s="235"/>
      <c r="P125" s="235" t="s">
        <v>13</v>
      </c>
      <c r="Q125" s="235"/>
      <c r="R125" s="235" t="s">
        <v>13</v>
      </c>
      <c r="S125" s="235"/>
      <c r="T125" s="235" t="s">
        <v>13</v>
      </c>
      <c r="U125" s="235"/>
      <c r="V125" s="235" t="s">
        <v>13</v>
      </c>
      <c r="W125" s="235"/>
      <c r="X125" s="235" t="s">
        <v>13</v>
      </c>
      <c r="Y125" s="235"/>
      <c r="Z125" s="235" t="s">
        <v>13</v>
      </c>
      <c r="AA125" s="235"/>
      <c r="AB125" s="235" t="s">
        <v>13</v>
      </c>
      <c r="AC125" s="235"/>
      <c r="AD125" s="235" t="s">
        <v>13</v>
      </c>
      <c r="AE125" s="235"/>
      <c r="AF125" s="235" t="s">
        <v>13</v>
      </c>
      <c r="AG125" s="235"/>
      <c r="AH125" s="235" t="s">
        <v>13</v>
      </c>
      <c r="AI125" s="235"/>
      <c r="AJ125" s="235" t="s">
        <v>13</v>
      </c>
      <c r="AK125" s="235"/>
      <c r="AL125" s="235" t="s">
        <v>13</v>
      </c>
      <c r="AM125" s="235"/>
      <c r="AN125" s="235" t="s">
        <v>13</v>
      </c>
      <c r="AO125" s="235"/>
      <c r="AP125" s="235" t="s">
        <v>13</v>
      </c>
      <c r="AQ125" s="235"/>
      <c r="AR125" s="235" t="s">
        <v>13</v>
      </c>
      <c r="AS125" s="235"/>
      <c r="AT125" s="235" t="s">
        <v>13</v>
      </c>
      <c r="AU125" s="235"/>
      <c r="AV125" s="235" t="s">
        <v>13</v>
      </c>
      <c r="AW125" s="235"/>
      <c r="AX125" s="235" t="s">
        <v>13</v>
      </c>
      <c r="AY125" s="235"/>
    </row>
    <row r="126" spans="1:51" x14ac:dyDescent="0.25">
      <c r="A126" s="235" t="s">
        <v>132</v>
      </c>
      <c r="B126" s="236">
        <v>0</v>
      </c>
      <c r="C126" s="236">
        <f t="shared" si="265"/>
        <v>0</v>
      </c>
      <c r="D126" s="236">
        <v>0</v>
      </c>
      <c r="E126" s="236">
        <f t="shared" ref="E126:E128" si="458">+D126/D$3</f>
        <v>0</v>
      </c>
      <c r="F126" s="236">
        <v>0</v>
      </c>
      <c r="G126" s="236">
        <f t="shared" ref="G126:G128" si="459">+F126/F$3</f>
        <v>0</v>
      </c>
      <c r="H126" s="236">
        <v>0</v>
      </c>
      <c r="I126" s="236">
        <f t="shared" ref="I126:I128" si="460">+H126/H$3</f>
        <v>0</v>
      </c>
      <c r="J126" s="236">
        <v>0</v>
      </c>
      <c r="K126" s="236">
        <f t="shared" ref="K126:K128" si="461">+J126/J$3</f>
        <v>0</v>
      </c>
      <c r="L126" s="236">
        <v>0</v>
      </c>
      <c r="M126" s="236">
        <f t="shared" ref="M126:M128" si="462">+L126/L$3</f>
        <v>0</v>
      </c>
      <c r="N126" s="236">
        <v>0</v>
      </c>
      <c r="O126" s="236">
        <f t="shared" ref="O126:O128" si="463">+N126/N$3</f>
        <v>0</v>
      </c>
      <c r="P126" s="236">
        <v>0</v>
      </c>
      <c r="Q126" s="236">
        <f t="shared" ref="Q126:Q128" si="464">+P126/P$3</f>
        <v>0</v>
      </c>
      <c r="R126" s="236">
        <v>0</v>
      </c>
      <c r="S126" s="236">
        <f t="shared" ref="S126:S128" si="465">+R126/R$3</f>
        <v>0</v>
      </c>
      <c r="T126" s="236">
        <v>0</v>
      </c>
      <c r="U126" s="236">
        <f t="shared" ref="U126:U128" si="466">+T126/T$3</f>
        <v>0</v>
      </c>
      <c r="V126" s="236">
        <v>0</v>
      </c>
      <c r="W126" s="236">
        <f t="shared" ref="W126:W128" si="467">+V126/V$3</f>
        <v>0</v>
      </c>
      <c r="X126" s="236">
        <v>0</v>
      </c>
      <c r="Y126" s="236">
        <f t="shared" ref="Y126:Y128" si="468">+X126/X$3</f>
        <v>0</v>
      </c>
      <c r="Z126" s="236">
        <v>0</v>
      </c>
      <c r="AA126" s="236">
        <f t="shared" ref="AA126:AA128" si="469">+Z126/Z$3</f>
        <v>0</v>
      </c>
      <c r="AB126" s="236">
        <v>0</v>
      </c>
      <c r="AC126" s="236">
        <f t="shared" ref="AC126:AC128" si="470">+AB126/AB$3</f>
        <v>0</v>
      </c>
      <c r="AD126" s="236">
        <v>0</v>
      </c>
      <c r="AE126" s="236">
        <f t="shared" ref="AE126:AE128" si="471">+AD126/AD$3</f>
        <v>0</v>
      </c>
      <c r="AF126" s="236">
        <v>0</v>
      </c>
      <c r="AG126" s="236">
        <f t="shared" ref="AG126:AG128" si="472">+AF126/AF$3</f>
        <v>0</v>
      </c>
      <c r="AH126" s="236">
        <v>0</v>
      </c>
      <c r="AI126" s="236">
        <f t="shared" ref="AI126:AI128" si="473">+AH126/AH$3</f>
        <v>0</v>
      </c>
      <c r="AJ126" s="236">
        <v>0</v>
      </c>
      <c r="AK126" s="236">
        <f t="shared" ref="AK126:AK128" si="474">+AJ126/AJ$3</f>
        <v>0</v>
      </c>
      <c r="AL126" s="236">
        <v>0</v>
      </c>
      <c r="AM126" s="236">
        <f t="shared" ref="AM126:AM128" si="475">+AL126/AL$3</f>
        <v>0</v>
      </c>
      <c r="AN126" s="236">
        <v>0</v>
      </c>
      <c r="AO126" s="236">
        <f t="shared" ref="AO126:AO128" si="476">+AN126/AN$3</f>
        <v>0</v>
      </c>
      <c r="AP126" s="236">
        <v>0</v>
      </c>
      <c r="AQ126" s="236">
        <f t="shared" ref="AQ126:AQ128" si="477">+AP126/AP$3</f>
        <v>0</v>
      </c>
      <c r="AR126" s="236">
        <v>0</v>
      </c>
      <c r="AS126" s="236">
        <f t="shared" ref="AS126:AS128" si="478">+AR126/AR$3</f>
        <v>0</v>
      </c>
      <c r="AT126" s="236">
        <v>0</v>
      </c>
      <c r="AU126" s="236">
        <f t="shared" ref="AU126:AU128" si="479">+AT126/AT$3</f>
        <v>0</v>
      </c>
      <c r="AV126" s="236">
        <v>0</v>
      </c>
      <c r="AW126" s="236">
        <f t="shared" ref="AW126:AW128" si="480">+AV126/AV$3</f>
        <v>0</v>
      </c>
      <c r="AX126" s="236">
        <v>0</v>
      </c>
      <c r="AY126" s="236">
        <f t="shared" ref="AY126:AY128" si="481">+AX126/AX$3</f>
        <v>0</v>
      </c>
    </row>
    <row r="127" spans="1:51" x14ac:dyDescent="0.25">
      <c r="A127" s="235" t="s">
        <v>133</v>
      </c>
      <c r="B127" s="236">
        <v>0</v>
      </c>
      <c r="C127" s="236">
        <f t="shared" si="265"/>
        <v>0</v>
      </c>
      <c r="D127" s="236">
        <v>0</v>
      </c>
      <c r="E127" s="236">
        <f t="shared" si="458"/>
        <v>0</v>
      </c>
      <c r="F127" s="236">
        <v>0</v>
      </c>
      <c r="G127" s="236">
        <f t="shared" si="459"/>
        <v>0</v>
      </c>
      <c r="H127" s="236">
        <v>0</v>
      </c>
      <c r="I127" s="236">
        <f t="shared" si="460"/>
        <v>0</v>
      </c>
      <c r="J127" s="236">
        <v>0</v>
      </c>
      <c r="K127" s="236">
        <f t="shared" si="461"/>
        <v>0</v>
      </c>
      <c r="L127" s="236">
        <v>0</v>
      </c>
      <c r="M127" s="236">
        <f t="shared" si="462"/>
        <v>0</v>
      </c>
      <c r="N127" s="236">
        <v>0</v>
      </c>
      <c r="O127" s="236">
        <f t="shared" si="463"/>
        <v>0</v>
      </c>
      <c r="P127" s="236">
        <v>0</v>
      </c>
      <c r="Q127" s="236">
        <f t="shared" si="464"/>
        <v>0</v>
      </c>
      <c r="R127" s="236">
        <v>0</v>
      </c>
      <c r="S127" s="236">
        <f t="shared" si="465"/>
        <v>0</v>
      </c>
      <c r="T127" s="236">
        <v>0</v>
      </c>
      <c r="U127" s="236">
        <f t="shared" si="466"/>
        <v>0</v>
      </c>
      <c r="V127" s="236">
        <v>0</v>
      </c>
      <c r="W127" s="236">
        <f t="shared" si="467"/>
        <v>0</v>
      </c>
      <c r="X127" s="236">
        <v>0</v>
      </c>
      <c r="Y127" s="236">
        <f t="shared" si="468"/>
        <v>0</v>
      </c>
      <c r="Z127" s="236">
        <v>0</v>
      </c>
      <c r="AA127" s="236">
        <f t="shared" si="469"/>
        <v>0</v>
      </c>
      <c r="AB127" s="236">
        <v>0</v>
      </c>
      <c r="AC127" s="236">
        <f t="shared" si="470"/>
        <v>0</v>
      </c>
      <c r="AD127" s="236">
        <v>0</v>
      </c>
      <c r="AE127" s="236">
        <f t="shared" si="471"/>
        <v>0</v>
      </c>
      <c r="AF127" s="236">
        <v>0</v>
      </c>
      <c r="AG127" s="236">
        <f t="shared" si="472"/>
        <v>0</v>
      </c>
      <c r="AH127" s="236">
        <v>0</v>
      </c>
      <c r="AI127" s="236">
        <f t="shared" si="473"/>
        <v>0</v>
      </c>
      <c r="AJ127" s="236">
        <v>0</v>
      </c>
      <c r="AK127" s="236">
        <f t="shared" si="474"/>
        <v>0</v>
      </c>
      <c r="AL127" s="236">
        <v>0</v>
      </c>
      <c r="AM127" s="236">
        <f t="shared" si="475"/>
        <v>0</v>
      </c>
      <c r="AN127" s="236">
        <v>0</v>
      </c>
      <c r="AO127" s="236">
        <f t="shared" si="476"/>
        <v>0</v>
      </c>
      <c r="AP127" s="236">
        <v>0</v>
      </c>
      <c r="AQ127" s="236">
        <f t="shared" si="477"/>
        <v>0</v>
      </c>
      <c r="AR127" s="236">
        <v>0</v>
      </c>
      <c r="AS127" s="236">
        <f t="shared" si="478"/>
        <v>0</v>
      </c>
      <c r="AT127" s="236">
        <v>0</v>
      </c>
      <c r="AU127" s="236">
        <f t="shared" si="479"/>
        <v>0</v>
      </c>
      <c r="AV127" s="236">
        <v>0</v>
      </c>
      <c r="AW127" s="236">
        <f t="shared" si="480"/>
        <v>0</v>
      </c>
      <c r="AX127" s="236">
        <v>0</v>
      </c>
      <c r="AY127" s="236">
        <f t="shared" si="481"/>
        <v>0</v>
      </c>
    </row>
    <row r="128" spans="1:51" x14ac:dyDescent="0.25">
      <c r="A128" s="234" t="s">
        <v>134</v>
      </c>
      <c r="B128" s="237">
        <v>0</v>
      </c>
      <c r="C128" s="237">
        <f t="shared" si="265"/>
        <v>0</v>
      </c>
      <c r="D128" s="237">
        <v>0</v>
      </c>
      <c r="E128" s="237">
        <f t="shared" si="458"/>
        <v>0</v>
      </c>
      <c r="F128" s="237">
        <v>0</v>
      </c>
      <c r="G128" s="237">
        <f t="shared" si="459"/>
        <v>0</v>
      </c>
      <c r="H128" s="237">
        <v>0</v>
      </c>
      <c r="I128" s="237">
        <f t="shared" si="460"/>
        <v>0</v>
      </c>
      <c r="J128" s="237">
        <v>0</v>
      </c>
      <c r="K128" s="237">
        <f t="shared" si="461"/>
        <v>0</v>
      </c>
      <c r="L128" s="237">
        <v>0</v>
      </c>
      <c r="M128" s="237">
        <f t="shared" si="462"/>
        <v>0</v>
      </c>
      <c r="N128" s="237">
        <v>0</v>
      </c>
      <c r="O128" s="237">
        <f t="shared" si="463"/>
        <v>0</v>
      </c>
      <c r="P128" s="237">
        <v>0</v>
      </c>
      <c r="Q128" s="237">
        <f t="shared" si="464"/>
        <v>0</v>
      </c>
      <c r="R128" s="237">
        <v>0</v>
      </c>
      <c r="S128" s="237">
        <f t="shared" si="465"/>
        <v>0</v>
      </c>
      <c r="T128" s="237">
        <v>0</v>
      </c>
      <c r="U128" s="237">
        <f t="shared" si="466"/>
        <v>0</v>
      </c>
      <c r="V128" s="237">
        <v>0</v>
      </c>
      <c r="W128" s="237">
        <f t="shared" si="467"/>
        <v>0</v>
      </c>
      <c r="X128" s="237">
        <v>0</v>
      </c>
      <c r="Y128" s="237">
        <f t="shared" si="468"/>
        <v>0</v>
      </c>
      <c r="Z128" s="237">
        <v>0</v>
      </c>
      <c r="AA128" s="237">
        <f t="shared" si="469"/>
        <v>0</v>
      </c>
      <c r="AB128" s="237">
        <v>0</v>
      </c>
      <c r="AC128" s="237">
        <f t="shared" si="470"/>
        <v>0</v>
      </c>
      <c r="AD128" s="237">
        <v>0</v>
      </c>
      <c r="AE128" s="237">
        <f t="shared" si="471"/>
        <v>0</v>
      </c>
      <c r="AF128" s="237">
        <v>0</v>
      </c>
      <c r="AG128" s="237">
        <f t="shared" si="472"/>
        <v>0</v>
      </c>
      <c r="AH128" s="237">
        <v>0</v>
      </c>
      <c r="AI128" s="237">
        <f t="shared" si="473"/>
        <v>0</v>
      </c>
      <c r="AJ128" s="237">
        <v>0</v>
      </c>
      <c r="AK128" s="237">
        <f t="shared" si="474"/>
        <v>0</v>
      </c>
      <c r="AL128" s="237">
        <v>0</v>
      </c>
      <c r="AM128" s="237">
        <f t="shared" si="475"/>
        <v>0</v>
      </c>
      <c r="AN128" s="237">
        <v>0</v>
      </c>
      <c r="AO128" s="237">
        <f t="shared" si="476"/>
        <v>0</v>
      </c>
      <c r="AP128" s="237">
        <v>0</v>
      </c>
      <c r="AQ128" s="237">
        <f t="shared" si="477"/>
        <v>0</v>
      </c>
      <c r="AR128" s="237">
        <v>0</v>
      </c>
      <c r="AS128" s="237">
        <f t="shared" si="478"/>
        <v>0</v>
      </c>
      <c r="AT128" s="237">
        <v>0</v>
      </c>
      <c r="AU128" s="237">
        <f t="shared" si="479"/>
        <v>0</v>
      </c>
      <c r="AV128" s="237">
        <v>0</v>
      </c>
      <c r="AW128" s="237">
        <f t="shared" si="480"/>
        <v>0</v>
      </c>
      <c r="AX128" s="237">
        <v>0</v>
      </c>
      <c r="AY128" s="237">
        <f t="shared" si="481"/>
        <v>0</v>
      </c>
    </row>
  </sheetData>
  <mergeCells count="50">
    <mergeCell ref="AR3:AS3"/>
    <mergeCell ref="AT3:AU3"/>
    <mergeCell ref="AV3:AW3"/>
    <mergeCell ref="AX3:AY3"/>
    <mergeCell ref="AF3:AG3"/>
    <mergeCell ref="AH3:AI3"/>
    <mergeCell ref="AJ3:AK3"/>
    <mergeCell ref="AL3:AM3"/>
    <mergeCell ref="AN3:AO3"/>
    <mergeCell ref="AP3:AQ3"/>
    <mergeCell ref="T3:U3"/>
    <mergeCell ref="V3:W3"/>
    <mergeCell ref="X3:Y3"/>
    <mergeCell ref="Z3:AA3"/>
    <mergeCell ref="AB3:AC3"/>
    <mergeCell ref="AD3:AE3"/>
    <mergeCell ref="AX1:AY1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AL1:AM1"/>
    <mergeCell ref="AN1:AO1"/>
    <mergeCell ref="AP1:AQ1"/>
    <mergeCell ref="AR1:AS1"/>
    <mergeCell ref="AT1:AU1"/>
    <mergeCell ref="AV1:AW1"/>
    <mergeCell ref="Z1:AA1"/>
    <mergeCell ref="AB1:AC1"/>
    <mergeCell ref="AD1:AE1"/>
    <mergeCell ref="AF1:AG1"/>
    <mergeCell ref="AH1:AI1"/>
    <mergeCell ref="AJ1:AK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28"/>
  <sheetViews>
    <sheetView workbookViewId="0">
      <selection activeCell="A8" sqref="A8"/>
    </sheetView>
  </sheetViews>
  <sheetFormatPr baseColWidth="10" defaultRowHeight="13.2" x14ac:dyDescent="0.25"/>
  <cols>
    <col min="1" max="1" width="58.5546875" customWidth="1"/>
    <col min="2" max="2" width="13.6640625" customWidth="1"/>
    <col min="3" max="3" width="7.77734375" customWidth="1"/>
    <col min="4" max="4" width="13.6640625" customWidth="1"/>
    <col min="5" max="5" width="7.77734375" customWidth="1"/>
    <col min="6" max="6" width="13.6640625" customWidth="1"/>
    <col min="7" max="7" width="7.77734375" customWidth="1"/>
    <col min="8" max="8" width="13.6640625" customWidth="1"/>
    <col min="9" max="9" width="7.77734375" customWidth="1"/>
    <col min="10" max="10" width="13.6640625" customWidth="1"/>
    <col min="11" max="11" width="7.77734375" customWidth="1"/>
    <col min="12" max="12" width="13.6640625" customWidth="1"/>
    <col min="13" max="13" width="7.77734375" customWidth="1"/>
    <col min="14" max="14" width="13.6640625" customWidth="1"/>
    <col min="15" max="15" width="7.77734375" customWidth="1"/>
    <col min="16" max="16" width="13.6640625" customWidth="1"/>
    <col min="17" max="17" width="7.77734375" customWidth="1"/>
    <col min="18" max="18" width="13.6640625" customWidth="1"/>
    <col min="19" max="19" width="7.77734375" customWidth="1"/>
    <col min="20" max="20" width="13.6640625" customWidth="1"/>
    <col min="21" max="21" width="7.77734375" customWidth="1"/>
    <col min="22" max="22" width="13.6640625" customWidth="1"/>
    <col min="23" max="23" width="7.77734375" customWidth="1"/>
    <col min="24" max="24" width="13.6640625" customWidth="1"/>
    <col min="25" max="25" width="7.77734375" customWidth="1"/>
    <col min="26" max="26" width="13.6640625" customWidth="1"/>
    <col min="27" max="27" width="7.77734375" customWidth="1"/>
    <col min="28" max="28" width="13.6640625" customWidth="1"/>
    <col min="29" max="29" width="7.77734375" customWidth="1"/>
    <col min="30" max="30" width="13.6640625" customWidth="1"/>
    <col min="31" max="31" width="7.77734375" customWidth="1"/>
    <col min="32" max="32" width="13.6640625" customWidth="1"/>
    <col min="33" max="33" width="7.77734375" customWidth="1"/>
    <col min="34" max="34" width="13.6640625" customWidth="1"/>
    <col min="35" max="35" width="7.77734375" customWidth="1"/>
    <col min="36" max="36" width="13.6640625" customWidth="1"/>
    <col min="37" max="37" width="7.77734375" customWidth="1"/>
    <col min="38" max="38" width="13.6640625" customWidth="1"/>
    <col min="39" max="39" width="7.77734375" customWidth="1"/>
    <col min="40" max="40" width="13.6640625" customWidth="1"/>
    <col min="41" max="41" width="7.77734375" customWidth="1"/>
    <col min="42" max="42" width="13.6640625" customWidth="1"/>
    <col min="43" max="43" width="7.77734375" customWidth="1"/>
    <col min="44" max="44" width="13.6640625" customWidth="1"/>
    <col min="45" max="45" width="7.77734375" customWidth="1"/>
    <col min="46" max="46" width="13.6640625" customWidth="1"/>
    <col min="47" max="47" width="7.77734375" customWidth="1"/>
    <col min="48" max="48" width="13.6640625" customWidth="1"/>
    <col min="49" max="49" width="7.77734375" customWidth="1"/>
    <col min="50" max="50" width="13.6640625" customWidth="1"/>
    <col min="51" max="51" width="7.77734375" customWidth="1"/>
    <col min="52" max="52" width="13.6640625" customWidth="1"/>
    <col min="53" max="53" width="7.77734375" customWidth="1"/>
    <col min="54" max="54" width="13.6640625" customWidth="1"/>
    <col min="55" max="55" width="7.77734375" customWidth="1"/>
    <col min="56" max="56" width="13.6640625" customWidth="1"/>
    <col min="57" max="57" width="7.77734375" customWidth="1"/>
    <col min="58" max="58" width="13.6640625" customWidth="1"/>
    <col min="59" max="59" width="7.77734375" customWidth="1"/>
    <col min="60" max="60" width="13.6640625" customWidth="1"/>
    <col min="61" max="61" width="7.77734375" customWidth="1"/>
    <col min="62" max="244" width="8.88671875" customWidth="1"/>
  </cols>
  <sheetData>
    <row r="1" spans="1:61" x14ac:dyDescent="0.25">
      <c r="B1" s="530" t="s">
        <v>189</v>
      </c>
      <c r="C1" s="530"/>
      <c r="D1" s="530" t="s">
        <v>190</v>
      </c>
      <c r="E1" s="530"/>
      <c r="F1" s="530" t="s">
        <v>191</v>
      </c>
      <c r="G1" s="530"/>
      <c r="H1" s="530" t="s">
        <v>192</v>
      </c>
      <c r="I1" s="530"/>
      <c r="J1" s="530" t="s">
        <v>193</v>
      </c>
      <c r="K1" s="530"/>
      <c r="L1" s="530" t="s">
        <v>194</v>
      </c>
      <c r="M1" s="530"/>
      <c r="N1" s="530" t="s">
        <v>195</v>
      </c>
      <c r="O1" s="530"/>
      <c r="P1" s="530" t="s">
        <v>196</v>
      </c>
      <c r="Q1" s="530"/>
      <c r="R1" s="530" t="s">
        <v>197</v>
      </c>
      <c r="S1" s="530"/>
      <c r="T1" s="530" t="s">
        <v>198</v>
      </c>
      <c r="U1" s="530"/>
      <c r="V1" s="530" t="s">
        <v>199</v>
      </c>
      <c r="W1" s="530"/>
      <c r="X1" s="530" t="s">
        <v>200</v>
      </c>
      <c r="Y1" s="530"/>
      <c r="Z1" s="530" t="s">
        <v>201</v>
      </c>
      <c r="AA1" s="530"/>
      <c r="AB1" s="530" t="s">
        <v>202</v>
      </c>
      <c r="AC1" s="530"/>
      <c r="AD1" s="530" t="s">
        <v>203</v>
      </c>
      <c r="AE1" s="530"/>
      <c r="AF1" s="530" t="s">
        <v>204</v>
      </c>
      <c r="AG1" s="530"/>
      <c r="AH1" s="530" t="s">
        <v>205</v>
      </c>
      <c r="AI1" s="530"/>
      <c r="AJ1" s="530" t="s">
        <v>206</v>
      </c>
      <c r="AK1" s="530"/>
      <c r="AL1" s="530" t="s">
        <v>207</v>
      </c>
      <c r="AM1" s="530"/>
      <c r="AN1" s="530" t="s">
        <v>208</v>
      </c>
      <c r="AO1" s="530"/>
      <c r="AP1" s="530" t="s">
        <v>209</v>
      </c>
      <c r="AQ1" s="530"/>
      <c r="AR1" s="530" t="s">
        <v>210</v>
      </c>
      <c r="AS1" s="530"/>
      <c r="AT1" s="530" t="s">
        <v>211</v>
      </c>
      <c r="AU1" s="530"/>
      <c r="AV1" s="530" t="s">
        <v>212</v>
      </c>
      <c r="AW1" s="530"/>
      <c r="AX1" s="530" t="s">
        <v>213</v>
      </c>
      <c r="AY1" s="530"/>
      <c r="AZ1" s="530" t="s">
        <v>214</v>
      </c>
      <c r="BA1" s="530"/>
      <c r="BB1" s="530" t="s">
        <v>215</v>
      </c>
      <c r="BC1" s="530"/>
      <c r="BD1" s="530" t="s">
        <v>216</v>
      </c>
      <c r="BE1" s="530"/>
      <c r="BF1" s="530" t="s">
        <v>143</v>
      </c>
      <c r="BG1" s="530"/>
      <c r="BH1" s="530" t="s">
        <v>3</v>
      </c>
      <c r="BI1" s="530"/>
    </row>
    <row r="2" spans="1:61" ht="57" x14ac:dyDescent="0.25">
      <c r="A2" s="138" t="s">
        <v>217</v>
      </c>
      <c r="B2" s="138" t="s">
        <v>10</v>
      </c>
      <c r="C2" s="139" t="s">
        <v>11</v>
      </c>
      <c r="D2" s="138" t="s">
        <v>10</v>
      </c>
      <c r="E2" s="139" t="s">
        <v>11</v>
      </c>
      <c r="F2" s="138" t="s">
        <v>10</v>
      </c>
      <c r="G2" s="139" t="s">
        <v>11</v>
      </c>
      <c r="H2" s="138" t="s">
        <v>10</v>
      </c>
      <c r="I2" s="139" t="s">
        <v>11</v>
      </c>
      <c r="J2" s="138" t="s">
        <v>10</v>
      </c>
      <c r="K2" s="139" t="s">
        <v>11</v>
      </c>
      <c r="L2" s="138" t="s">
        <v>10</v>
      </c>
      <c r="M2" s="139" t="s">
        <v>11</v>
      </c>
      <c r="N2" s="138" t="s">
        <v>10</v>
      </c>
      <c r="O2" s="139" t="s">
        <v>11</v>
      </c>
      <c r="P2" s="138" t="s">
        <v>10</v>
      </c>
      <c r="Q2" s="139" t="s">
        <v>11</v>
      </c>
      <c r="R2" s="138" t="s">
        <v>10</v>
      </c>
      <c r="S2" s="139" t="s">
        <v>11</v>
      </c>
      <c r="T2" s="138" t="s">
        <v>10</v>
      </c>
      <c r="U2" s="139" t="s">
        <v>11</v>
      </c>
      <c r="V2" s="138" t="s">
        <v>10</v>
      </c>
      <c r="W2" s="139" t="s">
        <v>11</v>
      </c>
      <c r="X2" s="138" t="s">
        <v>10</v>
      </c>
      <c r="Y2" s="139" t="s">
        <v>11</v>
      </c>
      <c r="Z2" s="138" t="s">
        <v>10</v>
      </c>
      <c r="AA2" s="139" t="s">
        <v>11</v>
      </c>
      <c r="AB2" s="138" t="s">
        <v>10</v>
      </c>
      <c r="AC2" s="139" t="s">
        <v>11</v>
      </c>
      <c r="AD2" s="138" t="s">
        <v>10</v>
      </c>
      <c r="AE2" s="139" t="s">
        <v>11</v>
      </c>
      <c r="AF2" s="138" t="s">
        <v>10</v>
      </c>
      <c r="AG2" s="139" t="s">
        <v>11</v>
      </c>
      <c r="AH2" s="138" t="s">
        <v>10</v>
      </c>
      <c r="AI2" s="139" t="s">
        <v>11</v>
      </c>
      <c r="AJ2" s="138" t="s">
        <v>10</v>
      </c>
      <c r="AK2" s="139" t="s">
        <v>11</v>
      </c>
      <c r="AL2" s="138" t="s">
        <v>10</v>
      </c>
      <c r="AM2" s="139" t="s">
        <v>11</v>
      </c>
      <c r="AN2" s="138" t="s">
        <v>10</v>
      </c>
      <c r="AO2" s="139" t="s">
        <v>11</v>
      </c>
      <c r="AP2" s="138" t="s">
        <v>10</v>
      </c>
      <c r="AQ2" s="139" t="s">
        <v>11</v>
      </c>
      <c r="AR2" s="138" t="s">
        <v>10</v>
      </c>
      <c r="AS2" s="139" t="s">
        <v>11</v>
      </c>
      <c r="AT2" s="138" t="s">
        <v>10</v>
      </c>
      <c r="AU2" s="139" t="s">
        <v>11</v>
      </c>
      <c r="AV2" s="138" t="s">
        <v>10</v>
      </c>
      <c r="AW2" s="139" t="s">
        <v>11</v>
      </c>
      <c r="AX2" s="138" t="s">
        <v>10</v>
      </c>
      <c r="AY2" s="139" t="s">
        <v>11</v>
      </c>
      <c r="AZ2" s="138" t="s">
        <v>10</v>
      </c>
      <c r="BA2" s="139" t="s">
        <v>11</v>
      </c>
      <c r="BB2" s="138" t="s">
        <v>10</v>
      </c>
      <c r="BC2" s="139" t="s">
        <v>11</v>
      </c>
      <c r="BD2" s="138" t="s">
        <v>10</v>
      </c>
      <c r="BE2" s="139" t="s">
        <v>11</v>
      </c>
      <c r="BF2" s="138" t="s">
        <v>10</v>
      </c>
      <c r="BG2" s="139" t="s">
        <v>11</v>
      </c>
      <c r="BH2" s="138" t="s">
        <v>10</v>
      </c>
      <c r="BI2" s="139" t="s">
        <v>11</v>
      </c>
    </row>
    <row r="3" spans="1:61" x14ac:dyDescent="0.25">
      <c r="A3" s="140" t="s">
        <v>12</v>
      </c>
      <c r="B3" s="529">
        <v>318</v>
      </c>
      <c r="C3" s="529" t="s">
        <v>13</v>
      </c>
      <c r="D3" s="529">
        <v>472</v>
      </c>
      <c r="E3" s="529" t="s">
        <v>13</v>
      </c>
      <c r="F3" s="529">
        <v>302</v>
      </c>
      <c r="G3" s="529" t="s">
        <v>13</v>
      </c>
      <c r="H3" s="529">
        <v>1768</v>
      </c>
      <c r="I3" s="529" t="s">
        <v>13</v>
      </c>
      <c r="J3" s="529">
        <v>371</v>
      </c>
      <c r="K3" s="529" t="s">
        <v>13</v>
      </c>
      <c r="L3" s="529">
        <v>460</v>
      </c>
      <c r="M3" s="529" t="s">
        <v>13</v>
      </c>
      <c r="N3" s="529">
        <v>935</v>
      </c>
      <c r="O3" s="529" t="s">
        <v>13</v>
      </c>
      <c r="P3" s="529">
        <v>14691</v>
      </c>
      <c r="Q3" s="529" t="s">
        <v>13</v>
      </c>
      <c r="R3" s="529">
        <v>2085</v>
      </c>
      <c r="S3" s="529" t="s">
        <v>13</v>
      </c>
      <c r="T3" s="529">
        <v>1561</v>
      </c>
      <c r="U3" s="529" t="s">
        <v>13</v>
      </c>
      <c r="V3" s="529">
        <v>153</v>
      </c>
      <c r="W3" s="529" t="s">
        <v>13</v>
      </c>
      <c r="X3" s="529">
        <v>243</v>
      </c>
      <c r="Y3" s="529" t="s">
        <v>13</v>
      </c>
      <c r="Z3" s="529">
        <v>1075</v>
      </c>
      <c r="AA3" s="529" t="s">
        <v>13</v>
      </c>
      <c r="AB3" s="529">
        <v>601</v>
      </c>
      <c r="AC3" s="529" t="s">
        <v>13</v>
      </c>
      <c r="AD3" s="529">
        <v>243</v>
      </c>
      <c r="AE3" s="529" t="s">
        <v>13</v>
      </c>
      <c r="AF3" s="529">
        <v>154</v>
      </c>
      <c r="AG3" s="529" t="s">
        <v>13</v>
      </c>
      <c r="AH3" s="529">
        <v>303</v>
      </c>
      <c r="AI3" s="529" t="s">
        <v>13</v>
      </c>
      <c r="AJ3" s="529">
        <v>4248</v>
      </c>
      <c r="AK3" s="529" t="s">
        <v>13</v>
      </c>
      <c r="AL3" s="529">
        <v>479</v>
      </c>
      <c r="AM3" s="529" t="s">
        <v>13</v>
      </c>
      <c r="AN3" s="529">
        <v>1852</v>
      </c>
      <c r="AO3" s="529" t="s">
        <v>13</v>
      </c>
      <c r="AP3" s="529">
        <v>256</v>
      </c>
      <c r="AQ3" s="529" t="s">
        <v>13</v>
      </c>
      <c r="AR3" s="529">
        <v>386</v>
      </c>
      <c r="AS3" s="529" t="s">
        <v>13</v>
      </c>
      <c r="AT3" s="529">
        <v>617</v>
      </c>
      <c r="AU3" s="529" t="s">
        <v>13</v>
      </c>
      <c r="AV3" s="529">
        <v>227</v>
      </c>
      <c r="AW3" s="529" t="s">
        <v>13</v>
      </c>
      <c r="AX3" s="529">
        <v>117</v>
      </c>
      <c r="AY3" s="529" t="s">
        <v>13</v>
      </c>
      <c r="AZ3" s="529">
        <v>19816</v>
      </c>
      <c r="BA3" s="529" t="s">
        <v>13</v>
      </c>
      <c r="BB3" s="529">
        <v>5876</v>
      </c>
      <c r="BC3" s="529" t="s">
        <v>13</v>
      </c>
      <c r="BD3" s="529">
        <v>3025</v>
      </c>
      <c r="BE3" s="529" t="s">
        <v>13</v>
      </c>
      <c r="BF3" s="529">
        <v>62634</v>
      </c>
      <c r="BG3" s="529" t="s">
        <v>13</v>
      </c>
      <c r="BH3" s="529">
        <v>62634</v>
      </c>
      <c r="BI3" s="529" t="s">
        <v>13</v>
      </c>
    </row>
    <row r="4" spans="1:61" x14ac:dyDescent="0.25">
      <c r="A4" s="141" t="s">
        <v>14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</row>
    <row r="5" spans="1:61" ht="27.6" customHeight="1" x14ac:dyDescent="0.25">
      <c r="A5" s="142" t="s">
        <v>15</v>
      </c>
      <c r="B5" s="143" t="s">
        <v>13</v>
      </c>
      <c r="C5" s="143" t="s">
        <v>13</v>
      </c>
      <c r="D5" s="143" t="s">
        <v>13</v>
      </c>
      <c r="E5" s="143" t="s">
        <v>13</v>
      </c>
      <c r="F5" s="143" t="s">
        <v>13</v>
      </c>
      <c r="G5" s="143" t="s">
        <v>13</v>
      </c>
      <c r="H5" s="143" t="s">
        <v>13</v>
      </c>
      <c r="I5" s="143" t="s">
        <v>13</v>
      </c>
      <c r="J5" s="143" t="s">
        <v>13</v>
      </c>
      <c r="K5" s="143" t="s">
        <v>13</v>
      </c>
      <c r="L5" s="143" t="s">
        <v>13</v>
      </c>
      <c r="M5" s="143" t="s">
        <v>13</v>
      </c>
      <c r="N5" s="143" t="s">
        <v>13</v>
      </c>
      <c r="O5" s="143" t="s">
        <v>13</v>
      </c>
      <c r="P5" s="143" t="s">
        <v>13</v>
      </c>
      <c r="Q5" s="143" t="s">
        <v>13</v>
      </c>
      <c r="R5" s="143" t="s">
        <v>13</v>
      </c>
      <c r="S5" s="143" t="s">
        <v>13</v>
      </c>
      <c r="T5" s="143" t="s">
        <v>13</v>
      </c>
      <c r="U5" s="143" t="s">
        <v>13</v>
      </c>
      <c r="V5" s="143" t="s">
        <v>13</v>
      </c>
      <c r="W5" s="143" t="s">
        <v>13</v>
      </c>
      <c r="X5" s="143" t="s">
        <v>13</v>
      </c>
      <c r="Y5" s="143" t="s">
        <v>13</v>
      </c>
      <c r="Z5" s="143" t="s">
        <v>13</v>
      </c>
      <c r="AA5" s="143" t="s">
        <v>13</v>
      </c>
      <c r="AB5" s="143" t="s">
        <v>13</v>
      </c>
      <c r="AC5" s="143" t="s">
        <v>13</v>
      </c>
      <c r="AD5" s="143" t="s">
        <v>13</v>
      </c>
      <c r="AE5" s="143" t="s">
        <v>13</v>
      </c>
      <c r="AF5" s="143" t="s">
        <v>13</v>
      </c>
      <c r="AG5" s="143" t="s">
        <v>13</v>
      </c>
      <c r="AH5" s="143" t="s">
        <v>13</v>
      </c>
      <c r="AI5" s="143" t="s">
        <v>13</v>
      </c>
      <c r="AJ5" s="143" t="s">
        <v>13</v>
      </c>
      <c r="AK5" s="143" t="s">
        <v>13</v>
      </c>
      <c r="AL5" s="143" t="s">
        <v>13</v>
      </c>
      <c r="AM5" s="143" t="s">
        <v>13</v>
      </c>
      <c r="AN5" s="143" t="s">
        <v>13</v>
      </c>
      <c r="AO5" s="143" t="s">
        <v>13</v>
      </c>
      <c r="AP5" s="143" t="s">
        <v>13</v>
      </c>
      <c r="AQ5" s="143" t="s">
        <v>13</v>
      </c>
      <c r="AR5" s="143" t="s">
        <v>13</v>
      </c>
      <c r="AS5" s="143" t="s">
        <v>13</v>
      </c>
      <c r="AT5" s="143" t="s">
        <v>13</v>
      </c>
      <c r="AU5" s="143" t="s">
        <v>13</v>
      </c>
      <c r="AV5" s="143" t="s">
        <v>13</v>
      </c>
      <c r="AW5" s="143" t="s">
        <v>13</v>
      </c>
      <c r="AX5" s="143" t="s">
        <v>13</v>
      </c>
      <c r="AY5" s="143" t="s">
        <v>13</v>
      </c>
      <c r="AZ5" s="143" t="s">
        <v>13</v>
      </c>
      <c r="BA5" s="143" t="s">
        <v>13</v>
      </c>
      <c r="BB5" s="143" t="s">
        <v>13</v>
      </c>
      <c r="BC5" s="143" t="s">
        <v>13</v>
      </c>
      <c r="BD5" s="143" t="s">
        <v>13</v>
      </c>
      <c r="BE5" s="143" t="s">
        <v>13</v>
      </c>
      <c r="BF5" s="143" t="s">
        <v>13</v>
      </c>
      <c r="BG5" s="143" t="s">
        <v>13</v>
      </c>
      <c r="BH5" s="143" t="s">
        <v>13</v>
      </c>
      <c r="BI5" s="143" t="s">
        <v>13</v>
      </c>
    </row>
    <row r="6" spans="1:61" x14ac:dyDescent="0.25">
      <c r="A6" s="144" t="s">
        <v>16</v>
      </c>
      <c r="B6" s="145">
        <v>8288.0399999999991</v>
      </c>
      <c r="C6" s="145">
        <v>26.063018867924526</v>
      </c>
      <c r="D6" s="145">
        <v>27776.039999999994</v>
      </c>
      <c r="E6" s="145">
        <v>58.847542372881342</v>
      </c>
      <c r="F6" s="145">
        <v>2240.0400000000004</v>
      </c>
      <c r="G6" s="145">
        <v>7.417350993377485</v>
      </c>
      <c r="H6" s="145">
        <v>13440</v>
      </c>
      <c r="I6" s="145">
        <v>7.6018099547511309</v>
      </c>
      <c r="J6" s="145">
        <v>24640.080000000002</v>
      </c>
      <c r="K6" s="145">
        <v>66.415309973045822</v>
      </c>
      <c r="L6" s="145">
        <v>29568</v>
      </c>
      <c r="M6" s="145">
        <v>64.278260869565216</v>
      </c>
      <c r="N6" s="145">
        <v>55328.039999999986</v>
      </c>
      <c r="O6" s="145">
        <v>59.174374331550787</v>
      </c>
      <c r="P6" s="145">
        <v>50848.079999999987</v>
      </c>
      <c r="Q6" s="145">
        <v>3.4611721462119656</v>
      </c>
      <c r="R6" s="145">
        <v>56448</v>
      </c>
      <c r="S6" s="145">
        <v>27.07338129496403</v>
      </c>
      <c r="T6" s="145">
        <v>53088</v>
      </c>
      <c r="U6" s="145">
        <v>34.00896860986547</v>
      </c>
      <c r="V6" s="145">
        <v>4704</v>
      </c>
      <c r="W6" s="145">
        <v>30.745098039215687</v>
      </c>
      <c r="X6" s="145">
        <v>17696.04</v>
      </c>
      <c r="Y6" s="145">
        <v>72.823209876543217</v>
      </c>
      <c r="Z6" s="145">
        <v>0</v>
      </c>
      <c r="AA6" s="145">
        <v>0</v>
      </c>
      <c r="AB6" s="145">
        <v>4256.04</v>
      </c>
      <c r="AC6" s="145">
        <v>7.0815973377703827</v>
      </c>
      <c r="AD6" s="145">
        <v>21056.04</v>
      </c>
      <c r="AE6" s="145">
        <v>86.650370370370368</v>
      </c>
      <c r="AF6" s="145">
        <v>10752</v>
      </c>
      <c r="AG6" s="145">
        <v>69.818181818181813</v>
      </c>
      <c r="AH6" s="145">
        <v>21280.079999999998</v>
      </c>
      <c r="AI6" s="145">
        <v>70.231287128712864</v>
      </c>
      <c r="AJ6" s="145">
        <v>25760.039999999994</v>
      </c>
      <c r="AK6" s="145">
        <v>6.0640395480225973</v>
      </c>
      <c r="AL6" s="145">
        <v>9856.08</v>
      </c>
      <c r="AM6" s="145">
        <v>20.576367432150313</v>
      </c>
      <c r="AN6" s="145">
        <v>8512.08</v>
      </c>
      <c r="AO6" s="145">
        <v>4.5961555075593949</v>
      </c>
      <c r="AP6" s="145">
        <v>17472</v>
      </c>
      <c r="AQ6" s="145">
        <v>68.25</v>
      </c>
      <c r="AR6" s="145">
        <v>19488</v>
      </c>
      <c r="AS6" s="145">
        <v>50.487046632124354</v>
      </c>
      <c r="AT6" s="145">
        <v>35392.080000000002</v>
      </c>
      <c r="AU6" s="145">
        <v>57.361555915721233</v>
      </c>
      <c r="AV6" s="145">
        <v>15680.04</v>
      </c>
      <c r="AW6" s="145">
        <v>69.075066079295155</v>
      </c>
      <c r="AX6" s="145">
        <v>9632.0399999999991</v>
      </c>
      <c r="AY6" s="145">
        <v>82.325128205128195</v>
      </c>
      <c r="AZ6" s="145">
        <v>43680</v>
      </c>
      <c r="BA6" s="145">
        <v>2.204279370205894</v>
      </c>
      <c r="BB6" s="145">
        <v>28448.039999999994</v>
      </c>
      <c r="BC6" s="145">
        <v>4.8413955071477188</v>
      </c>
      <c r="BD6" s="145">
        <v>38080.080000000002</v>
      </c>
      <c r="BE6" s="145">
        <v>12.588456198347108</v>
      </c>
      <c r="BF6" s="145">
        <v>0</v>
      </c>
      <c r="BG6" s="145">
        <v>0</v>
      </c>
      <c r="BH6" s="145">
        <v>653409</v>
      </c>
      <c r="BI6" s="145">
        <v>10.432177411629466</v>
      </c>
    </row>
    <row r="7" spans="1:61" x14ac:dyDescent="0.25">
      <c r="A7" s="144" t="s">
        <v>17</v>
      </c>
      <c r="B7" s="145">
        <v>37</v>
      </c>
      <c r="C7" s="145"/>
      <c r="D7" s="145">
        <v>124</v>
      </c>
      <c r="E7" s="145"/>
      <c r="F7" s="145">
        <v>10</v>
      </c>
      <c r="G7" s="145"/>
      <c r="H7" s="145">
        <v>60</v>
      </c>
      <c r="I7" s="145"/>
      <c r="J7" s="145">
        <v>110</v>
      </c>
      <c r="K7" s="145"/>
      <c r="L7" s="145">
        <v>132</v>
      </c>
      <c r="M7" s="145"/>
      <c r="N7" s="145">
        <v>247</v>
      </c>
      <c r="O7" s="145"/>
      <c r="P7" s="145">
        <v>227</v>
      </c>
      <c r="Q7" s="145"/>
      <c r="R7" s="145">
        <v>252</v>
      </c>
      <c r="S7" s="145"/>
      <c r="T7" s="145">
        <v>237</v>
      </c>
      <c r="U7" s="145"/>
      <c r="V7" s="145">
        <v>21</v>
      </c>
      <c r="W7" s="145"/>
      <c r="X7" s="145">
        <v>79</v>
      </c>
      <c r="Y7" s="145"/>
      <c r="Z7" s="145">
        <v>0</v>
      </c>
      <c r="AA7" s="145"/>
      <c r="AB7" s="145">
        <v>19</v>
      </c>
      <c r="AC7" s="145"/>
      <c r="AD7" s="145">
        <v>94</v>
      </c>
      <c r="AE7" s="145"/>
      <c r="AF7" s="145">
        <v>48</v>
      </c>
      <c r="AG7" s="145"/>
      <c r="AH7" s="145">
        <v>95</v>
      </c>
      <c r="AI7" s="145"/>
      <c r="AJ7" s="145">
        <v>115</v>
      </c>
      <c r="AK7" s="145"/>
      <c r="AL7" s="145">
        <v>44</v>
      </c>
      <c r="AM7" s="145"/>
      <c r="AN7" s="145">
        <v>38</v>
      </c>
      <c r="AO7" s="145"/>
      <c r="AP7" s="145">
        <v>78</v>
      </c>
      <c r="AQ7" s="145"/>
      <c r="AR7" s="145">
        <v>87</v>
      </c>
      <c r="AS7" s="145"/>
      <c r="AT7" s="145">
        <v>158</v>
      </c>
      <c r="AU7" s="145"/>
      <c r="AV7" s="145">
        <v>70</v>
      </c>
      <c r="AW7" s="145"/>
      <c r="AX7" s="145">
        <v>43</v>
      </c>
      <c r="AY7" s="145"/>
      <c r="AZ7" s="145">
        <v>195</v>
      </c>
      <c r="BA7" s="145"/>
      <c r="BB7" s="145">
        <v>127</v>
      </c>
      <c r="BC7" s="145"/>
      <c r="BD7" s="145">
        <v>170</v>
      </c>
      <c r="BE7" s="145"/>
      <c r="BF7" s="145">
        <v>0</v>
      </c>
      <c r="BG7" s="145"/>
      <c r="BH7" s="145">
        <f>35004/12</f>
        <v>2917</v>
      </c>
      <c r="BI7" s="145"/>
    </row>
    <row r="8" spans="1:61" x14ac:dyDescent="0.25">
      <c r="A8" s="144" t="s">
        <v>18</v>
      </c>
      <c r="B8" s="145">
        <v>80</v>
      </c>
      <c r="C8" s="145"/>
      <c r="D8" s="145">
        <v>80</v>
      </c>
      <c r="E8" s="145"/>
      <c r="F8" s="145">
        <v>80</v>
      </c>
      <c r="G8" s="145"/>
      <c r="H8" s="145">
        <v>80</v>
      </c>
      <c r="I8" s="145"/>
      <c r="J8" s="145">
        <v>80</v>
      </c>
      <c r="K8" s="145"/>
      <c r="L8" s="145">
        <v>80</v>
      </c>
      <c r="M8" s="145"/>
      <c r="N8" s="145">
        <v>80</v>
      </c>
      <c r="O8" s="145"/>
      <c r="P8" s="145">
        <v>80</v>
      </c>
      <c r="Q8" s="145"/>
      <c r="R8" s="145">
        <v>80</v>
      </c>
      <c r="S8" s="145"/>
      <c r="T8" s="145">
        <v>80</v>
      </c>
      <c r="U8" s="145"/>
      <c r="V8" s="145">
        <v>80</v>
      </c>
      <c r="W8" s="145"/>
      <c r="X8" s="145">
        <v>80</v>
      </c>
      <c r="Y8" s="145"/>
      <c r="Z8" s="145">
        <v>80</v>
      </c>
      <c r="AA8" s="145"/>
      <c r="AB8" s="145">
        <v>80</v>
      </c>
      <c r="AC8" s="145"/>
      <c r="AD8" s="145">
        <v>80</v>
      </c>
      <c r="AE8" s="145"/>
      <c r="AF8" s="145">
        <v>80</v>
      </c>
      <c r="AG8" s="145"/>
      <c r="AH8" s="145">
        <v>80</v>
      </c>
      <c r="AI8" s="145"/>
      <c r="AJ8" s="145">
        <v>80</v>
      </c>
      <c r="AK8" s="145"/>
      <c r="AL8" s="145">
        <v>80</v>
      </c>
      <c r="AM8" s="145"/>
      <c r="AN8" s="145">
        <v>80</v>
      </c>
      <c r="AO8" s="145"/>
      <c r="AP8" s="145">
        <v>80</v>
      </c>
      <c r="AQ8" s="145"/>
      <c r="AR8" s="145">
        <v>80</v>
      </c>
      <c r="AS8" s="145"/>
      <c r="AT8" s="145">
        <v>80</v>
      </c>
      <c r="AU8" s="145"/>
      <c r="AV8" s="145">
        <v>80</v>
      </c>
      <c r="AW8" s="145"/>
      <c r="AX8" s="145">
        <v>80</v>
      </c>
      <c r="AY8" s="145"/>
      <c r="AZ8" s="145">
        <v>80</v>
      </c>
      <c r="BA8" s="145"/>
      <c r="BB8" s="145">
        <v>80</v>
      </c>
      <c r="BC8" s="145"/>
      <c r="BD8" s="145">
        <v>80</v>
      </c>
      <c r="BE8" s="145"/>
      <c r="BF8" s="145">
        <v>80</v>
      </c>
      <c r="BG8" s="145"/>
      <c r="BH8" s="145">
        <v>80</v>
      </c>
      <c r="BI8" s="145"/>
    </row>
    <row r="9" spans="1:61" x14ac:dyDescent="0.25">
      <c r="A9" s="144" t="s">
        <v>19</v>
      </c>
      <c r="B9" s="145">
        <v>2.8</v>
      </c>
      <c r="C9" s="145"/>
      <c r="D9" s="145">
        <v>2.8</v>
      </c>
      <c r="E9" s="145"/>
      <c r="F9" s="145">
        <v>2.8</v>
      </c>
      <c r="G9" s="145"/>
      <c r="H9" s="145">
        <v>2.8</v>
      </c>
      <c r="I9" s="145"/>
      <c r="J9" s="145">
        <v>2.8</v>
      </c>
      <c r="K9" s="145"/>
      <c r="L9" s="145">
        <v>2.8</v>
      </c>
      <c r="M9" s="145"/>
      <c r="N9" s="145">
        <v>2.8</v>
      </c>
      <c r="O9" s="145"/>
      <c r="P9" s="145">
        <v>2.8</v>
      </c>
      <c r="Q9" s="145"/>
      <c r="R9" s="145">
        <v>2.8</v>
      </c>
      <c r="S9" s="145"/>
      <c r="T9" s="145">
        <v>2.8</v>
      </c>
      <c r="U9" s="145"/>
      <c r="V9" s="145">
        <v>2.8</v>
      </c>
      <c r="W9" s="145"/>
      <c r="X9" s="145">
        <v>2.8</v>
      </c>
      <c r="Y9" s="145"/>
      <c r="Z9" s="145">
        <v>2.8</v>
      </c>
      <c r="AA9" s="145"/>
      <c r="AB9" s="145">
        <v>2.8</v>
      </c>
      <c r="AC9" s="145"/>
      <c r="AD9" s="145">
        <v>2.8</v>
      </c>
      <c r="AE9" s="145"/>
      <c r="AF9" s="145">
        <v>2.8</v>
      </c>
      <c r="AG9" s="145"/>
      <c r="AH9" s="145">
        <v>2.8</v>
      </c>
      <c r="AI9" s="145"/>
      <c r="AJ9" s="145">
        <v>2.8</v>
      </c>
      <c r="AK9" s="145"/>
      <c r="AL9" s="145">
        <v>2.8</v>
      </c>
      <c r="AM9" s="145"/>
      <c r="AN9" s="145">
        <v>2.8</v>
      </c>
      <c r="AO9" s="145"/>
      <c r="AP9" s="145">
        <v>2.8</v>
      </c>
      <c r="AQ9" s="145"/>
      <c r="AR9" s="145">
        <v>2.8</v>
      </c>
      <c r="AS9" s="145"/>
      <c r="AT9" s="145">
        <v>2.8</v>
      </c>
      <c r="AU9" s="145"/>
      <c r="AV9" s="145">
        <v>2.8</v>
      </c>
      <c r="AW9" s="145"/>
      <c r="AX9" s="145">
        <v>2.8</v>
      </c>
      <c r="AY9" s="145"/>
      <c r="AZ9" s="145">
        <v>2.8</v>
      </c>
      <c r="BA9" s="145"/>
      <c r="BB9" s="145">
        <v>2.8</v>
      </c>
      <c r="BC9" s="145"/>
      <c r="BD9" s="145">
        <v>2.8</v>
      </c>
      <c r="BE9" s="145"/>
      <c r="BF9" s="145">
        <v>2.8</v>
      </c>
      <c r="BG9" s="145"/>
      <c r="BH9" s="145">
        <v>2.8</v>
      </c>
      <c r="BI9" s="145"/>
    </row>
    <row r="10" spans="1:61" x14ac:dyDescent="0.25">
      <c r="A10" s="146" t="s">
        <v>20</v>
      </c>
      <c r="B10" s="143" t="s">
        <v>13</v>
      </c>
      <c r="C10" s="143" t="s">
        <v>13</v>
      </c>
      <c r="D10" s="143" t="s">
        <v>13</v>
      </c>
      <c r="E10" s="143" t="s">
        <v>13</v>
      </c>
      <c r="F10" s="143" t="s">
        <v>13</v>
      </c>
      <c r="G10" s="143" t="s">
        <v>13</v>
      </c>
      <c r="H10" s="143" t="s">
        <v>13</v>
      </c>
      <c r="I10" s="143" t="s">
        <v>13</v>
      </c>
      <c r="J10" s="143" t="s">
        <v>13</v>
      </c>
      <c r="K10" s="143" t="s">
        <v>13</v>
      </c>
      <c r="L10" s="143" t="s">
        <v>13</v>
      </c>
      <c r="M10" s="143" t="s">
        <v>13</v>
      </c>
      <c r="N10" s="143" t="s">
        <v>13</v>
      </c>
      <c r="O10" s="143" t="s">
        <v>13</v>
      </c>
      <c r="P10" s="143" t="s">
        <v>13</v>
      </c>
      <c r="Q10" s="143" t="s">
        <v>13</v>
      </c>
      <c r="R10" s="143" t="s">
        <v>13</v>
      </c>
      <c r="S10" s="143" t="s">
        <v>13</v>
      </c>
      <c r="T10" s="143" t="s">
        <v>13</v>
      </c>
      <c r="U10" s="143" t="s">
        <v>13</v>
      </c>
      <c r="V10" s="143" t="s">
        <v>13</v>
      </c>
      <c r="W10" s="143" t="s">
        <v>13</v>
      </c>
      <c r="X10" s="143" t="s">
        <v>13</v>
      </c>
      <c r="Y10" s="143" t="s">
        <v>13</v>
      </c>
      <c r="Z10" s="143" t="s">
        <v>13</v>
      </c>
      <c r="AA10" s="143" t="s">
        <v>13</v>
      </c>
      <c r="AB10" s="143" t="s">
        <v>13</v>
      </c>
      <c r="AC10" s="143" t="s">
        <v>13</v>
      </c>
      <c r="AD10" s="143" t="s">
        <v>13</v>
      </c>
      <c r="AE10" s="143" t="s">
        <v>13</v>
      </c>
      <c r="AF10" s="143" t="s">
        <v>13</v>
      </c>
      <c r="AG10" s="143" t="s">
        <v>13</v>
      </c>
      <c r="AH10" s="143" t="s">
        <v>13</v>
      </c>
      <c r="AI10" s="143" t="s">
        <v>13</v>
      </c>
      <c r="AJ10" s="143" t="s">
        <v>13</v>
      </c>
      <c r="AK10" s="143" t="s">
        <v>13</v>
      </c>
      <c r="AL10" s="143" t="s">
        <v>13</v>
      </c>
      <c r="AM10" s="143" t="s">
        <v>13</v>
      </c>
      <c r="AN10" s="143" t="s">
        <v>13</v>
      </c>
      <c r="AO10" s="143" t="s">
        <v>13</v>
      </c>
      <c r="AP10" s="143" t="s">
        <v>13</v>
      </c>
      <c r="AQ10" s="143"/>
      <c r="AR10" s="143" t="s">
        <v>13</v>
      </c>
      <c r="AS10" s="143" t="s">
        <v>13</v>
      </c>
      <c r="AT10" s="143" t="s">
        <v>13</v>
      </c>
      <c r="AU10" s="143" t="s">
        <v>13</v>
      </c>
      <c r="AV10" s="143" t="s">
        <v>13</v>
      </c>
      <c r="AW10" s="143" t="s">
        <v>13</v>
      </c>
      <c r="AX10" s="143" t="s">
        <v>13</v>
      </c>
      <c r="AY10" s="143" t="s">
        <v>13</v>
      </c>
      <c r="AZ10" s="143" t="s">
        <v>13</v>
      </c>
      <c r="BA10" s="143" t="s">
        <v>13</v>
      </c>
      <c r="BB10" s="143" t="s">
        <v>13</v>
      </c>
      <c r="BC10" s="143" t="s">
        <v>13</v>
      </c>
      <c r="BD10" s="143" t="s">
        <v>13</v>
      </c>
      <c r="BE10" s="143" t="s">
        <v>13</v>
      </c>
      <c r="BF10" s="143" t="s">
        <v>13</v>
      </c>
      <c r="BG10" s="143" t="s">
        <v>13</v>
      </c>
      <c r="BH10" s="143" t="s">
        <v>13</v>
      </c>
      <c r="BI10" s="143" t="s">
        <v>13</v>
      </c>
    </row>
    <row r="11" spans="1:61" x14ac:dyDescent="0.25">
      <c r="A11" s="147" t="s">
        <v>21</v>
      </c>
      <c r="B11" s="148" t="s">
        <v>13</v>
      </c>
      <c r="C11" s="148" t="s">
        <v>13</v>
      </c>
      <c r="D11" s="148" t="s">
        <v>13</v>
      </c>
      <c r="E11" s="148" t="s">
        <v>13</v>
      </c>
      <c r="F11" s="148" t="s">
        <v>13</v>
      </c>
      <c r="G11" s="148" t="s">
        <v>13</v>
      </c>
      <c r="H11" s="148" t="s">
        <v>13</v>
      </c>
      <c r="I11" s="148" t="s">
        <v>13</v>
      </c>
      <c r="J11" s="148" t="s">
        <v>13</v>
      </c>
      <c r="K11" s="148" t="s">
        <v>13</v>
      </c>
      <c r="L11" s="148" t="s">
        <v>13</v>
      </c>
      <c r="M11" s="148" t="s">
        <v>13</v>
      </c>
      <c r="N11" s="148" t="s">
        <v>13</v>
      </c>
      <c r="O11" s="148" t="s">
        <v>13</v>
      </c>
      <c r="P11" s="148" t="s">
        <v>13</v>
      </c>
      <c r="Q11" s="148" t="s">
        <v>13</v>
      </c>
      <c r="R11" s="148" t="s">
        <v>13</v>
      </c>
      <c r="S11" s="148" t="s">
        <v>13</v>
      </c>
      <c r="T11" s="148" t="s">
        <v>13</v>
      </c>
      <c r="U11" s="148" t="s">
        <v>13</v>
      </c>
      <c r="V11" s="148" t="s">
        <v>13</v>
      </c>
      <c r="W11" s="148" t="s">
        <v>13</v>
      </c>
      <c r="X11" s="148" t="s">
        <v>13</v>
      </c>
      <c r="Y11" s="148" t="s">
        <v>13</v>
      </c>
      <c r="Z11" s="148" t="s">
        <v>13</v>
      </c>
      <c r="AA11" s="148" t="s">
        <v>13</v>
      </c>
      <c r="AB11" s="148" t="s">
        <v>13</v>
      </c>
      <c r="AC11" s="148" t="s">
        <v>13</v>
      </c>
      <c r="AD11" s="148" t="s">
        <v>13</v>
      </c>
      <c r="AE11" s="148" t="s">
        <v>13</v>
      </c>
      <c r="AF11" s="148" t="s">
        <v>13</v>
      </c>
      <c r="AG11" s="148" t="s">
        <v>13</v>
      </c>
      <c r="AH11" s="148" t="s">
        <v>13</v>
      </c>
      <c r="AI11" s="148" t="s">
        <v>13</v>
      </c>
      <c r="AJ11" s="148" t="s">
        <v>13</v>
      </c>
      <c r="AK11" s="148" t="s">
        <v>13</v>
      </c>
      <c r="AL11" s="148" t="s">
        <v>13</v>
      </c>
      <c r="AM11" s="148" t="s">
        <v>13</v>
      </c>
      <c r="AN11" s="148" t="s">
        <v>13</v>
      </c>
      <c r="AO11" s="148" t="s">
        <v>13</v>
      </c>
      <c r="AP11" s="148" t="s">
        <v>13</v>
      </c>
      <c r="AQ11" s="148" t="s">
        <v>13</v>
      </c>
      <c r="AR11" s="148" t="s">
        <v>13</v>
      </c>
      <c r="AS11" s="148" t="s">
        <v>13</v>
      </c>
      <c r="AT11" s="148" t="s">
        <v>13</v>
      </c>
      <c r="AU11" s="148" t="s">
        <v>13</v>
      </c>
      <c r="AV11" s="148" t="s">
        <v>13</v>
      </c>
      <c r="AW11" s="148" t="s">
        <v>13</v>
      </c>
      <c r="AX11" s="148" t="s">
        <v>13</v>
      </c>
      <c r="AY11" s="148" t="s">
        <v>13</v>
      </c>
      <c r="AZ11" s="148" t="s">
        <v>13</v>
      </c>
      <c r="BA11" s="148" t="s">
        <v>13</v>
      </c>
      <c r="BB11" s="148" t="s">
        <v>13</v>
      </c>
      <c r="BC11" s="148" t="s">
        <v>13</v>
      </c>
      <c r="BD11" s="148" t="s">
        <v>13</v>
      </c>
      <c r="BE11" s="148" t="s">
        <v>13</v>
      </c>
      <c r="BF11" s="148" t="s">
        <v>13</v>
      </c>
      <c r="BG11" s="148" t="s">
        <v>13</v>
      </c>
      <c r="BH11" s="148" t="s">
        <v>13</v>
      </c>
      <c r="BI11" s="148" t="s">
        <v>13</v>
      </c>
    </row>
    <row r="12" spans="1:61" x14ac:dyDescent="0.25">
      <c r="A12" s="148" t="s">
        <v>22</v>
      </c>
      <c r="B12" s="149">
        <v>0</v>
      </c>
      <c r="C12" s="149">
        <v>0</v>
      </c>
      <c r="D12" s="149">
        <v>0</v>
      </c>
      <c r="E12" s="149">
        <v>0</v>
      </c>
      <c r="F12" s="149">
        <v>0</v>
      </c>
      <c r="G12" s="149">
        <v>0</v>
      </c>
      <c r="H12" s="149">
        <v>159362</v>
      </c>
      <c r="I12" s="149">
        <v>90.136877828054295</v>
      </c>
      <c r="J12" s="149">
        <v>0</v>
      </c>
      <c r="K12" s="149">
        <v>0</v>
      </c>
      <c r="L12" s="149">
        <v>0</v>
      </c>
      <c r="M12" s="149">
        <v>0</v>
      </c>
      <c r="N12" s="149">
        <v>0</v>
      </c>
      <c r="O12" s="149">
        <v>0</v>
      </c>
      <c r="P12" s="149">
        <v>0</v>
      </c>
      <c r="Q12" s="149">
        <v>0</v>
      </c>
      <c r="R12" s="149">
        <v>0</v>
      </c>
      <c r="S12" s="149">
        <v>0</v>
      </c>
      <c r="T12" s="149">
        <v>0</v>
      </c>
      <c r="U12" s="149">
        <v>0</v>
      </c>
      <c r="V12" s="149">
        <v>0</v>
      </c>
      <c r="W12" s="149">
        <v>0</v>
      </c>
      <c r="X12" s="149">
        <v>0</v>
      </c>
      <c r="Y12" s="149">
        <v>0</v>
      </c>
      <c r="Z12" s="149">
        <v>0</v>
      </c>
      <c r="AA12" s="149">
        <v>0</v>
      </c>
      <c r="AB12" s="149">
        <v>0</v>
      </c>
      <c r="AC12" s="149">
        <v>0</v>
      </c>
      <c r="AD12" s="149">
        <v>0</v>
      </c>
      <c r="AE12" s="149">
        <v>0</v>
      </c>
      <c r="AF12" s="149">
        <v>0</v>
      </c>
      <c r="AG12" s="149">
        <v>0</v>
      </c>
      <c r="AH12" s="149">
        <v>0</v>
      </c>
      <c r="AI12" s="149">
        <v>0</v>
      </c>
      <c r="AJ12" s="149">
        <v>0</v>
      </c>
      <c r="AK12" s="149">
        <v>0</v>
      </c>
      <c r="AL12" s="149">
        <v>36481</v>
      </c>
      <c r="AM12" s="149">
        <v>76.160751565761998</v>
      </c>
      <c r="AN12" s="149">
        <v>0</v>
      </c>
      <c r="AO12" s="149">
        <v>0</v>
      </c>
      <c r="AP12" s="149">
        <v>0</v>
      </c>
      <c r="AQ12" s="149">
        <v>0</v>
      </c>
      <c r="AR12" s="149">
        <v>0</v>
      </c>
      <c r="AS12" s="149">
        <v>0</v>
      </c>
      <c r="AT12" s="149">
        <v>0</v>
      </c>
      <c r="AU12" s="149">
        <v>0</v>
      </c>
      <c r="AV12" s="149">
        <v>0</v>
      </c>
      <c r="AW12" s="149">
        <v>0</v>
      </c>
      <c r="AX12" s="149">
        <v>0</v>
      </c>
      <c r="AY12" s="149">
        <v>0</v>
      </c>
      <c r="AZ12" s="149">
        <v>0</v>
      </c>
      <c r="BA12" s="149">
        <v>0</v>
      </c>
      <c r="BB12" s="149">
        <v>0</v>
      </c>
      <c r="BC12" s="149">
        <v>0</v>
      </c>
      <c r="BD12" s="149">
        <v>0</v>
      </c>
      <c r="BE12" s="149">
        <v>0</v>
      </c>
      <c r="BF12" s="149">
        <v>0</v>
      </c>
      <c r="BG12" s="149">
        <v>0</v>
      </c>
      <c r="BH12" s="149">
        <v>195843</v>
      </c>
      <c r="BI12" s="149">
        <v>3.1267841747293801</v>
      </c>
    </row>
    <row r="13" spans="1:61" x14ac:dyDescent="0.25">
      <c r="A13" s="148" t="s">
        <v>23</v>
      </c>
      <c r="B13" s="149">
        <v>0</v>
      </c>
      <c r="C13" s="149">
        <v>0</v>
      </c>
      <c r="D13" s="149">
        <v>0</v>
      </c>
      <c r="E13" s="149">
        <v>0</v>
      </c>
      <c r="F13" s="149">
        <v>0</v>
      </c>
      <c r="G13" s="149">
        <v>0</v>
      </c>
      <c r="H13" s="149">
        <v>0</v>
      </c>
      <c r="I13" s="149">
        <v>0</v>
      </c>
      <c r="J13" s="149">
        <v>0</v>
      </c>
      <c r="K13" s="149">
        <v>0</v>
      </c>
      <c r="L13" s="149">
        <v>0</v>
      </c>
      <c r="M13" s="149">
        <v>0</v>
      </c>
      <c r="N13" s="149">
        <v>0</v>
      </c>
      <c r="O13" s="149">
        <v>0</v>
      </c>
      <c r="P13" s="149">
        <v>947435</v>
      </c>
      <c r="Q13" s="149">
        <v>64.490844734871686</v>
      </c>
      <c r="R13" s="149">
        <v>0</v>
      </c>
      <c r="S13" s="149">
        <v>0</v>
      </c>
      <c r="T13" s="149">
        <v>0</v>
      </c>
      <c r="U13" s="149">
        <v>0</v>
      </c>
      <c r="V13" s="149">
        <v>0</v>
      </c>
      <c r="W13" s="149">
        <v>0</v>
      </c>
      <c r="X13" s="149">
        <v>0</v>
      </c>
      <c r="Y13" s="149">
        <v>0</v>
      </c>
      <c r="Z13" s="149">
        <v>0</v>
      </c>
      <c r="AA13" s="149">
        <v>0</v>
      </c>
      <c r="AB13" s="149">
        <v>0</v>
      </c>
      <c r="AC13" s="149">
        <v>0</v>
      </c>
      <c r="AD13" s="149">
        <v>0</v>
      </c>
      <c r="AE13" s="149">
        <v>0</v>
      </c>
      <c r="AF13" s="149">
        <v>0</v>
      </c>
      <c r="AG13" s="149">
        <v>0</v>
      </c>
      <c r="AH13" s="149">
        <v>0</v>
      </c>
      <c r="AI13" s="149">
        <v>0</v>
      </c>
      <c r="AJ13" s="149">
        <v>322552</v>
      </c>
      <c r="AK13" s="149">
        <v>75.930320150659128</v>
      </c>
      <c r="AL13" s="149">
        <v>0</v>
      </c>
      <c r="AM13" s="149">
        <v>0</v>
      </c>
      <c r="AN13" s="149">
        <v>161473</v>
      </c>
      <c r="AO13" s="149">
        <v>87.188444924406042</v>
      </c>
      <c r="AP13" s="149">
        <v>0</v>
      </c>
      <c r="AQ13" s="149">
        <v>0</v>
      </c>
      <c r="AR13" s="149">
        <v>0</v>
      </c>
      <c r="AS13" s="149">
        <v>0</v>
      </c>
      <c r="AT13" s="149">
        <v>0</v>
      </c>
      <c r="AU13" s="149">
        <v>0</v>
      </c>
      <c r="AV13" s="149">
        <v>0</v>
      </c>
      <c r="AW13" s="149">
        <v>0</v>
      </c>
      <c r="AX13" s="149">
        <v>0</v>
      </c>
      <c r="AY13" s="149">
        <v>0</v>
      </c>
      <c r="AZ13" s="149">
        <v>1909476</v>
      </c>
      <c r="BA13" s="149">
        <v>96.360314897052888</v>
      </c>
      <c r="BB13" s="149">
        <v>495834</v>
      </c>
      <c r="BC13" s="149">
        <v>84.382913546630363</v>
      </c>
      <c r="BD13" s="149">
        <v>0</v>
      </c>
      <c r="BE13" s="149">
        <v>0</v>
      </c>
      <c r="BF13" s="149">
        <v>46469</v>
      </c>
      <c r="BG13" s="149">
        <v>0.7419133378037488</v>
      </c>
      <c r="BH13" s="149">
        <v>3883239</v>
      </c>
      <c r="BI13" s="149">
        <v>61.998898361912062</v>
      </c>
    </row>
    <row r="14" spans="1:61" x14ac:dyDescent="0.25">
      <c r="A14" s="148" t="s">
        <v>24</v>
      </c>
      <c r="B14" s="149">
        <v>0</v>
      </c>
      <c r="C14" s="149">
        <v>0</v>
      </c>
      <c r="D14" s="149">
        <v>0</v>
      </c>
      <c r="E14" s="149">
        <v>0</v>
      </c>
      <c r="F14" s="149">
        <v>0</v>
      </c>
      <c r="G14" s="149">
        <v>0</v>
      </c>
      <c r="H14" s="149">
        <v>0</v>
      </c>
      <c r="I14" s="149">
        <v>0</v>
      </c>
      <c r="J14" s="149">
        <v>0</v>
      </c>
      <c r="K14" s="149">
        <v>0</v>
      </c>
      <c r="L14" s="149">
        <v>0</v>
      </c>
      <c r="M14" s="149">
        <v>0</v>
      </c>
      <c r="N14" s="149">
        <v>0</v>
      </c>
      <c r="O14" s="149">
        <v>0</v>
      </c>
      <c r="P14" s="149">
        <v>0</v>
      </c>
      <c r="Q14" s="149">
        <v>0</v>
      </c>
      <c r="R14" s="149">
        <v>129751</v>
      </c>
      <c r="S14" s="149">
        <v>62.230695443645082</v>
      </c>
      <c r="T14" s="149">
        <v>0</v>
      </c>
      <c r="U14" s="149">
        <v>0</v>
      </c>
      <c r="V14" s="149">
        <v>0</v>
      </c>
      <c r="W14" s="149">
        <v>0</v>
      </c>
      <c r="X14" s="149">
        <v>0</v>
      </c>
      <c r="Y14" s="149">
        <v>0</v>
      </c>
      <c r="Z14" s="149">
        <v>0</v>
      </c>
      <c r="AA14" s="149">
        <v>0</v>
      </c>
      <c r="AB14" s="149">
        <v>0</v>
      </c>
      <c r="AC14" s="149">
        <v>0</v>
      </c>
      <c r="AD14" s="149">
        <v>0</v>
      </c>
      <c r="AE14" s="149">
        <v>0</v>
      </c>
      <c r="AF14" s="149">
        <v>0</v>
      </c>
      <c r="AG14" s="149">
        <v>0</v>
      </c>
      <c r="AH14" s="149">
        <v>0</v>
      </c>
      <c r="AI14" s="149">
        <v>0</v>
      </c>
      <c r="AJ14" s="149">
        <v>0</v>
      </c>
      <c r="AK14" s="149">
        <v>0</v>
      </c>
      <c r="AL14" s="149">
        <v>0</v>
      </c>
      <c r="AM14" s="149">
        <v>0</v>
      </c>
      <c r="AN14" s="149">
        <v>0</v>
      </c>
      <c r="AO14" s="149">
        <v>0</v>
      </c>
      <c r="AP14" s="149">
        <v>0</v>
      </c>
      <c r="AQ14" s="149">
        <v>0</v>
      </c>
      <c r="AR14" s="149">
        <v>0</v>
      </c>
      <c r="AS14" s="149">
        <v>0</v>
      </c>
      <c r="AT14" s="149">
        <v>0</v>
      </c>
      <c r="AU14" s="149">
        <v>0</v>
      </c>
      <c r="AV14" s="149">
        <v>0</v>
      </c>
      <c r="AW14" s="149">
        <v>0</v>
      </c>
      <c r="AX14" s="149">
        <v>0</v>
      </c>
      <c r="AY14" s="149">
        <v>0</v>
      </c>
      <c r="AZ14" s="149">
        <v>0</v>
      </c>
      <c r="BA14" s="149">
        <v>0</v>
      </c>
      <c r="BB14" s="149">
        <v>0</v>
      </c>
      <c r="BC14" s="149">
        <v>0</v>
      </c>
      <c r="BD14" s="149">
        <v>221819</v>
      </c>
      <c r="BE14" s="149">
        <v>73.328595041322316</v>
      </c>
      <c r="BF14" s="149">
        <v>0</v>
      </c>
      <c r="BG14" s="149">
        <v>0</v>
      </c>
      <c r="BH14" s="149">
        <v>351570</v>
      </c>
      <c r="BI14" s="149">
        <v>5.6130855445923942</v>
      </c>
    </row>
    <row r="15" spans="1:61" x14ac:dyDescent="0.25">
      <c r="A15" s="148" t="s">
        <v>25</v>
      </c>
      <c r="B15" s="149">
        <v>0</v>
      </c>
      <c r="C15" s="149">
        <v>0</v>
      </c>
      <c r="D15" s="149">
        <v>0</v>
      </c>
      <c r="E15" s="149">
        <v>0</v>
      </c>
      <c r="F15" s="149">
        <v>0</v>
      </c>
      <c r="G15" s="149">
        <v>0</v>
      </c>
      <c r="H15" s="149">
        <v>0</v>
      </c>
      <c r="I15" s="149">
        <v>0</v>
      </c>
      <c r="J15" s="149">
        <v>0</v>
      </c>
      <c r="K15" s="149">
        <v>0</v>
      </c>
      <c r="L15" s="149">
        <v>0</v>
      </c>
      <c r="M15" s="149">
        <v>0</v>
      </c>
      <c r="N15" s="149">
        <v>0</v>
      </c>
      <c r="O15" s="149">
        <v>0</v>
      </c>
      <c r="P15" s="149">
        <v>249784</v>
      </c>
      <c r="Q15" s="149">
        <v>17.002518548771356</v>
      </c>
      <c r="R15" s="149">
        <v>0</v>
      </c>
      <c r="S15" s="149">
        <v>0</v>
      </c>
      <c r="T15" s="149">
        <v>0</v>
      </c>
      <c r="U15" s="149">
        <v>0</v>
      </c>
      <c r="V15" s="149">
        <v>0</v>
      </c>
      <c r="W15" s="149">
        <v>0</v>
      </c>
      <c r="X15" s="149">
        <v>0</v>
      </c>
      <c r="Y15" s="149">
        <v>0</v>
      </c>
      <c r="Z15" s="149">
        <v>0</v>
      </c>
      <c r="AA15" s="149">
        <v>0</v>
      </c>
      <c r="AB15" s="149">
        <v>0</v>
      </c>
      <c r="AC15" s="149">
        <v>0</v>
      </c>
      <c r="AD15" s="149">
        <v>0</v>
      </c>
      <c r="AE15" s="149">
        <v>0</v>
      </c>
      <c r="AF15" s="149">
        <v>0</v>
      </c>
      <c r="AG15" s="149">
        <v>0</v>
      </c>
      <c r="AH15" s="149">
        <v>0</v>
      </c>
      <c r="AI15" s="149">
        <v>0</v>
      </c>
      <c r="AJ15" s="149">
        <v>96424</v>
      </c>
      <c r="AK15" s="149">
        <v>22.698681732580038</v>
      </c>
      <c r="AL15" s="149">
        <v>0</v>
      </c>
      <c r="AM15" s="149">
        <v>0</v>
      </c>
      <c r="AN15" s="149">
        <v>0</v>
      </c>
      <c r="AO15" s="149">
        <v>0</v>
      </c>
      <c r="AP15" s="149">
        <v>0</v>
      </c>
      <c r="AQ15" s="149">
        <v>0</v>
      </c>
      <c r="AR15" s="149">
        <v>0</v>
      </c>
      <c r="AS15" s="149">
        <v>0</v>
      </c>
      <c r="AT15" s="149">
        <v>0</v>
      </c>
      <c r="AU15" s="149">
        <v>0</v>
      </c>
      <c r="AV15" s="149">
        <v>0</v>
      </c>
      <c r="AW15" s="149">
        <v>0</v>
      </c>
      <c r="AX15" s="149">
        <v>0</v>
      </c>
      <c r="AY15" s="149">
        <v>0</v>
      </c>
      <c r="AZ15" s="149">
        <v>105908</v>
      </c>
      <c r="BA15" s="149">
        <v>5.3445700444085587</v>
      </c>
      <c r="BB15" s="149">
        <v>24492</v>
      </c>
      <c r="BC15" s="149">
        <v>4.168141592920354</v>
      </c>
      <c r="BD15" s="149">
        <v>0</v>
      </c>
      <c r="BE15" s="149">
        <v>0</v>
      </c>
      <c r="BF15" s="149">
        <v>0</v>
      </c>
      <c r="BG15" s="149">
        <v>0</v>
      </c>
      <c r="BH15" s="149">
        <v>476608</v>
      </c>
      <c r="BI15" s="149">
        <v>7.609413417632596</v>
      </c>
    </row>
    <row r="16" spans="1:61" x14ac:dyDescent="0.25">
      <c r="A16" s="148" t="s">
        <v>26</v>
      </c>
      <c r="B16" s="149">
        <v>0</v>
      </c>
      <c r="C16" s="149">
        <v>0</v>
      </c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v>0</v>
      </c>
      <c r="J16" s="149">
        <v>0</v>
      </c>
      <c r="K16" s="149">
        <v>0</v>
      </c>
      <c r="L16" s="149">
        <v>0</v>
      </c>
      <c r="M16" s="149">
        <v>0</v>
      </c>
      <c r="N16" s="149">
        <v>0</v>
      </c>
      <c r="O16" s="149">
        <v>0</v>
      </c>
      <c r="P16" s="149">
        <v>0</v>
      </c>
      <c r="Q16" s="149">
        <v>0</v>
      </c>
      <c r="R16" s="149">
        <v>0</v>
      </c>
      <c r="S16" s="149">
        <v>0</v>
      </c>
      <c r="T16" s="149">
        <v>0</v>
      </c>
      <c r="U16" s="149">
        <v>0</v>
      </c>
      <c r="V16" s="149">
        <v>0</v>
      </c>
      <c r="W16" s="149">
        <v>0</v>
      </c>
      <c r="X16" s="149">
        <v>0</v>
      </c>
      <c r="Y16" s="149">
        <v>0</v>
      </c>
      <c r="Z16" s="149">
        <v>0</v>
      </c>
      <c r="AA16" s="149">
        <v>0</v>
      </c>
      <c r="AB16" s="149">
        <v>0</v>
      </c>
      <c r="AC16" s="149">
        <v>0</v>
      </c>
      <c r="AD16" s="149">
        <v>0</v>
      </c>
      <c r="AE16" s="149">
        <v>0</v>
      </c>
      <c r="AF16" s="149">
        <v>0</v>
      </c>
      <c r="AG16" s="149">
        <v>0</v>
      </c>
      <c r="AH16" s="149">
        <v>0</v>
      </c>
      <c r="AI16" s="149">
        <v>0</v>
      </c>
      <c r="AJ16" s="149">
        <v>0</v>
      </c>
      <c r="AK16" s="149">
        <v>0</v>
      </c>
      <c r="AL16" s="149">
        <v>0</v>
      </c>
      <c r="AM16" s="149">
        <v>0</v>
      </c>
      <c r="AN16" s="149">
        <v>0</v>
      </c>
      <c r="AO16" s="149">
        <v>0</v>
      </c>
      <c r="AP16" s="149">
        <v>0</v>
      </c>
      <c r="AQ16" s="149">
        <v>0</v>
      </c>
      <c r="AR16" s="149">
        <v>0</v>
      </c>
      <c r="AS16" s="149">
        <v>0</v>
      </c>
      <c r="AT16" s="149">
        <v>0</v>
      </c>
      <c r="AU16" s="149">
        <v>0</v>
      </c>
      <c r="AV16" s="149">
        <v>0</v>
      </c>
      <c r="AW16" s="149">
        <v>0</v>
      </c>
      <c r="AX16" s="149">
        <v>0</v>
      </c>
      <c r="AY16" s="149">
        <v>0</v>
      </c>
      <c r="AZ16" s="149">
        <v>0</v>
      </c>
      <c r="BA16" s="149">
        <v>0</v>
      </c>
      <c r="BB16" s="149">
        <v>0</v>
      </c>
      <c r="BC16" s="149">
        <v>0</v>
      </c>
      <c r="BD16" s="149">
        <v>0</v>
      </c>
      <c r="BE16" s="149">
        <v>0</v>
      </c>
      <c r="BF16" s="149">
        <v>0</v>
      </c>
      <c r="BG16" s="149">
        <v>0</v>
      </c>
      <c r="BH16" s="149">
        <v>0</v>
      </c>
      <c r="BI16" s="149">
        <v>0</v>
      </c>
    </row>
    <row r="17" spans="1:61" x14ac:dyDescent="0.25">
      <c r="A17" s="148" t="s">
        <v>27</v>
      </c>
      <c r="B17" s="149">
        <v>0</v>
      </c>
      <c r="C17" s="149">
        <v>0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149">
        <v>0</v>
      </c>
      <c r="M17" s="149">
        <v>0</v>
      </c>
      <c r="N17" s="149">
        <v>0</v>
      </c>
      <c r="O17" s="149">
        <v>0</v>
      </c>
      <c r="P17" s="149">
        <v>0</v>
      </c>
      <c r="Q17" s="149">
        <v>0</v>
      </c>
      <c r="R17" s="149">
        <v>0</v>
      </c>
      <c r="S17" s="149">
        <v>0</v>
      </c>
      <c r="T17" s="149">
        <v>0</v>
      </c>
      <c r="U17" s="149">
        <v>0</v>
      </c>
      <c r="V17" s="149">
        <v>0</v>
      </c>
      <c r="W17" s="149">
        <v>0</v>
      </c>
      <c r="X17" s="149">
        <v>0</v>
      </c>
      <c r="Y17" s="149">
        <v>0</v>
      </c>
      <c r="Z17" s="149">
        <v>0</v>
      </c>
      <c r="AA17" s="149">
        <v>0</v>
      </c>
      <c r="AB17" s="149">
        <v>0</v>
      </c>
      <c r="AC17" s="149">
        <v>0</v>
      </c>
      <c r="AD17" s="149">
        <v>0</v>
      </c>
      <c r="AE17" s="149">
        <v>0</v>
      </c>
      <c r="AF17" s="149">
        <v>0</v>
      </c>
      <c r="AG17" s="149">
        <v>0</v>
      </c>
      <c r="AH17" s="149">
        <v>0</v>
      </c>
      <c r="AI17" s="149">
        <v>0</v>
      </c>
      <c r="AJ17" s="149">
        <v>0</v>
      </c>
      <c r="AK17" s="149">
        <v>0</v>
      </c>
      <c r="AL17" s="149">
        <v>0</v>
      </c>
      <c r="AM17" s="149">
        <v>0</v>
      </c>
      <c r="AN17" s="149">
        <v>0</v>
      </c>
      <c r="AO17" s="149">
        <v>0</v>
      </c>
      <c r="AP17" s="149">
        <v>0</v>
      </c>
      <c r="AQ17" s="149">
        <v>0</v>
      </c>
      <c r="AR17" s="149">
        <v>0</v>
      </c>
      <c r="AS17" s="149">
        <v>0</v>
      </c>
      <c r="AT17" s="149">
        <v>0</v>
      </c>
      <c r="AU17" s="149">
        <v>0</v>
      </c>
      <c r="AV17" s="149">
        <v>0</v>
      </c>
      <c r="AW17" s="149">
        <v>0</v>
      </c>
      <c r="AX17" s="149">
        <v>0</v>
      </c>
      <c r="AY17" s="149">
        <v>0</v>
      </c>
      <c r="AZ17" s="149">
        <v>0</v>
      </c>
      <c r="BA17" s="149">
        <v>0</v>
      </c>
      <c r="BB17" s="149">
        <v>0</v>
      </c>
      <c r="BC17" s="149">
        <v>0</v>
      </c>
      <c r="BD17" s="149">
        <v>0</v>
      </c>
      <c r="BE17" s="149">
        <v>0</v>
      </c>
      <c r="BF17" s="149">
        <v>0</v>
      </c>
      <c r="BG17" s="149">
        <v>0</v>
      </c>
      <c r="BH17" s="149">
        <v>0</v>
      </c>
      <c r="BI17" s="149">
        <v>0</v>
      </c>
    </row>
    <row r="18" spans="1:61" x14ac:dyDescent="0.25">
      <c r="A18" s="148" t="s">
        <v>28</v>
      </c>
      <c r="B18" s="149">
        <v>0</v>
      </c>
      <c r="C18" s="149">
        <v>0</v>
      </c>
      <c r="D18" s="149">
        <v>0</v>
      </c>
      <c r="E18" s="149">
        <v>0</v>
      </c>
      <c r="F18" s="149">
        <v>0</v>
      </c>
      <c r="G18" s="149">
        <v>0</v>
      </c>
      <c r="H18" s="149">
        <v>0</v>
      </c>
      <c r="I18" s="149">
        <v>0</v>
      </c>
      <c r="J18" s="149">
        <v>0</v>
      </c>
      <c r="K18" s="149">
        <v>0</v>
      </c>
      <c r="L18" s="149">
        <v>0</v>
      </c>
      <c r="M18" s="149">
        <v>0</v>
      </c>
      <c r="N18" s="149">
        <v>0</v>
      </c>
      <c r="O18" s="149">
        <v>0</v>
      </c>
      <c r="P18" s="149">
        <v>0</v>
      </c>
      <c r="Q18" s="149">
        <v>0</v>
      </c>
      <c r="R18" s="149">
        <v>0</v>
      </c>
      <c r="S18" s="149">
        <v>0</v>
      </c>
      <c r="T18" s="149">
        <v>0</v>
      </c>
      <c r="U18" s="149">
        <v>0</v>
      </c>
      <c r="V18" s="149">
        <v>0</v>
      </c>
      <c r="W18" s="149">
        <v>0</v>
      </c>
      <c r="X18" s="149">
        <v>0</v>
      </c>
      <c r="Y18" s="149">
        <v>0</v>
      </c>
      <c r="Z18" s="149">
        <v>0</v>
      </c>
      <c r="AA18" s="149">
        <v>0</v>
      </c>
      <c r="AB18" s="149">
        <v>0</v>
      </c>
      <c r="AC18" s="149">
        <v>0</v>
      </c>
      <c r="AD18" s="149">
        <v>0</v>
      </c>
      <c r="AE18" s="149">
        <v>0</v>
      </c>
      <c r="AF18" s="149">
        <v>0</v>
      </c>
      <c r="AG18" s="149">
        <v>0</v>
      </c>
      <c r="AH18" s="149">
        <v>0</v>
      </c>
      <c r="AI18" s="149">
        <v>0</v>
      </c>
      <c r="AJ18" s="149">
        <v>0</v>
      </c>
      <c r="AK18" s="149">
        <v>0</v>
      </c>
      <c r="AL18" s="149">
        <v>0</v>
      </c>
      <c r="AM18" s="149">
        <v>0</v>
      </c>
      <c r="AN18" s="149">
        <v>0</v>
      </c>
      <c r="AO18" s="149">
        <v>0</v>
      </c>
      <c r="AP18" s="149">
        <v>0</v>
      </c>
      <c r="AQ18" s="149">
        <v>0</v>
      </c>
      <c r="AR18" s="149">
        <v>0</v>
      </c>
      <c r="AS18" s="149">
        <v>0</v>
      </c>
      <c r="AT18" s="149">
        <v>0</v>
      </c>
      <c r="AU18" s="149">
        <v>0</v>
      </c>
      <c r="AV18" s="149">
        <v>0</v>
      </c>
      <c r="AW18" s="149">
        <v>0</v>
      </c>
      <c r="AX18" s="149">
        <v>0</v>
      </c>
      <c r="AY18" s="149">
        <v>0</v>
      </c>
      <c r="AZ18" s="149">
        <v>0</v>
      </c>
      <c r="BA18" s="149">
        <v>0</v>
      </c>
      <c r="BB18" s="149">
        <v>0</v>
      </c>
      <c r="BC18" s="149">
        <v>0</v>
      </c>
      <c r="BD18" s="149">
        <v>0</v>
      </c>
      <c r="BE18" s="149">
        <v>0</v>
      </c>
      <c r="BF18" s="149">
        <v>0</v>
      </c>
      <c r="BG18" s="149">
        <v>0</v>
      </c>
      <c r="BH18" s="149">
        <v>0</v>
      </c>
      <c r="BI18" s="149">
        <v>0</v>
      </c>
    </row>
    <row r="19" spans="1:61" x14ac:dyDescent="0.25">
      <c r="A19" s="150" t="s">
        <v>29</v>
      </c>
      <c r="B19" s="151">
        <v>0</v>
      </c>
      <c r="C19" s="151">
        <v>0</v>
      </c>
      <c r="D19" s="151">
        <v>0</v>
      </c>
      <c r="E19" s="151">
        <v>0</v>
      </c>
      <c r="F19" s="151">
        <v>0</v>
      </c>
      <c r="G19" s="151">
        <v>0</v>
      </c>
      <c r="H19" s="151">
        <v>159362</v>
      </c>
      <c r="I19" s="151">
        <v>90.136877828054295</v>
      </c>
      <c r="J19" s="151">
        <v>0</v>
      </c>
      <c r="K19" s="151">
        <v>0</v>
      </c>
      <c r="L19" s="151">
        <v>0</v>
      </c>
      <c r="M19" s="151">
        <v>0</v>
      </c>
      <c r="N19" s="151">
        <v>0</v>
      </c>
      <c r="O19" s="151">
        <v>0</v>
      </c>
      <c r="P19" s="151">
        <v>1197219</v>
      </c>
      <c r="Q19" s="151">
        <v>81.493363283643049</v>
      </c>
      <c r="R19" s="151">
        <v>129751</v>
      </c>
      <c r="S19" s="151">
        <v>62.230695443645082</v>
      </c>
      <c r="T19" s="151">
        <v>0</v>
      </c>
      <c r="U19" s="151">
        <v>0</v>
      </c>
      <c r="V19" s="151">
        <v>0</v>
      </c>
      <c r="W19" s="151">
        <v>0</v>
      </c>
      <c r="X19" s="151">
        <v>0</v>
      </c>
      <c r="Y19" s="151">
        <v>0</v>
      </c>
      <c r="Z19" s="151">
        <v>0</v>
      </c>
      <c r="AA19" s="151">
        <v>0</v>
      </c>
      <c r="AB19" s="151">
        <v>0</v>
      </c>
      <c r="AC19" s="151">
        <v>0</v>
      </c>
      <c r="AD19" s="151">
        <v>0</v>
      </c>
      <c r="AE19" s="151">
        <v>0</v>
      </c>
      <c r="AF19" s="151">
        <v>0</v>
      </c>
      <c r="AG19" s="151">
        <v>0</v>
      </c>
      <c r="AH19" s="151">
        <v>0</v>
      </c>
      <c r="AI19" s="151">
        <v>0</v>
      </c>
      <c r="AJ19" s="151">
        <v>418976</v>
      </c>
      <c r="AK19" s="151">
        <v>98.62900188323917</v>
      </c>
      <c r="AL19" s="151">
        <v>36481</v>
      </c>
      <c r="AM19" s="151">
        <v>76.160751565761998</v>
      </c>
      <c r="AN19" s="151">
        <v>161473</v>
      </c>
      <c r="AO19" s="151">
        <v>87.188444924406042</v>
      </c>
      <c r="AP19" s="151">
        <v>0</v>
      </c>
      <c r="AQ19" s="151">
        <v>0</v>
      </c>
      <c r="AR19" s="151">
        <v>0</v>
      </c>
      <c r="AS19" s="151">
        <v>0</v>
      </c>
      <c r="AT19" s="151">
        <v>0</v>
      </c>
      <c r="AU19" s="151">
        <v>0</v>
      </c>
      <c r="AV19" s="151">
        <v>0</v>
      </c>
      <c r="AW19" s="151">
        <v>0</v>
      </c>
      <c r="AX19" s="151">
        <v>0</v>
      </c>
      <c r="AY19" s="151">
        <v>0</v>
      </c>
      <c r="AZ19" s="151">
        <v>2015384</v>
      </c>
      <c r="BA19" s="151">
        <v>101.70488494146144</v>
      </c>
      <c r="BB19" s="151">
        <v>520326</v>
      </c>
      <c r="BC19" s="151">
        <v>88.551055139550712</v>
      </c>
      <c r="BD19" s="151">
        <v>221819</v>
      </c>
      <c r="BE19" s="151">
        <v>73.328595041322316</v>
      </c>
      <c r="BF19" s="151">
        <v>46469</v>
      </c>
      <c r="BG19" s="151">
        <v>0.7419133378037488</v>
      </c>
      <c r="BH19" s="151">
        <v>4907260</v>
      </c>
      <c r="BI19" s="151">
        <v>78.348181498866424</v>
      </c>
    </row>
    <row r="20" spans="1:61" x14ac:dyDescent="0.25">
      <c r="A20" s="152" t="s">
        <v>30</v>
      </c>
      <c r="B20" s="153" t="s">
        <v>13</v>
      </c>
      <c r="C20" s="153" t="s">
        <v>13</v>
      </c>
      <c r="D20" s="153" t="s">
        <v>13</v>
      </c>
      <c r="E20" s="153" t="s">
        <v>13</v>
      </c>
      <c r="F20" s="153" t="s">
        <v>13</v>
      </c>
      <c r="G20" s="153" t="s">
        <v>13</v>
      </c>
      <c r="H20" s="153" t="s">
        <v>13</v>
      </c>
      <c r="I20" s="153" t="s">
        <v>13</v>
      </c>
      <c r="J20" s="153" t="s">
        <v>13</v>
      </c>
      <c r="K20" s="153" t="s">
        <v>13</v>
      </c>
      <c r="L20" s="153" t="s">
        <v>13</v>
      </c>
      <c r="M20" s="153" t="s">
        <v>13</v>
      </c>
      <c r="N20" s="153" t="s">
        <v>13</v>
      </c>
      <c r="O20" s="153" t="s">
        <v>13</v>
      </c>
      <c r="P20" s="153" t="s">
        <v>13</v>
      </c>
      <c r="Q20" s="153" t="s">
        <v>13</v>
      </c>
      <c r="R20" s="153" t="s">
        <v>13</v>
      </c>
      <c r="S20" s="153" t="s">
        <v>13</v>
      </c>
      <c r="T20" s="153" t="s">
        <v>13</v>
      </c>
      <c r="U20" s="153" t="s">
        <v>13</v>
      </c>
      <c r="V20" s="153" t="s">
        <v>13</v>
      </c>
      <c r="W20" s="153" t="s">
        <v>13</v>
      </c>
      <c r="X20" s="153" t="s">
        <v>13</v>
      </c>
      <c r="Y20" s="153" t="s">
        <v>13</v>
      </c>
      <c r="Z20" s="153" t="s">
        <v>13</v>
      </c>
      <c r="AA20" s="153" t="s">
        <v>13</v>
      </c>
      <c r="AB20" s="153" t="s">
        <v>13</v>
      </c>
      <c r="AC20" s="153" t="s">
        <v>13</v>
      </c>
      <c r="AD20" s="153" t="s">
        <v>13</v>
      </c>
      <c r="AE20" s="153" t="s">
        <v>13</v>
      </c>
      <c r="AF20" s="153" t="s">
        <v>13</v>
      </c>
      <c r="AG20" s="153" t="s">
        <v>13</v>
      </c>
      <c r="AH20" s="153" t="s">
        <v>13</v>
      </c>
      <c r="AI20" s="153" t="s">
        <v>13</v>
      </c>
      <c r="AJ20" s="153" t="s">
        <v>13</v>
      </c>
      <c r="AK20" s="153" t="s">
        <v>13</v>
      </c>
      <c r="AL20" s="153" t="s">
        <v>13</v>
      </c>
      <c r="AM20" s="153" t="s">
        <v>13</v>
      </c>
      <c r="AN20" s="153" t="s">
        <v>13</v>
      </c>
      <c r="AO20" s="153" t="s">
        <v>13</v>
      </c>
      <c r="AP20" s="153" t="s">
        <v>13</v>
      </c>
      <c r="AQ20" s="153" t="s">
        <v>13</v>
      </c>
      <c r="AR20" s="153" t="s">
        <v>13</v>
      </c>
      <c r="AS20" s="153" t="s">
        <v>13</v>
      </c>
      <c r="AT20" s="153" t="s">
        <v>13</v>
      </c>
      <c r="AU20" s="153" t="s">
        <v>13</v>
      </c>
      <c r="AV20" s="153" t="s">
        <v>13</v>
      </c>
      <c r="AW20" s="153" t="s">
        <v>13</v>
      </c>
      <c r="AX20" s="153" t="s">
        <v>13</v>
      </c>
      <c r="AY20" s="153" t="s">
        <v>13</v>
      </c>
      <c r="AZ20" s="153" t="s">
        <v>13</v>
      </c>
      <c r="BA20" s="153" t="s">
        <v>13</v>
      </c>
      <c r="BB20" s="153" t="s">
        <v>13</v>
      </c>
      <c r="BC20" s="153" t="s">
        <v>13</v>
      </c>
      <c r="BD20" s="153" t="s">
        <v>13</v>
      </c>
      <c r="BE20" s="153" t="s">
        <v>13</v>
      </c>
      <c r="BF20" s="153" t="s">
        <v>13</v>
      </c>
      <c r="BG20" s="153" t="s">
        <v>13</v>
      </c>
      <c r="BH20" s="153" t="s">
        <v>13</v>
      </c>
      <c r="BI20" s="153" t="s">
        <v>13</v>
      </c>
    </row>
    <row r="21" spans="1:61" x14ac:dyDescent="0.25">
      <c r="A21" s="154" t="s">
        <v>31</v>
      </c>
      <c r="B21" s="155">
        <v>0</v>
      </c>
      <c r="C21" s="155">
        <v>0</v>
      </c>
      <c r="D21" s="155">
        <v>0</v>
      </c>
      <c r="E21" s="155">
        <v>0</v>
      </c>
      <c r="F21" s="155">
        <v>0</v>
      </c>
      <c r="G21" s="155">
        <v>0</v>
      </c>
      <c r="H21" s="155">
        <v>0</v>
      </c>
      <c r="I21" s="155">
        <v>0</v>
      </c>
      <c r="J21" s="155">
        <v>0</v>
      </c>
      <c r="K21" s="155">
        <v>0</v>
      </c>
      <c r="L21" s="155">
        <v>0</v>
      </c>
      <c r="M21" s="155">
        <v>0</v>
      </c>
      <c r="N21" s="155">
        <v>0</v>
      </c>
      <c r="O21" s="155">
        <v>0</v>
      </c>
      <c r="P21" s="155">
        <v>0</v>
      </c>
      <c r="Q21" s="155">
        <v>0</v>
      </c>
      <c r="R21" s="155">
        <v>0</v>
      </c>
      <c r="S21" s="155">
        <v>0</v>
      </c>
      <c r="T21" s="155">
        <v>0</v>
      </c>
      <c r="U21" s="155">
        <v>0</v>
      </c>
      <c r="V21" s="155">
        <v>0</v>
      </c>
      <c r="W21" s="155">
        <v>0</v>
      </c>
      <c r="X21" s="155">
        <v>0</v>
      </c>
      <c r="Y21" s="155">
        <v>0</v>
      </c>
      <c r="Z21" s="155">
        <v>0</v>
      </c>
      <c r="AA21" s="155">
        <v>0</v>
      </c>
      <c r="AB21" s="155">
        <v>0</v>
      </c>
      <c r="AC21" s="155">
        <v>0</v>
      </c>
      <c r="AD21" s="155">
        <v>0</v>
      </c>
      <c r="AE21" s="155">
        <v>0</v>
      </c>
      <c r="AF21" s="155">
        <v>0</v>
      </c>
      <c r="AG21" s="155">
        <v>0</v>
      </c>
      <c r="AH21" s="155">
        <v>0</v>
      </c>
      <c r="AI21" s="155">
        <v>0</v>
      </c>
      <c r="AJ21" s="155">
        <v>0</v>
      </c>
      <c r="AK21" s="155">
        <v>0</v>
      </c>
      <c r="AL21" s="155">
        <v>0</v>
      </c>
      <c r="AM21" s="155">
        <v>0</v>
      </c>
      <c r="AN21" s="155">
        <v>0</v>
      </c>
      <c r="AO21" s="155">
        <v>0</v>
      </c>
      <c r="AP21" s="155">
        <v>0</v>
      </c>
      <c r="AQ21" s="155">
        <v>0</v>
      </c>
      <c r="AR21" s="155">
        <v>0</v>
      </c>
      <c r="AS21" s="155">
        <v>0</v>
      </c>
      <c r="AT21" s="155">
        <v>0</v>
      </c>
      <c r="AU21" s="155">
        <v>0</v>
      </c>
      <c r="AV21" s="155">
        <v>0</v>
      </c>
      <c r="AW21" s="155">
        <v>0</v>
      </c>
      <c r="AX21" s="155">
        <v>0</v>
      </c>
      <c r="AY21" s="155">
        <v>0</v>
      </c>
      <c r="AZ21" s="155">
        <v>0</v>
      </c>
      <c r="BA21" s="155">
        <v>0</v>
      </c>
      <c r="BB21" s="155">
        <v>0</v>
      </c>
      <c r="BC21" s="155">
        <v>0</v>
      </c>
      <c r="BD21" s="155">
        <v>0</v>
      </c>
      <c r="BE21" s="155">
        <v>0</v>
      </c>
      <c r="BF21" s="155">
        <v>0</v>
      </c>
      <c r="BG21" s="155">
        <v>0</v>
      </c>
      <c r="BH21" s="155">
        <v>0</v>
      </c>
      <c r="BI21" s="155">
        <v>0</v>
      </c>
    </row>
    <row r="22" spans="1:61" x14ac:dyDescent="0.25">
      <c r="A22" s="154" t="s">
        <v>32</v>
      </c>
      <c r="B22" s="155">
        <v>0</v>
      </c>
      <c r="C22" s="155">
        <v>0</v>
      </c>
      <c r="D22" s="155">
        <v>0</v>
      </c>
      <c r="E22" s="155">
        <v>0</v>
      </c>
      <c r="F22" s="155">
        <v>0</v>
      </c>
      <c r="G22" s="155">
        <v>0</v>
      </c>
      <c r="H22" s="155">
        <v>0</v>
      </c>
      <c r="I22" s="155">
        <v>0</v>
      </c>
      <c r="J22" s="155">
        <v>0</v>
      </c>
      <c r="K22" s="155">
        <v>0</v>
      </c>
      <c r="L22" s="155">
        <v>0</v>
      </c>
      <c r="M22" s="155">
        <v>0</v>
      </c>
      <c r="N22" s="155">
        <v>0</v>
      </c>
      <c r="O22" s="155">
        <v>0</v>
      </c>
      <c r="P22" s="155">
        <v>0</v>
      </c>
      <c r="Q22" s="155">
        <v>0</v>
      </c>
      <c r="R22" s="155">
        <v>0</v>
      </c>
      <c r="S22" s="155">
        <v>0</v>
      </c>
      <c r="T22" s="155">
        <v>0</v>
      </c>
      <c r="U22" s="155">
        <v>0</v>
      </c>
      <c r="V22" s="155">
        <v>0</v>
      </c>
      <c r="W22" s="155">
        <v>0</v>
      </c>
      <c r="X22" s="155">
        <v>0</v>
      </c>
      <c r="Y22" s="155">
        <v>0</v>
      </c>
      <c r="Z22" s="155">
        <v>0</v>
      </c>
      <c r="AA22" s="155">
        <v>0</v>
      </c>
      <c r="AB22" s="155">
        <v>0</v>
      </c>
      <c r="AC22" s="155">
        <v>0</v>
      </c>
      <c r="AD22" s="155">
        <v>0</v>
      </c>
      <c r="AE22" s="155">
        <v>0</v>
      </c>
      <c r="AF22" s="155">
        <v>0</v>
      </c>
      <c r="AG22" s="155">
        <v>0</v>
      </c>
      <c r="AH22" s="155">
        <v>0</v>
      </c>
      <c r="AI22" s="155">
        <v>0</v>
      </c>
      <c r="AJ22" s="155">
        <v>0</v>
      </c>
      <c r="AK22" s="155">
        <v>0</v>
      </c>
      <c r="AL22" s="155">
        <v>0</v>
      </c>
      <c r="AM22" s="155">
        <v>0</v>
      </c>
      <c r="AN22" s="155">
        <v>0</v>
      </c>
      <c r="AO22" s="155">
        <v>0</v>
      </c>
      <c r="AP22" s="155">
        <v>0</v>
      </c>
      <c r="AQ22" s="155">
        <v>0</v>
      </c>
      <c r="AR22" s="155">
        <v>0</v>
      </c>
      <c r="AS22" s="155">
        <v>0</v>
      </c>
      <c r="AT22" s="155">
        <v>0</v>
      </c>
      <c r="AU22" s="155">
        <v>0</v>
      </c>
      <c r="AV22" s="155">
        <v>0</v>
      </c>
      <c r="AW22" s="155">
        <v>0</v>
      </c>
      <c r="AX22" s="155">
        <v>0</v>
      </c>
      <c r="AY22" s="155">
        <v>0</v>
      </c>
      <c r="AZ22" s="155">
        <v>0</v>
      </c>
      <c r="BA22" s="155">
        <v>0</v>
      </c>
      <c r="BB22" s="155">
        <v>0</v>
      </c>
      <c r="BC22" s="155">
        <v>0</v>
      </c>
      <c r="BD22" s="155">
        <v>0</v>
      </c>
      <c r="BE22" s="155">
        <v>0</v>
      </c>
      <c r="BF22" s="155">
        <v>699800</v>
      </c>
      <c r="BG22" s="155">
        <v>11.172845419420762</v>
      </c>
      <c r="BH22" s="155">
        <v>699800</v>
      </c>
      <c r="BI22" s="155">
        <v>11.172845419420762</v>
      </c>
    </row>
    <row r="23" spans="1:61" x14ac:dyDescent="0.25">
      <c r="A23" s="156" t="s">
        <v>33</v>
      </c>
      <c r="B23" s="157">
        <v>0</v>
      </c>
      <c r="C23" s="157">
        <v>0</v>
      </c>
      <c r="D23" s="157">
        <v>0</v>
      </c>
      <c r="E23" s="157">
        <v>0</v>
      </c>
      <c r="F23" s="157">
        <v>0</v>
      </c>
      <c r="G23" s="157">
        <v>0</v>
      </c>
      <c r="H23" s="157">
        <v>0</v>
      </c>
      <c r="I23" s="157">
        <v>0</v>
      </c>
      <c r="J23" s="157">
        <v>0</v>
      </c>
      <c r="K23" s="157">
        <v>0</v>
      </c>
      <c r="L23" s="157">
        <v>0</v>
      </c>
      <c r="M23" s="157">
        <v>0</v>
      </c>
      <c r="N23" s="157">
        <v>0</v>
      </c>
      <c r="O23" s="157">
        <v>0</v>
      </c>
      <c r="P23" s="157">
        <v>0</v>
      </c>
      <c r="Q23" s="157">
        <v>0</v>
      </c>
      <c r="R23" s="157">
        <v>0</v>
      </c>
      <c r="S23" s="157">
        <v>0</v>
      </c>
      <c r="T23" s="157">
        <v>0</v>
      </c>
      <c r="U23" s="157">
        <v>0</v>
      </c>
      <c r="V23" s="157">
        <v>0</v>
      </c>
      <c r="W23" s="157">
        <v>0</v>
      </c>
      <c r="X23" s="157">
        <v>0</v>
      </c>
      <c r="Y23" s="157">
        <v>0</v>
      </c>
      <c r="Z23" s="157">
        <v>0</v>
      </c>
      <c r="AA23" s="157">
        <v>0</v>
      </c>
      <c r="AB23" s="157">
        <v>0</v>
      </c>
      <c r="AC23" s="157">
        <v>0</v>
      </c>
      <c r="AD23" s="157">
        <v>0</v>
      </c>
      <c r="AE23" s="157">
        <v>0</v>
      </c>
      <c r="AF23" s="157">
        <v>0</v>
      </c>
      <c r="AG23" s="157">
        <v>0</v>
      </c>
      <c r="AH23" s="157">
        <v>0</v>
      </c>
      <c r="AI23" s="157">
        <v>0</v>
      </c>
      <c r="AJ23" s="157">
        <v>0</v>
      </c>
      <c r="AK23" s="157">
        <v>0</v>
      </c>
      <c r="AL23" s="157">
        <v>0</v>
      </c>
      <c r="AM23" s="157">
        <v>0</v>
      </c>
      <c r="AN23" s="157">
        <v>0</v>
      </c>
      <c r="AO23" s="157">
        <v>0</v>
      </c>
      <c r="AP23" s="157">
        <v>0</v>
      </c>
      <c r="AQ23" s="157">
        <v>0</v>
      </c>
      <c r="AR23" s="157">
        <v>0</v>
      </c>
      <c r="AS23" s="157">
        <v>0</v>
      </c>
      <c r="AT23" s="157">
        <v>0</v>
      </c>
      <c r="AU23" s="157">
        <v>0</v>
      </c>
      <c r="AV23" s="157">
        <v>0</v>
      </c>
      <c r="AW23" s="157">
        <v>0</v>
      </c>
      <c r="AX23" s="157">
        <v>0</v>
      </c>
      <c r="AY23" s="157">
        <v>0</v>
      </c>
      <c r="AZ23" s="157">
        <v>0</v>
      </c>
      <c r="BA23" s="157">
        <v>0</v>
      </c>
      <c r="BB23" s="157">
        <v>0</v>
      </c>
      <c r="BC23" s="157">
        <v>0</v>
      </c>
      <c r="BD23" s="157">
        <v>0</v>
      </c>
      <c r="BE23" s="157">
        <v>0</v>
      </c>
      <c r="BF23" s="157">
        <v>699800</v>
      </c>
      <c r="BG23" s="157">
        <v>11.172845419420762</v>
      </c>
      <c r="BH23" s="157">
        <v>699800</v>
      </c>
      <c r="BI23" s="157">
        <v>11.172845419420762</v>
      </c>
    </row>
    <row r="24" spans="1:61" x14ac:dyDescent="0.25">
      <c r="A24" s="158" t="s">
        <v>34</v>
      </c>
      <c r="B24" s="159">
        <v>0</v>
      </c>
      <c r="C24" s="159">
        <v>0</v>
      </c>
      <c r="D24" s="159">
        <v>0</v>
      </c>
      <c r="E24" s="159">
        <v>0</v>
      </c>
      <c r="F24" s="159">
        <v>0</v>
      </c>
      <c r="G24" s="159">
        <v>0</v>
      </c>
      <c r="H24" s="159">
        <v>159362</v>
      </c>
      <c r="I24" s="159">
        <v>90.136877828054295</v>
      </c>
      <c r="J24" s="159">
        <v>0</v>
      </c>
      <c r="K24" s="159">
        <v>0</v>
      </c>
      <c r="L24" s="159">
        <v>0</v>
      </c>
      <c r="M24" s="159">
        <v>0</v>
      </c>
      <c r="N24" s="159">
        <v>0</v>
      </c>
      <c r="O24" s="159">
        <v>0</v>
      </c>
      <c r="P24" s="159">
        <v>1197219</v>
      </c>
      <c r="Q24" s="159">
        <v>81.493363283643049</v>
      </c>
      <c r="R24" s="159">
        <v>129751</v>
      </c>
      <c r="S24" s="159">
        <v>62.230695443645082</v>
      </c>
      <c r="T24" s="159">
        <v>0</v>
      </c>
      <c r="U24" s="159">
        <v>0</v>
      </c>
      <c r="V24" s="159">
        <v>0</v>
      </c>
      <c r="W24" s="159">
        <v>0</v>
      </c>
      <c r="X24" s="159">
        <v>0</v>
      </c>
      <c r="Y24" s="159">
        <v>0</v>
      </c>
      <c r="Z24" s="159">
        <v>0</v>
      </c>
      <c r="AA24" s="159">
        <v>0</v>
      </c>
      <c r="AB24" s="159">
        <v>0</v>
      </c>
      <c r="AC24" s="159">
        <v>0</v>
      </c>
      <c r="AD24" s="159">
        <v>0</v>
      </c>
      <c r="AE24" s="159">
        <v>0</v>
      </c>
      <c r="AF24" s="159">
        <v>0</v>
      </c>
      <c r="AG24" s="159">
        <v>0</v>
      </c>
      <c r="AH24" s="159">
        <v>0</v>
      </c>
      <c r="AI24" s="159">
        <v>0</v>
      </c>
      <c r="AJ24" s="159">
        <v>418976</v>
      </c>
      <c r="AK24" s="159">
        <v>98.62900188323917</v>
      </c>
      <c r="AL24" s="159">
        <v>36481</v>
      </c>
      <c r="AM24" s="159">
        <v>76.160751565761998</v>
      </c>
      <c r="AN24" s="159">
        <v>161473</v>
      </c>
      <c r="AO24" s="159">
        <v>87.188444924406042</v>
      </c>
      <c r="AP24" s="159">
        <v>0</v>
      </c>
      <c r="AQ24" s="159">
        <v>0</v>
      </c>
      <c r="AR24" s="159">
        <v>0</v>
      </c>
      <c r="AS24" s="159">
        <v>0</v>
      </c>
      <c r="AT24" s="159">
        <v>0</v>
      </c>
      <c r="AU24" s="159">
        <v>0</v>
      </c>
      <c r="AV24" s="159">
        <v>0</v>
      </c>
      <c r="AW24" s="159">
        <v>0</v>
      </c>
      <c r="AX24" s="159">
        <v>0</v>
      </c>
      <c r="AY24" s="159">
        <v>0</v>
      </c>
      <c r="AZ24" s="159">
        <v>2015384</v>
      </c>
      <c r="BA24" s="159">
        <v>101.70488494146144</v>
      </c>
      <c r="BB24" s="159">
        <v>520326</v>
      </c>
      <c r="BC24" s="159">
        <v>88.551055139550712</v>
      </c>
      <c r="BD24" s="159">
        <v>221819</v>
      </c>
      <c r="BE24" s="159">
        <v>73.328595041322316</v>
      </c>
      <c r="BF24" s="159">
        <v>746269</v>
      </c>
      <c r="BG24" s="159">
        <v>11.914758757224511</v>
      </c>
      <c r="BH24" s="159">
        <v>5607060</v>
      </c>
      <c r="BI24" s="159">
        <v>89.521026918287191</v>
      </c>
    </row>
    <row r="25" spans="1:61" x14ac:dyDescent="0.25">
      <c r="A25" s="158" t="s">
        <v>35</v>
      </c>
      <c r="B25" s="159">
        <v>8288.0399999999991</v>
      </c>
      <c r="C25" s="159">
        <v>26.063018867924526</v>
      </c>
      <c r="D25" s="159">
        <v>27776.039999999994</v>
      </c>
      <c r="E25" s="159">
        <v>58.847542372881342</v>
      </c>
      <c r="F25" s="159">
        <v>2240.0400000000004</v>
      </c>
      <c r="G25" s="159">
        <v>7.417350993377485</v>
      </c>
      <c r="H25" s="159">
        <v>172802</v>
      </c>
      <c r="I25" s="159">
        <v>97.738687782805428</v>
      </c>
      <c r="J25" s="159">
        <v>24640.080000000002</v>
      </c>
      <c r="K25" s="159">
        <v>66.415309973045822</v>
      </c>
      <c r="L25" s="159">
        <v>29568</v>
      </c>
      <c r="M25" s="159">
        <v>64.278260869565216</v>
      </c>
      <c r="N25" s="159">
        <v>55328.039999999986</v>
      </c>
      <c r="O25" s="159">
        <v>59.174374331550787</v>
      </c>
      <c r="P25" s="159">
        <v>1248067.08</v>
      </c>
      <c r="Q25" s="159">
        <v>84.954535429855014</v>
      </c>
      <c r="R25" s="159">
        <v>186199</v>
      </c>
      <c r="S25" s="159">
        <v>89.304076738609112</v>
      </c>
      <c r="T25" s="159">
        <v>53088</v>
      </c>
      <c r="U25" s="159">
        <v>34.00896860986547</v>
      </c>
      <c r="V25" s="159">
        <v>4704</v>
      </c>
      <c r="W25" s="159">
        <v>30.745098039215687</v>
      </c>
      <c r="X25" s="159">
        <v>17696.04</v>
      </c>
      <c r="Y25" s="159">
        <v>72.823209876543217</v>
      </c>
      <c r="Z25" s="159">
        <v>0</v>
      </c>
      <c r="AA25" s="159">
        <v>0</v>
      </c>
      <c r="AB25" s="159">
        <v>4256.04</v>
      </c>
      <c r="AC25" s="159">
        <v>7.0815973377703827</v>
      </c>
      <c r="AD25" s="159">
        <v>21056.04</v>
      </c>
      <c r="AE25" s="159">
        <v>86.650370370370368</v>
      </c>
      <c r="AF25" s="159">
        <v>10752</v>
      </c>
      <c r="AG25" s="159">
        <v>69.818181818181813</v>
      </c>
      <c r="AH25" s="159">
        <v>21280.079999999998</v>
      </c>
      <c r="AI25" s="159">
        <v>70.231287128712864</v>
      </c>
      <c r="AJ25" s="159">
        <v>444736.04</v>
      </c>
      <c r="AK25" s="159">
        <v>104.69304143126176</v>
      </c>
      <c r="AL25" s="159">
        <v>46337.08</v>
      </c>
      <c r="AM25" s="159">
        <v>96.737118997912319</v>
      </c>
      <c r="AN25" s="159">
        <v>169985.08</v>
      </c>
      <c r="AO25" s="159">
        <v>91.78460043196543</v>
      </c>
      <c r="AP25" s="159">
        <v>17472</v>
      </c>
      <c r="AQ25" s="159">
        <v>68.25</v>
      </c>
      <c r="AR25" s="159">
        <v>19488</v>
      </c>
      <c r="AS25" s="159">
        <v>50.487046632124354</v>
      </c>
      <c r="AT25" s="159">
        <v>35392.080000000002</v>
      </c>
      <c r="AU25" s="159">
        <v>57.361555915721233</v>
      </c>
      <c r="AV25" s="159">
        <v>15680.04</v>
      </c>
      <c r="AW25" s="159">
        <v>69.075066079295155</v>
      </c>
      <c r="AX25" s="159">
        <v>9632.0399999999991</v>
      </c>
      <c r="AY25" s="159">
        <v>82.325128205128195</v>
      </c>
      <c r="AZ25" s="159">
        <v>2059064</v>
      </c>
      <c r="BA25" s="159">
        <v>103.90916431166734</v>
      </c>
      <c r="BB25" s="159">
        <v>548774.04</v>
      </c>
      <c r="BC25" s="159">
        <v>93.392450646698435</v>
      </c>
      <c r="BD25" s="159">
        <v>259899.08000000002</v>
      </c>
      <c r="BE25" s="159">
        <v>85.917051239669433</v>
      </c>
      <c r="BF25" s="159">
        <v>746269</v>
      </c>
      <c r="BG25" s="159">
        <v>11.914758757224511</v>
      </c>
      <c r="BH25" s="159">
        <v>6260469.0000000009</v>
      </c>
      <c r="BI25" s="159">
        <v>99.953204329916673</v>
      </c>
    </row>
    <row r="26" spans="1:61" x14ac:dyDescent="0.25">
      <c r="A26" s="146" t="s">
        <v>36</v>
      </c>
      <c r="B26" s="143" t="s">
        <v>13</v>
      </c>
      <c r="C26" s="143" t="s">
        <v>13</v>
      </c>
      <c r="D26" s="143" t="s">
        <v>13</v>
      </c>
      <c r="E26" s="143" t="s">
        <v>13</v>
      </c>
      <c r="F26" s="143" t="s">
        <v>13</v>
      </c>
      <c r="G26" s="143" t="s">
        <v>13</v>
      </c>
      <c r="H26" s="143" t="s">
        <v>13</v>
      </c>
      <c r="I26" s="143" t="s">
        <v>13</v>
      </c>
      <c r="J26" s="143" t="s">
        <v>13</v>
      </c>
      <c r="K26" s="143" t="s">
        <v>13</v>
      </c>
      <c r="L26" s="143" t="s">
        <v>13</v>
      </c>
      <c r="M26" s="143" t="s">
        <v>13</v>
      </c>
      <c r="N26" s="143" t="s">
        <v>13</v>
      </c>
      <c r="O26" s="143" t="s">
        <v>13</v>
      </c>
      <c r="P26" s="143" t="s">
        <v>13</v>
      </c>
      <c r="Q26" s="143" t="s">
        <v>13</v>
      </c>
      <c r="R26" s="143" t="s">
        <v>13</v>
      </c>
      <c r="S26" s="143" t="s">
        <v>13</v>
      </c>
      <c r="T26" s="143" t="s">
        <v>13</v>
      </c>
      <c r="U26" s="143" t="s">
        <v>13</v>
      </c>
      <c r="V26" s="143" t="s">
        <v>13</v>
      </c>
      <c r="W26" s="143" t="s">
        <v>13</v>
      </c>
      <c r="X26" s="143" t="s">
        <v>13</v>
      </c>
      <c r="Y26" s="143" t="s">
        <v>13</v>
      </c>
      <c r="Z26" s="143" t="s">
        <v>13</v>
      </c>
      <c r="AA26" s="143" t="s">
        <v>13</v>
      </c>
      <c r="AB26" s="143" t="s">
        <v>13</v>
      </c>
      <c r="AC26" s="143" t="s">
        <v>13</v>
      </c>
      <c r="AD26" s="143" t="s">
        <v>13</v>
      </c>
      <c r="AE26" s="143" t="s">
        <v>13</v>
      </c>
      <c r="AF26" s="143" t="s">
        <v>13</v>
      </c>
      <c r="AG26" s="143" t="s">
        <v>13</v>
      </c>
      <c r="AH26" s="143" t="s">
        <v>13</v>
      </c>
      <c r="AI26" s="143" t="s">
        <v>13</v>
      </c>
      <c r="AJ26" s="143" t="s">
        <v>13</v>
      </c>
      <c r="AK26" s="143" t="s">
        <v>13</v>
      </c>
      <c r="AL26" s="143" t="s">
        <v>13</v>
      </c>
      <c r="AM26" s="143" t="s">
        <v>13</v>
      </c>
      <c r="AN26" s="143" t="s">
        <v>13</v>
      </c>
      <c r="AO26" s="143" t="s">
        <v>13</v>
      </c>
      <c r="AP26" s="143" t="s">
        <v>13</v>
      </c>
      <c r="AQ26" s="143" t="s">
        <v>13</v>
      </c>
      <c r="AR26" s="143" t="s">
        <v>13</v>
      </c>
      <c r="AS26" s="143" t="s">
        <v>13</v>
      </c>
      <c r="AT26" s="143" t="s">
        <v>13</v>
      </c>
      <c r="AU26" s="143" t="s">
        <v>13</v>
      </c>
      <c r="AV26" s="143" t="s">
        <v>13</v>
      </c>
      <c r="AW26" s="143" t="s">
        <v>13</v>
      </c>
      <c r="AX26" s="143" t="s">
        <v>13</v>
      </c>
      <c r="AY26" s="143" t="s">
        <v>13</v>
      </c>
      <c r="AZ26" s="143" t="s">
        <v>13</v>
      </c>
      <c r="BA26" s="143" t="s">
        <v>13</v>
      </c>
      <c r="BB26" s="143" t="s">
        <v>13</v>
      </c>
      <c r="BC26" s="143" t="s">
        <v>13</v>
      </c>
      <c r="BD26" s="143" t="s">
        <v>13</v>
      </c>
      <c r="BE26" s="143" t="s">
        <v>13</v>
      </c>
      <c r="BF26" s="143" t="s">
        <v>13</v>
      </c>
      <c r="BG26" s="143" t="s">
        <v>13</v>
      </c>
      <c r="BH26" s="143" t="s">
        <v>13</v>
      </c>
      <c r="BI26" s="143" t="s">
        <v>13</v>
      </c>
    </row>
    <row r="27" spans="1:61" x14ac:dyDescent="0.25">
      <c r="A27" s="160" t="s">
        <v>37</v>
      </c>
      <c r="B27" s="161">
        <v>0</v>
      </c>
      <c r="C27" s="161">
        <v>0</v>
      </c>
      <c r="D27" s="161">
        <v>0</v>
      </c>
      <c r="E27" s="161">
        <v>0</v>
      </c>
      <c r="F27" s="161">
        <v>0</v>
      </c>
      <c r="G27" s="161">
        <v>0</v>
      </c>
      <c r="H27" s="161">
        <v>59877</v>
      </c>
      <c r="I27" s="161">
        <v>33.867081447963798</v>
      </c>
      <c r="J27" s="161">
        <v>0</v>
      </c>
      <c r="K27" s="161">
        <v>0</v>
      </c>
      <c r="L27" s="161">
        <v>0</v>
      </c>
      <c r="M27" s="161">
        <v>0</v>
      </c>
      <c r="N27" s="161">
        <v>0</v>
      </c>
      <c r="O27" s="161">
        <v>0</v>
      </c>
      <c r="P27" s="161">
        <v>0</v>
      </c>
      <c r="Q27" s="161">
        <v>0</v>
      </c>
      <c r="R27" s="161">
        <v>0</v>
      </c>
      <c r="S27" s="161">
        <v>0</v>
      </c>
      <c r="T27" s="161">
        <v>0</v>
      </c>
      <c r="U27" s="161">
        <v>0</v>
      </c>
      <c r="V27" s="161">
        <v>0</v>
      </c>
      <c r="W27" s="161">
        <v>0</v>
      </c>
      <c r="X27" s="161">
        <v>0</v>
      </c>
      <c r="Y27" s="161">
        <v>0</v>
      </c>
      <c r="Z27" s="161">
        <v>0</v>
      </c>
      <c r="AA27" s="161">
        <v>0</v>
      </c>
      <c r="AB27" s="161">
        <v>0</v>
      </c>
      <c r="AC27" s="161">
        <v>0</v>
      </c>
      <c r="AD27" s="161">
        <v>0</v>
      </c>
      <c r="AE27" s="161">
        <v>0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  <c r="AL27" s="161">
        <v>14723</v>
      </c>
      <c r="AM27" s="161">
        <v>30.736951983298539</v>
      </c>
      <c r="AN27" s="161">
        <v>0</v>
      </c>
      <c r="AO27" s="161">
        <v>0</v>
      </c>
      <c r="AP27" s="161">
        <v>0</v>
      </c>
      <c r="AQ27" s="161">
        <v>0</v>
      </c>
      <c r="AR27" s="161">
        <v>0</v>
      </c>
      <c r="AS27" s="161">
        <v>0</v>
      </c>
      <c r="AT27" s="161">
        <v>0</v>
      </c>
      <c r="AU27" s="161">
        <v>0</v>
      </c>
      <c r="AV27" s="161">
        <v>0</v>
      </c>
      <c r="AW27" s="161">
        <v>0</v>
      </c>
      <c r="AX27" s="161">
        <v>0</v>
      </c>
      <c r="AY27" s="161">
        <v>0</v>
      </c>
      <c r="AZ27" s="161">
        <v>0</v>
      </c>
      <c r="BA27" s="161">
        <v>0</v>
      </c>
      <c r="BB27" s="161">
        <v>0</v>
      </c>
      <c r="BC27" s="161">
        <v>0</v>
      </c>
      <c r="BD27" s="161">
        <v>0</v>
      </c>
      <c r="BE27" s="161">
        <v>0</v>
      </c>
      <c r="BF27" s="161">
        <v>0</v>
      </c>
      <c r="BG27" s="161">
        <v>0</v>
      </c>
      <c r="BH27" s="161">
        <v>74600</v>
      </c>
      <c r="BI27" s="161">
        <v>1.1910463965258486</v>
      </c>
    </row>
    <row r="28" spans="1:61" x14ac:dyDescent="0.25">
      <c r="A28" s="160" t="s">
        <v>38</v>
      </c>
      <c r="B28" s="161">
        <v>0</v>
      </c>
      <c r="C28" s="161">
        <v>0</v>
      </c>
      <c r="D28" s="161">
        <v>0</v>
      </c>
      <c r="E28" s="161">
        <v>0</v>
      </c>
      <c r="F28" s="161">
        <v>0</v>
      </c>
      <c r="G28" s="161">
        <v>0</v>
      </c>
      <c r="H28" s="161">
        <v>0</v>
      </c>
      <c r="I28" s="161">
        <v>0</v>
      </c>
      <c r="J28" s="161">
        <v>0</v>
      </c>
      <c r="K28" s="161">
        <v>0</v>
      </c>
      <c r="L28" s="161">
        <v>0</v>
      </c>
      <c r="M28" s="161">
        <v>0</v>
      </c>
      <c r="N28" s="161">
        <v>0</v>
      </c>
      <c r="O28" s="161">
        <v>0</v>
      </c>
      <c r="P28" s="161">
        <v>493228.44</v>
      </c>
      <c r="Q28" s="161">
        <v>33.573510312436184</v>
      </c>
      <c r="R28" s="161">
        <v>0</v>
      </c>
      <c r="S28" s="161">
        <v>0</v>
      </c>
      <c r="T28" s="161">
        <v>0</v>
      </c>
      <c r="U28" s="161">
        <v>0</v>
      </c>
      <c r="V28" s="161">
        <v>0</v>
      </c>
      <c r="W28" s="161">
        <v>0</v>
      </c>
      <c r="X28" s="161">
        <v>0</v>
      </c>
      <c r="Y28" s="161">
        <v>0</v>
      </c>
      <c r="Z28" s="161">
        <v>0</v>
      </c>
      <c r="AA28" s="161">
        <v>0</v>
      </c>
      <c r="AB28" s="161">
        <v>0</v>
      </c>
      <c r="AC28" s="161">
        <v>0</v>
      </c>
      <c r="AD28" s="161">
        <v>0</v>
      </c>
      <c r="AE28" s="161">
        <v>0</v>
      </c>
      <c r="AF28" s="161">
        <v>0</v>
      </c>
      <c r="AG28" s="161">
        <v>0</v>
      </c>
      <c r="AH28" s="161">
        <v>0</v>
      </c>
      <c r="AI28" s="161">
        <v>0</v>
      </c>
      <c r="AJ28" s="161">
        <v>138262.04</v>
      </c>
      <c r="AK28" s="161">
        <v>32.54756120527307</v>
      </c>
      <c r="AL28" s="161">
        <v>0</v>
      </c>
      <c r="AM28" s="161">
        <v>0</v>
      </c>
      <c r="AN28" s="161">
        <v>66223.3</v>
      </c>
      <c r="AO28" s="161">
        <v>35.757721382289418</v>
      </c>
      <c r="AP28" s="161">
        <v>0</v>
      </c>
      <c r="AQ28" s="161">
        <v>0</v>
      </c>
      <c r="AR28" s="161">
        <v>0</v>
      </c>
      <c r="AS28" s="161">
        <v>0</v>
      </c>
      <c r="AT28" s="161">
        <v>0</v>
      </c>
      <c r="AU28" s="161">
        <v>0</v>
      </c>
      <c r="AV28" s="161">
        <v>0</v>
      </c>
      <c r="AW28" s="161">
        <v>0</v>
      </c>
      <c r="AX28" s="161">
        <v>0</v>
      </c>
      <c r="AY28" s="161">
        <v>0</v>
      </c>
      <c r="AZ28" s="161">
        <v>883977.44</v>
      </c>
      <c r="BA28" s="161">
        <v>44.609277351635036</v>
      </c>
      <c r="BB28" s="161">
        <v>192373.07</v>
      </c>
      <c r="BC28" s="161">
        <v>32.738779782164741</v>
      </c>
      <c r="BD28" s="161">
        <v>0</v>
      </c>
      <c r="BE28" s="161">
        <v>0</v>
      </c>
      <c r="BF28" s="161">
        <v>296965.87</v>
      </c>
      <c r="BG28" s="161">
        <v>4.7412885972475012</v>
      </c>
      <c r="BH28" s="161">
        <v>2071030.1600000001</v>
      </c>
      <c r="BI28" s="161">
        <v>33.065589935178977</v>
      </c>
    </row>
    <row r="29" spans="1:61" x14ac:dyDescent="0.25">
      <c r="A29" s="160" t="s">
        <v>39</v>
      </c>
      <c r="B29" s="161">
        <v>0</v>
      </c>
      <c r="C29" s="161">
        <v>0</v>
      </c>
      <c r="D29" s="161">
        <v>0</v>
      </c>
      <c r="E29" s="161">
        <v>0</v>
      </c>
      <c r="F29" s="161">
        <v>0</v>
      </c>
      <c r="G29" s="161">
        <v>0</v>
      </c>
      <c r="H29" s="161">
        <v>0</v>
      </c>
      <c r="I29" s="161">
        <v>0</v>
      </c>
      <c r="J29" s="161">
        <v>0</v>
      </c>
      <c r="K29" s="161">
        <v>0</v>
      </c>
      <c r="L29" s="161">
        <v>0</v>
      </c>
      <c r="M29" s="161">
        <v>0</v>
      </c>
      <c r="N29" s="161">
        <v>0</v>
      </c>
      <c r="O29" s="161">
        <v>0</v>
      </c>
      <c r="P29" s="161">
        <v>0</v>
      </c>
      <c r="Q29" s="161">
        <v>0</v>
      </c>
      <c r="R29" s="161">
        <v>68560.05</v>
      </c>
      <c r="S29" s="161">
        <v>32.882517985611514</v>
      </c>
      <c r="T29" s="161">
        <v>0</v>
      </c>
      <c r="U29" s="161">
        <v>0</v>
      </c>
      <c r="V29" s="161">
        <v>0</v>
      </c>
      <c r="W29" s="161">
        <v>0</v>
      </c>
      <c r="X29" s="161">
        <v>0</v>
      </c>
      <c r="Y29" s="161">
        <v>0</v>
      </c>
      <c r="Z29" s="161">
        <v>0</v>
      </c>
      <c r="AA29" s="161">
        <v>0</v>
      </c>
      <c r="AB29" s="161">
        <v>0</v>
      </c>
      <c r="AC29" s="161">
        <v>0</v>
      </c>
      <c r="AD29" s="161">
        <v>0</v>
      </c>
      <c r="AE29" s="161">
        <v>0</v>
      </c>
      <c r="AF29" s="161">
        <v>0</v>
      </c>
      <c r="AG29" s="161">
        <v>0</v>
      </c>
      <c r="AH29" s="161">
        <v>0</v>
      </c>
      <c r="AI29" s="161">
        <v>0</v>
      </c>
      <c r="AJ29" s="161">
        <v>0</v>
      </c>
      <c r="AK29" s="161">
        <v>0</v>
      </c>
      <c r="AL29" s="161">
        <v>0</v>
      </c>
      <c r="AM29" s="161">
        <v>0</v>
      </c>
      <c r="AN29" s="161">
        <v>0</v>
      </c>
      <c r="AO29" s="161">
        <v>0</v>
      </c>
      <c r="AP29" s="161">
        <v>0</v>
      </c>
      <c r="AQ29" s="161">
        <v>0</v>
      </c>
      <c r="AR29" s="161">
        <v>0</v>
      </c>
      <c r="AS29" s="161">
        <v>0</v>
      </c>
      <c r="AT29" s="161">
        <v>0</v>
      </c>
      <c r="AU29" s="161">
        <v>0</v>
      </c>
      <c r="AV29" s="161">
        <v>0</v>
      </c>
      <c r="AW29" s="161">
        <v>0</v>
      </c>
      <c r="AX29" s="161">
        <v>0</v>
      </c>
      <c r="AY29" s="161">
        <v>0</v>
      </c>
      <c r="AZ29" s="161">
        <v>0</v>
      </c>
      <c r="BA29" s="161">
        <v>0</v>
      </c>
      <c r="BB29" s="161">
        <v>0</v>
      </c>
      <c r="BC29" s="161">
        <v>0</v>
      </c>
      <c r="BD29" s="161">
        <v>96092.800000000003</v>
      </c>
      <c r="BE29" s="161">
        <v>31.766214876033057</v>
      </c>
      <c r="BF29" s="161">
        <v>0</v>
      </c>
      <c r="BG29" s="161">
        <v>0</v>
      </c>
      <c r="BH29" s="161">
        <v>164652.85</v>
      </c>
      <c r="BI29" s="161">
        <v>2.6288094325765559</v>
      </c>
    </row>
    <row r="30" spans="1:61" x14ac:dyDescent="0.25">
      <c r="A30" s="160" t="s">
        <v>40</v>
      </c>
      <c r="B30" s="161">
        <v>0</v>
      </c>
      <c r="C30" s="161">
        <v>0</v>
      </c>
      <c r="D30" s="161">
        <v>0</v>
      </c>
      <c r="E30" s="161">
        <v>0</v>
      </c>
      <c r="F30" s="161">
        <v>0</v>
      </c>
      <c r="G30" s="161">
        <v>0</v>
      </c>
      <c r="H30" s="161">
        <v>0</v>
      </c>
      <c r="I30" s="161">
        <v>0</v>
      </c>
      <c r="J30" s="161">
        <v>0</v>
      </c>
      <c r="K30" s="161">
        <v>0</v>
      </c>
      <c r="L30" s="161">
        <v>0</v>
      </c>
      <c r="M30" s="161">
        <v>0</v>
      </c>
      <c r="N30" s="161">
        <v>0</v>
      </c>
      <c r="O30" s="161">
        <v>0</v>
      </c>
      <c r="P30" s="161">
        <v>115530</v>
      </c>
      <c r="Q30" s="161">
        <v>7.8639983663467428</v>
      </c>
      <c r="R30" s="161">
        <v>0</v>
      </c>
      <c r="S30" s="161">
        <v>0</v>
      </c>
      <c r="T30" s="161">
        <v>0</v>
      </c>
      <c r="U30" s="161">
        <v>0</v>
      </c>
      <c r="V30" s="161">
        <v>0</v>
      </c>
      <c r="W30" s="161">
        <v>0</v>
      </c>
      <c r="X30" s="161">
        <v>0</v>
      </c>
      <c r="Y30" s="161">
        <v>0</v>
      </c>
      <c r="Z30" s="161">
        <v>0</v>
      </c>
      <c r="AA30" s="161">
        <v>0</v>
      </c>
      <c r="AB30" s="161">
        <v>0</v>
      </c>
      <c r="AC30" s="161">
        <v>0</v>
      </c>
      <c r="AD30" s="161">
        <v>0</v>
      </c>
      <c r="AE30" s="161">
        <v>0</v>
      </c>
      <c r="AF30" s="161">
        <v>0</v>
      </c>
      <c r="AG30" s="161">
        <v>0</v>
      </c>
      <c r="AH30" s="161">
        <v>0</v>
      </c>
      <c r="AI30" s="161">
        <v>0</v>
      </c>
      <c r="AJ30" s="161">
        <v>0</v>
      </c>
      <c r="AK30" s="161">
        <v>0</v>
      </c>
      <c r="AL30" s="161">
        <v>0</v>
      </c>
      <c r="AM30" s="161">
        <v>0</v>
      </c>
      <c r="AN30" s="161">
        <v>0</v>
      </c>
      <c r="AO30" s="161">
        <v>0</v>
      </c>
      <c r="AP30" s="161">
        <v>0</v>
      </c>
      <c r="AQ30" s="161">
        <v>0</v>
      </c>
      <c r="AR30" s="161">
        <v>0</v>
      </c>
      <c r="AS30" s="161">
        <v>0</v>
      </c>
      <c r="AT30" s="161">
        <v>0</v>
      </c>
      <c r="AU30" s="161">
        <v>0</v>
      </c>
      <c r="AV30" s="161">
        <v>0</v>
      </c>
      <c r="AW30" s="161">
        <v>0</v>
      </c>
      <c r="AX30" s="161">
        <v>0</v>
      </c>
      <c r="AY30" s="161">
        <v>0</v>
      </c>
      <c r="AZ30" s="161">
        <v>152178</v>
      </c>
      <c r="BA30" s="161">
        <v>7.6795518772708924</v>
      </c>
      <c r="BB30" s="161">
        <v>0</v>
      </c>
      <c r="BC30" s="161">
        <v>0</v>
      </c>
      <c r="BD30" s="161">
        <v>0</v>
      </c>
      <c r="BE30" s="161">
        <v>0</v>
      </c>
      <c r="BF30" s="161">
        <v>0</v>
      </c>
      <c r="BG30" s="161">
        <v>0</v>
      </c>
      <c r="BH30" s="161">
        <v>267708</v>
      </c>
      <c r="BI30" s="161">
        <v>4.2741641919724112</v>
      </c>
    </row>
    <row r="31" spans="1:61" x14ac:dyDescent="0.25">
      <c r="A31" s="160" t="s">
        <v>41</v>
      </c>
      <c r="B31" s="161">
        <v>0</v>
      </c>
      <c r="C31" s="161">
        <v>0</v>
      </c>
      <c r="D31" s="161">
        <v>0</v>
      </c>
      <c r="E31" s="161">
        <v>0</v>
      </c>
      <c r="F31" s="161">
        <v>0</v>
      </c>
      <c r="G31" s="161">
        <v>0</v>
      </c>
      <c r="H31" s="161">
        <v>10116.390000000001</v>
      </c>
      <c r="I31" s="161">
        <v>5.7219400452488696</v>
      </c>
      <c r="J31" s="161">
        <v>0</v>
      </c>
      <c r="K31" s="161">
        <v>0</v>
      </c>
      <c r="L31" s="161">
        <v>0</v>
      </c>
      <c r="M31" s="161">
        <v>0</v>
      </c>
      <c r="N31" s="161">
        <v>0</v>
      </c>
      <c r="O31" s="161">
        <v>0</v>
      </c>
      <c r="P31" s="161">
        <v>0</v>
      </c>
      <c r="Q31" s="161">
        <v>0</v>
      </c>
      <c r="R31" s="161">
        <v>20573.259999999998</v>
      </c>
      <c r="S31" s="161">
        <v>9.8672709832134284</v>
      </c>
      <c r="T31" s="161">
        <v>0</v>
      </c>
      <c r="U31" s="161">
        <v>0</v>
      </c>
      <c r="V31" s="161">
        <v>0</v>
      </c>
      <c r="W31" s="161">
        <v>0</v>
      </c>
      <c r="X31" s="161">
        <v>0</v>
      </c>
      <c r="Y31" s="161">
        <v>0</v>
      </c>
      <c r="Z31" s="161">
        <v>0</v>
      </c>
      <c r="AA31" s="161">
        <v>0</v>
      </c>
      <c r="AB31" s="161">
        <v>0</v>
      </c>
      <c r="AC31" s="161">
        <v>0</v>
      </c>
      <c r="AD31" s="161">
        <v>0</v>
      </c>
      <c r="AE31" s="161">
        <v>0</v>
      </c>
      <c r="AF31" s="161">
        <v>0</v>
      </c>
      <c r="AG31" s="161">
        <v>0</v>
      </c>
      <c r="AH31" s="161">
        <v>0</v>
      </c>
      <c r="AI31" s="161">
        <v>0</v>
      </c>
      <c r="AJ31" s="161">
        <v>35036</v>
      </c>
      <c r="AK31" s="161">
        <v>8.247645951035782</v>
      </c>
      <c r="AL31" s="161">
        <v>1301.3</v>
      </c>
      <c r="AM31" s="161">
        <v>2.7167014613778706</v>
      </c>
      <c r="AN31" s="161">
        <v>0</v>
      </c>
      <c r="AO31" s="161">
        <v>0</v>
      </c>
      <c r="AP31" s="161">
        <v>0</v>
      </c>
      <c r="AQ31" s="161">
        <v>0</v>
      </c>
      <c r="AR31" s="161">
        <v>0</v>
      </c>
      <c r="AS31" s="161">
        <v>0</v>
      </c>
      <c r="AT31" s="161">
        <v>0</v>
      </c>
      <c r="AU31" s="161">
        <v>0</v>
      </c>
      <c r="AV31" s="161">
        <v>0</v>
      </c>
      <c r="AW31" s="161">
        <v>0</v>
      </c>
      <c r="AX31" s="161">
        <v>0</v>
      </c>
      <c r="AY31" s="161">
        <v>0</v>
      </c>
      <c r="AZ31" s="161">
        <v>0</v>
      </c>
      <c r="BA31" s="161">
        <v>0</v>
      </c>
      <c r="BB31" s="161">
        <v>59879.83</v>
      </c>
      <c r="BC31" s="161">
        <v>10.190576923076923</v>
      </c>
      <c r="BD31" s="161">
        <v>8491.0499999999993</v>
      </c>
      <c r="BE31" s="161">
        <v>2.8069586776859503</v>
      </c>
      <c r="BF31" s="161">
        <v>0</v>
      </c>
      <c r="BG31" s="161">
        <v>0</v>
      </c>
      <c r="BH31" s="161">
        <v>135397.82999999999</v>
      </c>
      <c r="BI31" s="161">
        <v>2.161730529744228</v>
      </c>
    </row>
    <row r="32" spans="1:61" x14ac:dyDescent="0.25">
      <c r="A32" s="160" t="s">
        <v>42</v>
      </c>
      <c r="B32" s="161">
        <v>0</v>
      </c>
      <c r="C32" s="161">
        <v>0</v>
      </c>
      <c r="D32" s="161">
        <v>0</v>
      </c>
      <c r="E32" s="161">
        <v>0</v>
      </c>
      <c r="F32" s="161">
        <v>0</v>
      </c>
      <c r="G32" s="161">
        <v>0</v>
      </c>
      <c r="H32" s="161">
        <v>0</v>
      </c>
      <c r="I32" s="161">
        <v>0</v>
      </c>
      <c r="J32" s="161">
        <v>0</v>
      </c>
      <c r="K32" s="161">
        <v>0</v>
      </c>
      <c r="L32" s="161">
        <v>0</v>
      </c>
      <c r="M32" s="161">
        <v>0</v>
      </c>
      <c r="N32" s="161">
        <v>0</v>
      </c>
      <c r="O32" s="161">
        <v>0</v>
      </c>
      <c r="P32" s="161">
        <v>0</v>
      </c>
      <c r="Q32" s="161">
        <v>0</v>
      </c>
      <c r="R32" s="161">
        <v>0</v>
      </c>
      <c r="S32" s="161">
        <v>0</v>
      </c>
      <c r="T32" s="161">
        <v>0</v>
      </c>
      <c r="U32" s="161">
        <v>0</v>
      </c>
      <c r="V32" s="161">
        <v>0</v>
      </c>
      <c r="W32" s="161">
        <v>0</v>
      </c>
      <c r="X32" s="161">
        <v>0</v>
      </c>
      <c r="Y32" s="161">
        <v>0</v>
      </c>
      <c r="Z32" s="161">
        <v>0</v>
      </c>
      <c r="AA32" s="161">
        <v>0</v>
      </c>
      <c r="AB32" s="161">
        <v>0</v>
      </c>
      <c r="AC32" s="161">
        <v>0</v>
      </c>
      <c r="AD32" s="161">
        <v>0</v>
      </c>
      <c r="AE32" s="161">
        <v>0</v>
      </c>
      <c r="AF32" s="161">
        <v>0</v>
      </c>
      <c r="AG32" s="161">
        <v>0</v>
      </c>
      <c r="AH32" s="161">
        <v>0</v>
      </c>
      <c r="AI32" s="161">
        <v>0</v>
      </c>
      <c r="AJ32" s="161">
        <v>0</v>
      </c>
      <c r="AK32" s="161">
        <v>0</v>
      </c>
      <c r="AL32" s="161">
        <v>0</v>
      </c>
      <c r="AM32" s="161">
        <v>0</v>
      </c>
      <c r="AN32" s="161">
        <v>0</v>
      </c>
      <c r="AO32" s="161">
        <v>0</v>
      </c>
      <c r="AP32" s="161">
        <v>0</v>
      </c>
      <c r="AQ32" s="161">
        <v>0</v>
      </c>
      <c r="AR32" s="161">
        <v>0</v>
      </c>
      <c r="AS32" s="161">
        <v>0</v>
      </c>
      <c r="AT32" s="161">
        <v>0</v>
      </c>
      <c r="AU32" s="161">
        <v>0</v>
      </c>
      <c r="AV32" s="161">
        <v>0</v>
      </c>
      <c r="AW32" s="161">
        <v>0</v>
      </c>
      <c r="AX32" s="161">
        <v>0</v>
      </c>
      <c r="AY32" s="161">
        <v>0</v>
      </c>
      <c r="AZ32" s="161">
        <v>0</v>
      </c>
      <c r="BA32" s="161">
        <v>0</v>
      </c>
      <c r="BB32" s="161">
        <v>0</v>
      </c>
      <c r="BC32" s="161">
        <v>0</v>
      </c>
      <c r="BD32" s="161">
        <v>0</v>
      </c>
      <c r="BE32" s="161">
        <v>0</v>
      </c>
      <c r="BF32" s="161">
        <v>0</v>
      </c>
      <c r="BG32" s="161">
        <v>0</v>
      </c>
      <c r="BH32" s="161">
        <v>0</v>
      </c>
      <c r="BI32" s="161">
        <v>0</v>
      </c>
    </row>
    <row r="33" spans="1:61" x14ac:dyDescent="0.25">
      <c r="A33" s="160" t="s">
        <v>43</v>
      </c>
      <c r="B33" s="161">
        <v>0</v>
      </c>
      <c r="C33" s="161">
        <v>0</v>
      </c>
      <c r="D33" s="161">
        <v>0</v>
      </c>
      <c r="E33" s="161">
        <v>0</v>
      </c>
      <c r="F33" s="161">
        <v>0</v>
      </c>
      <c r="G33" s="161">
        <v>0</v>
      </c>
      <c r="H33" s="161">
        <v>0</v>
      </c>
      <c r="I33" s="161">
        <v>0</v>
      </c>
      <c r="J33" s="161">
        <v>0</v>
      </c>
      <c r="K33" s="161">
        <v>0</v>
      </c>
      <c r="L33" s="161">
        <v>0</v>
      </c>
      <c r="M33" s="161">
        <v>0</v>
      </c>
      <c r="N33" s="161">
        <v>0</v>
      </c>
      <c r="O33" s="161">
        <v>0</v>
      </c>
      <c r="P33" s="161">
        <v>0</v>
      </c>
      <c r="Q33" s="161">
        <v>0</v>
      </c>
      <c r="R33" s="161">
        <v>0</v>
      </c>
      <c r="S33" s="161">
        <v>0</v>
      </c>
      <c r="T33" s="161">
        <v>0</v>
      </c>
      <c r="U33" s="161">
        <v>0</v>
      </c>
      <c r="V33" s="161">
        <v>0</v>
      </c>
      <c r="W33" s="161">
        <v>0</v>
      </c>
      <c r="X33" s="161">
        <v>0</v>
      </c>
      <c r="Y33" s="161">
        <v>0</v>
      </c>
      <c r="Z33" s="161">
        <v>0</v>
      </c>
      <c r="AA33" s="161">
        <v>0</v>
      </c>
      <c r="AB33" s="161">
        <v>0</v>
      </c>
      <c r="AC33" s="161">
        <v>0</v>
      </c>
      <c r="AD33" s="161">
        <v>0</v>
      </c>
      <c r="AE33" s="161">
        <v>0</v>
      </c>
      <c r="AF33" s="161">
        <v>0</v>
      </c>
      <c r="AG33" s="161">
        <v>0</v>
      </c>
      <c r="AH33" s="161">
        <v>0</v>
      </c>
      <c r="AI33" s="161">
        <v>0</v>
      </c>
      <c r="AJ33" s="161">
        <v>0</v>
      </c>
      <c r="AK33" s="161">
        <v>0</v>
      </c>
      <c r="AL33" s="161">
        <v>0</v>
      </c>
      <c r="AM33" s="161">
        <v>0</v>
      </c>
      <c r="AN33" s="161">
        <v>0</v>
      </c>
      <c r="AO33" s="161">
        <v>0</v>
      </c>
      <c r="AP33" s="161">
        <v>0</v>
      </c>
      <c r="AQ33" s="161">
        <v>0</v>
      </c>
      <c r="AR33" s="161">
        <v>0</v>
      </c>
      <c r="AS33" s="161">
        <v>0</v>
      </c>
      <c r="AT33" s="161">
        <v>0</v>
      </c>
      <c r="AU33" s="161">
        <v>0</v>
      </c>
      <c r="AV33" s="161">
        <v>0</v>
      </c>
      <c r="AW33" s="161">
        <v>0</v>
      </c>
      <c r="AX33" s="161">
        <v>0</v>
      </c>
      <c r="AY33" s="161">
        <v>0</v>
      </c>
      <c r="AZ33" s="161">
        <v>0</v>
      </c>
      <c r="BA33" s="161">
        <v>0</v>
      </c>
      <c r="BB33" s="161">
        <v>0</v>
      </c>
      <c r="BC33" s="161">
        <v>0</v>
      </c>
      <c r="BD33" s="161">
        <v>0</v>
      </c>
      <c r="BE33" s="161">
        <v>0</v>
      </c>
      <c r="BF33" s="161">
        <v>0</v>
      </c>
      <c r="BG33" s="161">
        <v>0</v>
      </c>
      <c r="BH33" s="161">
        <v>0</v>
      </c>
      <c r="BI33" s="161">
        <v>0</v>
      </c>
    </row>
    <row r="34" spans="1:61" x14ac:dyDescent="0.25">
      <c r="A34" s="160" t="s">
        <v>44</v>
      </c>
      <c r="B34" s="161">
        <v>0</v>
      </c>
      <c r="C34" s="161">
        <v>0</v>
      </c>
      <c r="D34" s="161">
        <v>0</v>
      </c>
      <c r="E34" s="161">
        <v>0</v>
      </c>
      <c r="F34" s="161">
        <v>0</v>
      </c>
      <c r="G34" s="161">
        <v>0</v>
      </c>
      <c r="H34" s="161">
        <v>0</v>
      </c>
      <c r="I34" s="161">
        <v>0</v>
      </c>
      <c r="J34" s="161">
        <v>0</v>
      </c>
      <c r="K34" s="161">
        <v>0</v>
      </c>
      <c r="L34" s="161">
        <v>0</v>
      </c>
      <c r="M34" s="161">
        <v>0</v>
      </c>
      <c r="N34" s="161">
        <v>0</v>
      </c>
      <c r="O34" s="161">
        <v>0</v>
      </c>
      <c r="P34" s="161">
        <v>0</v>
      </c>
      <c r="Q34" s="161">
        <v>0</v>
      </c>
      <c r="R34" s="161">
        <v>0</v>
      </c>
      <c r="S34" s="161">
        <v>0</v>
      </c>
      <c r="T34" s="161">
        <v>0</v>
      </c>
      <c r="U34" s="161">
        <v>0</v>
      </c>
      <c r="V34" s="161">
        <v>0</v>
      </c>
      <c r="W34" s="161">
        <v>0</v>
      </c>
      <c r="X34" s="161">
        <v>0</v>
      </c>
      <c r="Y34" s="161">
        <v>0</v>
      </c>
      <c r="Z34" s="161">
        <v>0</v>
      </c>
      <c r="AA34" s="161">
        <v>0</v>
      </c>
      <c r="AB34" s="161">
        <v>0</v>
      </c>
      <c r="AC34" s="161">
        <v>0</v>
      </c>
      <c r="AD34" s="161">
        <v>0</v>
      </c>
      <c r="AE34" s="161">
        <v>0</v>
      </c>
      <c r="AF34" s="161">
        <v>0</v>
      </c>
      <c r="AG34" s="161">
        <v>0</v>
      </c>
      <c r="AH34" s="161">
        <v>0</v>
      </c>
      <c r="AI34" s="161">
        <v>0</v>
      </c>
      <c r="AJ34" s="161">
        <v>0</v>
      </c>
      <c r="AK34" s="161">
        <v>0</v>
      </c>
      <c r="AL34" s="161">
        <v>0</v>
      </c>
      <c r="AM34" s="161">
        <v>0</v>
      </c>
      <c r="AN34" s="161">
        <v>0</v>
      </c>
      <c r="AO34" s="161">
        <v>0</v>
      </c>
      <c r="AP34" s="161">
        <v>0</v>
      </c>
      <c r="AQ34" s="161">
        <v>0</v>
      </c>
      <c r="AR34" s="161">
        <v>0</v>
      </c>
      <c r="AS34" s="161">
        <v>0</v>
      </c>
      <c r="AT34" s="161">
        <v>0</v>
      </c>
      <c r="AU34" s="161">
        <v>0</v>
      </c>
      <c r="AV34" s="161">
        <v>0</v>
      </c>
      <c r="AW34" s="161">
        <v>0</v>
      </c>
      <c r="AX34" s="161">
        <v>0</v>
      </c>
      <c r="AY34" s="161">
        <v>0</v>
      </c>
      <c r="AZ34" s="161">
        <v>0</v>
      </c>
      <c r="BA34" s="161">
        <v>0</v>
      </c>
      <c r="BB34" s="161">
        <v>0</v>
      </c>
      <c r="BC34" s="161">
        <v>0</v>
      </c>
      <c r="BD34" s="161">
        <v>0</v>
      </c>
      <c r="BE34" s="161">
        <v>0</v>
      </c>
      <c r="BF34" s="161">
        <v>149745</v>
      </c>
      <c r="BG34" s="161">
        <v>2.3907941373694799</v>
      </c>
      <c r="BH34" s="161">
        <v>149745</v>
      </c>
      <c r="BI34" s="161">
        <v>2.3907941373694799</v>
      </c>
    </row>
    <row r="35" spans="1:61" x14ac:dyDescent="0.25">
      <c r="A35" s="160" t="s">
        <v>45</v>
      </c>
      <c r="B35" s="161">
        <v>0</v>
      </c>
      <c r="C35" s="161">
        <v>0</v>
      </c>
      <c r="D35" s="161">
        <v>0</v>
      </c>
      <c r="E35" s="161">
        <v>0</v>
      </c>
      <c r="F35" s="161">
        <v>0</v>
      </c>
      <c r="G35" s="161">
        <v>0</v>
      </c>
      <c r="H35" s="161">
        <v>0</v>
      </c>
      <c r="I35" s="161">
        <v>0</v>
      </c>
      <c r="J35" s="161">
        <v>0</v>
      </c>
      <c r="K35" s="161">
        <v>0</v>
      </c>
      <c r="L35" s="161">
        <v>0</v>
      </c>
      <c r="M35" s="161">
        <v>0</v>
      </c>
      <c r="N35" s="161">
        <v>0</v>
      </c>
      <c r="O35" s="161">
        <v>0</v>
      </c>
      <c r="P35" s="161">
        <v>0</v>
      </c>
      <c r="Q35" s="161">
        <v>0</v>
      </c>
      <c r="R35" s="161">
        <v>0</v>
      </c>
      <c r="S35" s="161">
        <v>0</v>
      </c>
      <c r="T35" s="161">
        <v>0</v>
      </c>
      <c r="U35" s="161">
        <v>0</v>
      </c>
      <c r="V35" s="161">
        <v>0</v>
      </c>
      <c r="W35" s="161">
        <v>0</v>
      </c>
      <c r="X35" s="161">
        <v>0</v>
      </c>
      <c r="Y35" s="161">
        <v>0</v>
      </c>
      <c r="Z35" s="161">
        <v>0</v>
      </c>
      <c r="AA35" s="161">
        <v>0</v>
      </c>
      <c r="AB35" s="161">
        <v>0</v>
      </c>
      <c r="AC35" s="161">
        <v>0</v>
      </c>
      <c r="AD35" s="161">
        <v>0</v>
      </c>
      <c r="AE35" s="161">
        <v>0</v>
      </c>
      <c r="AF35" s="161">
        <v>0</v>
      </c>
      <c r="AG35" s="161">
        <v>0</v>
      </c>
      <c r="AH35" s="161">
        <v>0</v>
      </c>
      <c r="AI35" s="161">
        <v>0</v>
      </c>
      <c r="AJ35" s="161">
        <v>0</v>
      </c>
      <c r="AK35" s="161">
        <v>0</v>
      </c>
      <c r="AL35" s="161">
        <v>0</v>
      </c>
      <c r="AM35" s="161">
        <v>0</v>
      </c>
      <c r="AN35" s="161">
        <v>0</v>
      </c>
      <c r="AO35" s="161">
        <v>0</v>
      </c>
      <c r="AP35" s="161">
        <v>0</v>
      </c>
      <c r="AQ35" s="161">
        <v>0</v>
      </c>
      <c r="AR35" s="161">
        <v>0</v>
      </c>
      <c r="AS35" s="161">
        <v>0</v>
      </c>
      <c r="AT35" s="161">
        <v>0</v>
      </c>
      <c r="AU35" s="161">
        <v>0</v>
      </c>
      <c r="AV35" s="161">
        <v>0</v>
      </c>
      <c r="AW35" s="161">
        <v>0</v>
      </c>
      <c r="AX35" s="161">
        <v>0</v>
      </c>
      <c r="AY35" s="161">
        <v>0</v>
      </c>
      <c r="AZ35" s="161">
        <v>0</v>
      </c>
      <c r="BA35" s="161">
        <v>0</v>
      </c>
      <c r="BB35" s="161">
        <v>0</v>
      </c>
      <c r="BC35" s="161">
        <v>0</v>
      </c>
      <c r="BD35" s="161">
        <v>0</v>
      </c>
      <c r="BE35" s="161">
        <v>0</v>
      </c>
      <c r="BF35" s="161">
        <v>789234</v>
      </c>
      <c r="BG35" s="161">
        <v>12.600728039084203</v>
      </c>
      <c r="BH35" s="161">
        <v>789234</v>
      </c>
      <c r="BI35" s="161">
        <v>12.600728039084203</v>
      </c>
    </row>
    <row r="36" spans="1:61" x14ac:dyDescent="0.25">
      <c r="A36" s="162" t="s">
        <v>46</v>
      </c>
      <c r="B36" s="163">
        <v>0</v>
      </c>
      <c r="C36" s="163">
        <v>0</v>
      </c>
      <c r="D36" s="163">
        <v>0</v>
      </c>
      <c r="E36" s="163">
        <v>0</v>
      </c>
      <c r="F36" s="163">
        <v>0</v>
      </c>
      <c r="G36" s="163">
        <v>0</v>
      </c>
      <c r="H36" s="163">
        <v>69993.39</v>
      </c>
      <c r="I36" s="163">
        <v>39.58902149321267</v>
      </c>
      <c r="J36" s="163">
        <v>0</v>
      </c>
      <c r="K36" s="163">
        <v>0</v>
      </c>
      <c r="L36" s="163">
        <v>0</v>
      </c>
      <c r="M36" s="163">
        <v>0</v>
      </c>
      <c r="N36" s="163">
        <v>0</v>
      </c>
      <c r="O36" s="163">
        <v>0</v>
      </c>
      <c r="P36" s="163">
        <v>608758.43999999994</v>
      </c>
      <c r="Q36" s="163">
        <v>41.437508678782926</v>
      </c>
      <c r="R36" s="163">
        <v>89133.31</v>
      </c>
      <c r="S36" s="163">
        <v>42.749788968824937</v>
      </c>
      <c r="T36" s="163">
        <v>0</v>
      </c>
      <c r="U36" s="163">
        <v>0</v>
      </c>
      <c r="V36" s="163">
        <v>0</v>
      </c>
      <c r="W36" s="163">
        <v>0</v>
      </c>
      <c r="X36" s="163">
        <v>0</v>
      </c>
      <c r="Y36" s="163">
        <v>0</v>
      </c>
      <c r="Z36" s="163">
        <v>0</v>
      </c>
      <c r="AA36" s="163">
        <v>0</v>
      </c>
      <c r="AB36" s="163">
        <v>0</v>
      </c>
      <c r="AC36" s="163">
        <v>0</v>
      </c>
      <c r="AD36" s="163">
        <v>0</v>
      </c>
      <c r="AE36" s="163">
        <v>0</v>
      </c>
      <c r="AF36" s="163">
        <v>0</v>
      </c>
      <c r="AG36" s="163">
        <v>0</v>
      </c>
      <c r="AH36" s="163">
        <v>0</v>
      </c>
      <c r="AI36" s="163">
        <v>0</v>
      </c>
      <c r="AJ36" s="163">
        <v>173298.04</v>
      </c>
      <c r="AK36" s="163">
        <v>40.795207156308855</v>
      </c>
      <c r="AL36" s="163">
        <v>16024.3</v>
      </c>
      <c r="AM36" s="163">
        <v>33.453653444676405</v>
      </c>
      <c r="AN36" s="163">
        <v>66223.3</v>
      </c>
      <c r="AO36" s="163">
        <v>35.757721382289418</v>
      </c>
      <c r="AP36" s="163">
        <v>0</v>
      </c>
      <c r="AQ36" s="163">
        <v>0</v>
      </c>
      <c r="AR36" s="163">
        <v>0</v>
      </c>
      <c r="AS36" s="163">
        <v>0</v>
      </c>
      <c r="AT36" s="163">
        <v>0</v>
      </c>
      <c r="AU36" s="163">
        <v>0</v>
      </c>
      <c r="AV36" s="163">
        <v>0</v>
      </c>
      <c r="AW36" s="163">
        <v>0</v>
      </c>
      <c r="AX36" s="163">
        <v>0</v>
      </c>
      <c r="AY36" s="163">
        <v>0</v>
      </c>
      <c r="AZ36" s="163">
        <v>1036155.44</v>
      </c>
      <c r="BA36" s="163">
        <v>52.288829228905932</v>
      </c>
      <c r="BB36" s="163">
        <v>252252.90000000002</v>
      </c>
      <c r="BC36" s="163">
        <v>42.929356705241666</v>
      </c>
      <c r="BD36" s="163">
        <v>104583.85</v>
      </c>
      <c r="BE36" s="163">
        <v>34.573173553719009</v>
      </c>
      <c r="BF36" s="163">
        <v>1235944.8700000001</v>
      </c>
      <c r="BG36" s="163">
        <v>19.732810773701186</v>
      </c>
      <c r="BH36" s="163">
        <v>3652367.8400000003</v>
      </c>
      <c r="BI36" s="163">
        <v>58.312862662451707</v>
      </c>
    </row>
    <row r="37" spans="1:61" x14ac:dyDescent="0.25">
      <c r="A37" s="146" t="s">
        <v>47</v>
      </c>
      <c r="B37" s="143" t="s">
        <v>13</v>
      </c>
      <c r="C37" s="143" t="s">
        <v>13</v>
      </c>
      <c r="D37" s="143" t="s">
        <v>13</v>
      </c>
      <c r="E37" s="143" t="s">
        <v>13</v>
      </c>
      <c r="F37" s="143" t="s">
        <v>13</v>
      </c>
      <c r="G37" s="143" t="s">
        <v>13</v>
      </c>
      <c r="H37" s="143" t="s">
        <v>13</v>
      </c>
      <c r="I37" s="143" t="s">
        <v>13</v>
      </c>
      <c r="J37" s="143" t="s">
        <v>13</v>
      </c>
      <c r="K37" s="143" t="s">
        <v>13</v>
      </c>
      <c r="L37" s="143" t="s">
        <v>13</v>
      </c>
      <c r="M37" s="143" t="s">
        <v>13</v>
      </c>
      <c r="N37" s="143" t="s">
        <v>13</v>
      </c>
      <c r="O37" s="143" t="s">
        <v>13</v>
      </c>
      <c r="P37" s="143" t="s">
        <v>13</v>
      </c>
      <c r="Q37" s="143" t="s">
        <v>13</v>
      </c>
      <c r="R37" s="143" t="s">
        <v>13</v>
      </c>
      <c r="S37" s="143" t="s">
        <v>13</v>
      </c>
      <c r="T37" s="143" t="s">
        <v>13</v>
      </c>
      <c r="U37" s="143" t="s">
        <v>13</v>
      </c>
      <c r="V37" s="143" t="s">
        <v>13</v>
      </c>
      <c r="W37" s="143" t="s">
        <v>13</v>
      </c>
      <c r="X37" s="143" t="s">
        <v>13</v>
      </c>
      <c r="Y37" s="143" t="s">
        <v>13</v>
      </c>
      <c r="Z37" s="143" t="s">
        <v>13</v>
      </c>
      <c r="AA37" s="143" t="s">
        <v>13</v>
      </c>
      <c r="AB37" s="143" t="s">
        <v>13</v>
      </c>
      <c r="AC37" s="143" t="s">
        <v>13</v>
      </c>
      <c r="AD37" s="143" t="s">
        <v>13</v>
      </c>
      <c r="AE37" s="143" t="s">
        <v>13</v>
      </c>
      <c r="AF37" s="143" t="s">
        <v>13</v>
      </c>
      <c r="AG37" s="143" t="s">
        <v>13</v>
      </c>
      <c r="AH37" s="143" t="s">
        <v>13</v>
      </c>
      <c r="AI37" s="143" t="s">
        <v>13</v>
      </c>
      <c r="AJ37" s="143" t="s">
        <v>13</v>
      </c>
      <c r="AK37" s="143" t="s">
        <v>13</v>
      </c>
      <c r="AL37" s="143" t="s">
        <v>13</v>
      </c>
      <c r="AM37" s="143" t="s">
        <v>13</v>
      </c>
      <c r="AN37" s="143" t="s">
        <v>13</v>
      </c>
      <c r="AO37" s="143" t="s">
        <v>13</v>
      </c>
      <c r="AP37" s="143" t="s">
        <v>13</v>
      </c>
      <c r="AQ37" s="143" t="s">
        <v>13</v>
      </c>
      <c r="AR37" s="143" t="s">
        <v>13</v>
      </c>
      <c r="AS37" s="143" t="s">
        <v>13</v>
      </c>
      <c r="AT37" s="143" t="s">
        <v>13</v>
      </c>
      <c r="AU37" s="143" t="s">
        <v>13</v>
      </c>
      <c r="AV37" s="143" t="s">
        <v>13</v>
      </c>
      <c r="AW37" s="143" t="s">
        <v>13</v>
      </c>
      <c r="AX37" s="143" t="s">
        <v>13</v>
      </c>
      <c r="AY37" s="143" t="s">
        <v>13</v>
      </c>
      <c r="AZ37" s="143" t="s">
        <v>13</v>
      </c>
      <c r="BA37" s="143" t="s">
        <v>13</v>
      </c>
      <c r="BB37" s="143" t="s">
        <v>13</v>
      </c>
      <c r="BC37" s="143" t="s">
        <v>13</v>
      </c>
      <c r="BD37" s="143" t="s">
        <v>13</v>
      </c>
      <c r="BE37" s="143" t="s">
        <v>13</v>
      </c>
      <c r="BF37" s="143" t="s">
        <v>13</v>
      </c>
      <c r="BG37" s="143" t="s">
        <v>13</v>
      </c>
      <c r="BH37" s="143" t="s">
        <v>13</v>
      </c>
      <c r="BI37" s="143" t="s">
        <v>13</v>
      </c>
    </row>
    <row r="38" spans="1:61" x14ac:dyDescent="0.25">
      <c r="A38" s="164" t="s">
        <v>48</v>
      </c>
      <c r="B38" s="165">
        <v>0</v>
      </c>
      <c r="C38" s="165">
        <v>0</v>
      </c>
      <c r="D38" s="165">
        <v>0</v>
      </c>
      <c r="E38" s="165">
        <v>0</v>
      </c>
      <c r="F38" s="165">
        <v>0</v>
      </c>
      <c r="G38" s="165">
        <v>0</v>
      </c>
      <c r="H38" s="165">
        <v>57640.49</v>
      </c>
      <c r="I38" s="165">
        <v>32.602087104072396</v>
      </c>
      <c r="J38" s="165">
        <v>0</v>
      </c>
      <c r="K38" s="165">
        <v>0</v>
      </c>
      <c r="L38" s="165">
        <v>0</v>
      </c>
      <c r="M38" s="165">
        <v>0</v>
      </c>
      <c r="N38" s="165">
        <v>0</v>
      </c>
      <c r="O38" s="165">
        <v>0</v>
      </c>
      <c r="P38" s="165">
        <v>0</v>
      </c>
      <c r="Q38" s="165">
        <v>0</v>
      </c>
      <c r="R38" s="165">
        <v>0</v>
      </c>
      <c r="S38" s="165">
        <v>0</v>
      </c>
      <c r="T38" s="165">
        <v>0</v>
      </c>
      <c r="U38" s="165">
        <v>0</v>
      </c>
      <c r="V38" s="165">
        <v>0</v>
      </c>
      <c r="W38" s="165">
        <v>0</v>
      </c>
      <c r="X38" s="165">
        <v>0</v>
      </c>
      <c r="Y38" s="165">
        <v>0</v>
      </c>
      <c r="Z38" s="165">
        <v>0</v>
      </c>
      <c r="AA38" s="165">
        <v>0</v>
      </c>
      <c r="AB38" s="165">
        <v>0</v>
      </c>
      <c r="AC38" s="165">
        <v>0</v>
      </c>
      <c r="AD38" s="165">
        <v>0</v>
      </c>
      <c r="AE38" s="165">
        <v>0</v>
      </c>
      <c r="AF38" s="165">
        <v>0</v>
      </c>
      <c r="AG38" s="165">
        <v>0</v>
      </c>
      <c r="AH38" s="165">
        <v>0</v>
      </c>
      <c r="AI38" s="165">
        <v>0</v>
      </c>
      <c r="AJ38" s="165">
        <v>0</v>
      </c>
      <c r="AK38" s="165">
        <v>0</v>
      </c>
      <c r="AL38" s="165">
        <v>18694.52</v>
      </c>
      <c r="AM38" s="165">
        <v>39.028225469728604</v>
      </c>
      <c r="AN38" s="165">
        <v>0</v>
      </c>
      <c r="AO38" s="165">
        <v>0</v>
      </c>
      <c r="AP38" s="165">
        <v>0</v>
      </c>
      <c r="AQ38" s="165">
        <v>0</v>
      </c>
      <c r="AR38" s="165">
        <v>0</v>
      </c>
      <c r="AS38" s="165">
        <v>0</v>
      </c>
      <c r="AT38" s="165">
        <v>0</v>
      </c>
      <c r="AU38" s="165">
        <v>0</v>
      </c>
      <c r="AV38" s="165">
        <v>0</v>
      </c>
      <c r="AW38" s="165">
        <v>0</v>
      </c>
      <c r="AX38" s="165">
        <v>0</v>
      </c>
      <c r="AY38" s="165">
        <v>0</v>
      </c>
      <c r="AZ38" s="165">
        <v>0</v>
      </c>
      <c r="BA38" s="165">
        <v>0</v>
      </c>
      <c r="BB38" s="165">
        <v>0</v>
      </c>
      <c r="BC38" s="165">
        <v>0</v>
      </c>
      <c r="BD38" s="165">
        <v>0</v>
      </c>
      <c r="BE38" s="165">
        <v>0</v>
      </c>
      <c r="BF38" s="165">
        <v>0</v>
      </c>
      <c r="BG38" s="165">
        <v>0</v>
      </c>
      <c r="BH38" s="165">
        <v>76335.009999999995</v>
      </c>
      <c r="BI38" s="165">
        <v>1.218747166075933</v>
      </c>
    </row>
    <row r="39" spans="1:61" x14ac:dyDescent="0.25">
      <c r="A39" s="164" t="s">
        <v>49</v>
      </c>
      <c r="B39" s="165">
        <v>0</v>
      </c>
      <c r="C39" s="165">
        <v>0</v>
      </c>
      <c r="D39" s="165">
        <v>0</v>
      </c>
      <c r="E39" s="165">
        <v>0</v>
      </c>
      <c r="F39" s="165">
        <v>0</v>
      </c>
      <c r="G39" s="165">
        <v>0</v>
      </c>
      <c r="H39" s="165">
        <v>0</v>
      </c>
      <c r="I39" s="165">
        <v>0</v>
      </c>
      <c r="J39" s="165">
        <v>0</v>
      </c>
      <c r="K39" s="165">
        <v>0</v>
      </c>
      <c r="L39" s="165">
        <v>0</v>
      </c>
      <c r="M39" s="165">
        <v>0</v>
      </c>
      <c r="N39" s="165">
        <v>0</v>
      </c>
      <c r="O39" s="165">
        <v>0</v>
      </c>
      <c r="P39" s="165">
        <v>0</v>
      </c>
      <c r="Q39" s="165">
        <v>0</v>
      </c>
      <c r="R39" s="165">
        <v>0</v>
      </c>
      <c r="S39" s="165">
        <v>0</v>
      </c>
      <c r="T39" s="165">
        <v>0</v>
      </c>
      <c r="U39" s="165">
        <v>0</v>
      </c>
      <c r="V39" s="165">
        <v>0</v>
      </c>
      <c r="W39" s="165">
        <v>0</v>
      </c>
      <c r="X39" s="165">
        <v>0</v>
      </c>
      <c r="Y39" s="165">
        <v>0</v>
      </c>
      <c r="Z39" s="165">
        <v>0</v>
      </c>
      <c r="AA39" s="165">
        <v>0</v>
      </c>
      <c r="AB39" s="165">
        <v>0</v>
      </c>
      <c r="AC39" s="165">
        <v>0</v>
      </c>
      <c r="AD39" s="165">
        <v>0</v>
      </c>
      <c r="AE39" s="165">
        <v>0</v>
      </c>
      <c r="AF39" s="165">
        <v>0</v>
      </c>
      <c r="AG39" s="165">
        <v>0</v>
      </c>
      <c r="AH39" s="165">
        <v>0</v>
      </c>
      <c r="AI39" s="165">
        <v>0</v>
      </c>
      <c r="AJ39" s="165">
        <v>0</v>
      </c>
      <c r="AK39" s="165">
        <v>0</v>
      </c>
      <c r="AL39" s="165">
        <v>0</v>
      </c>
      <c r="AM39" s="165">
        <v>0</v>
      </c>
      <c r="AN39" s="165">
        <v>0</v>
      </c>
      <c r="AO39" s="165">
        <v>0</v>
      </c>
      <c r="AP39" s="165">
        <v>0</v>
      </c>
      <c r="AQ39" s="165">
        <v>0</v>
      </c>
      <c r="AR39" s="165">
        <v>0</v>
      </c>
      <c r="AS39" s="165">
        <v>0</v>
      </c>
      <c r="AT39" s="165">
        <v>0</v>
      </c>
      <c r="AU39" s="165">
        <v>0</v>
      </c>
      <c r="AV39" s="165">
        <v>0</v>
      </c>
      <c r="AW39" s="165">
        <v>0</v>
      </c>
      <c r="AX39" s="165">
        <v>0</v>
      </c>
      <c r="AY39" s="165">
        <v>0</v>
      </c>
      <c r="AZ39" s="165">
        <v>0</v>
      </c>
      <c r="BA39" s="165">
        <v>0</v>
      </c>
      <c r="BB39" s="165">
        <v>0</v>
      </c>
      <c r="BC39" s="165">
        <v>0</v>
      </c>
      <c r="BD39" s="165">
        <v>0</v>
      </c>
      <c r="BE39" s="165">
        <v>0</v>
      </c>
      <c r="BF39" s="165">
        <v>0</v>
      </c>
      <c r="BG39" s="165">
        <v>0</v>
      </c>
      <c r="BH39" s="165">
        <v>0</v>
      </c>
      <c r="BI39" s="165">
        <v>0</v>
      </c>
    </row>
    <row r="40" spans="1:61" x14ac:dyDescent="0.25">
      <c r="A40" s="164" t="s">
        <v>50</v>
      </c>
      <c r="B40" s="165">
        <v>0</v>
      </c>
      <c r="C40" s="165">
        <v>0</v>
      </c>
      <c r="D40" s="165">
        <v>0</v>
      </c>
      <c r="E40" s="165">
        <v>0</v>
      </c>
      <c r="F40" s="165">
        <v>0</v>
      </c>
      <c r="G40" s="165">
        <v>0</v>
      </c>
      <c r="H40" s="165">
        <v>0</v>
      </c>
      <c r="I40" s="165">
        <v>0</v>
      </c>
      <c r="J40" s="165">
        <v>0</v>
      </c>
      <c r="K40" s="165">
        <v>0</v>
      </c>
      <c r="L40" s="165">
        <v>0</v>
      </c>
      <c r="M40" s="165">
        <v>0</v>
      </c>
      <c r="N40" s="165">
        <v>0</v>
      </c>
      <c r="O40" s="165">
        <v>0</v>
      </c>
      <c r="P40" s="165">
        <v>581319.68000000005</v>
      </c>
      <c r="Q40" s="165">
        <v>39.569782860254584</v>
      </c>
      <c r="R40" s="165">
        <v>0</v>
      </c>
      <c r="S40" s="165">
        <v>0</v>
      </c>
      <c r="T40" s="165">
        <v>0</v>
      </c>
      <c r="U40" s="165">
        <v>0</v>
      </c>
      <c r="V40" s="165">
        <v>0</v>
      </c>
      <c r="W40" s="165">
        <v>0</v>
      </c>
      <c r="X40" s="165">
        <v>0</v>
      </c>
      <c r="Y40" s="165">
        <v>0</v>
      </c>
      <c r="Z40" s="165">
        <v>0</v>
      </c>
      <c r="AA40" s="165">
        <v>0</v>
      </c>
      <c r="AB40" s="165">
        <v>0</v>
      </c>
      <c r="AC40" s="165">
        <v>0</v>
      </c>
      <c r="AD40" s="165">
        <v>0</v>
      </c>
      <c r="AE40" s="165">
        <v>0</v>
      </c>
      <c r="AF40" s="165">
        <v>0</v>
      </c>
      <c r="AG40" s="165">
        <v>0</v>
      </c>
      <c r="AH40" s="165">
        <v>0</v>
      </c>
      <c r="AI40" s="165">
        <v>0</v>
      </c>
      <c r="AJ40" s="165">
        <v>190609.9</v>
      </c>
      <c r="AK40" s="165">
        <v>44.870503766478343</v>
      </c>
      <c r="AL40" s="165">
        <v>0</v>
      </c>
      <c r="AM40" s="165">
        <v>0</v>
      </c>
      <c r="AN40" s="165">
        <v>70426.399999999994</v>
      </c>
      <c r="AO40" s="165">
        <v>38.027213822894169</v>
      </c>
      <c r="AP40" s="165">
        <v>0</v>
      </c>
      <c r="AQ40" s="165">
        <v>0</v>
      </c>
      <c r="AR40" s="165">
        <v>0</v>
      </c>
      <c r="AS40" s="165">
        <v>0</v>
      </c>
      <c r="AT40" s="165">
        <v>0</v>
      </c>
      <c r="AU40" s="165">
        <v>0</v>
      </c>
      <c r="AV40" s="165">
        <v>0</v>
      </c>
      <c r="AW40" s="165">
        <v>0</v>
      </c>
      <c r="AX40" s="165">
        <v>0</v>
      </c>
      <c r="AY40" s="165">
        <v>0</v>
      </c>
      <c r="AZ40" s="165">
        <v>902167.4</v>
      </c>
      <c r="BA40" s="165">
        <v>45.527220427937024</v>
      </c>
      <c r="BB40" s="165">
        <v>256424.84</v>
      </c>
      <c r="BC40" s="165">
        <v>43.639353301565691</v>
      </c>
      <c r="BD40" s="165">
        <v>0</v>
      </c>
      <c r="BE40" s="165">
        <v>0</v>
      </c>
      <c r="BF40" s="165">
        <v>424695.09</v>
      </c>
      <c r="BG40" s="165">
        <v>6.780583868186608</v>
      </c>
      <c r="BH40" s="165">
        <v>2425643.31</v>
      </c>
      <c r="BI40" s="165">
        <v>38.727261710891845</v>
      </c>
    </row>
    <row r="41" spans="1:61" x14ac:dyDescent="0.25">
      <c r="A41" s="164" t="s">
        <v>39</v>
      </c>
      <c r="B41" s="165">
        <v>0</v>
      </c>
      <c r="C41" s="165">
        <v>0</v>
      </c>
      <c r="D41" s="165">
        <v>0</v>
      </c>
      <c r="E41" s="165">
        <v>0</v>
      </c>
      <c r="F41" s="165">
        <v>0</v>
      </c>
      <c r="G41" s="165">
        <v>0</v>
      </c>
      <c r="H41" s="165">
        <v>0</v>
      </c>
      <c r="I41" s="165">
        <v>0</v>
      </c>
      <c r="J41" s="165">
        <v>0</v>
      </c>
      <c r="K41" s="165">
        <v>0</v>
      </c>
      <c r="L41" s="165">
        <v>0</v>
      </c>
      <c r="M41" s="165">
        <v>0</v>
      </c>
      <c r="N41" s="165">
        <v>0</v>
      </c>
      <c r="O41" s="165">
        <v>0</v>
      </c>
      <c r="P41" s="165">
        <v>0</v>
      </c>
      <c r="Q41" s="165">
        <v>0</v>
      </c>
      <c r="R41" s="165">
        <v>77721</v>
      </c>
      <c r="S41" s="165">
        <v>37.276258992805758</v>
      </c>
      <c r="T41" s="165">
        <v>0</v>
      </c>
      <c r="U41" s="165">
        <v>0</v>
      </c>
      <c r="V41" s="165">
        <v>0</v>
      </c>
      <c r="W41" s="165">
        <v>0</v>
      </c>
      <c r="X41" s="165">
        <v>0</v>
      </c>
      <c r="Y41" s="165">
        <v>0</v>
      </c>
      <c r="Z41" s="165">
        <v>0</v>
      </c>
      <c r="AA41" s="165">
        <v>0</v>
      </c>
      <c r="AB41" s="165">
        <v>0</v>
      </c>
      <c r="AC41" s="165">
        <v>0</v>
      </c>
      <c r="AD41" s="165">
        <v>0</v>
      </c>
      <c r="AE41" s="165">
        <v>0</v>
      </c>
      <c r="AF41" s="165">
        <v>0</v>
      </c>
      <c r="AG41" s="165">
        <v>0</v>
      </c>
      <c r="AH41" s="165">
        <v>0</v>
      </c>
      <c r="AI41" s="165">
        <v>0</v>
      </c>
      <c r="AJ41" s="165">
        <v>0</v>
      </c>
      <c r="AK41" s="165">
        <v>0</v>
      </c>
      <c r="AL41" s="165">
        <v>0</v>
      </c>
      <c r="AM41" s="165">
        <v>0</v>
      </c>
      <c r="AN41" s="165">
        <v>0</v>
      </c>
      <c r="AO41" s="165">
        <v>0</v>
      </c>
      <c r="AP41" s="165">
        <v>0</v>
      </c>
      <c r="AQ41" s="165">
        <v>0</v>
      </c>
      <c r="AR41" s="165">
        <v>0</v>
      </c>
      <c r="AS41" s="165">
        <v>0</v>
      </c>
      <c r="AT41" s="165">
        <v>0</v>
      </c>
      <c r="AU41" s="165">
        <v>0</v>
      </c>
      <c r="AV41" s="165">
        <v>0</v>
      </c>
      <c r="AW41" s="165">
        <v>0</v>
      </c>
      <c r="AX41" s="165">
        <v>0</v>
      </c>
      <c r="AY41" s="165">
        <v>0</v>
      </c>
      <c r="AZ41" s="165">
        <v>0</v>
      </c>
      <c r="BA41" s="165">
        <v>0</v>
      </c>
      <c r="BB41" s="165">
        <v>0</v>
      </c>
      <c r="BC41" s="165">
        <v>0</v>
      </c>
      <c r="BD41" s="165">
        <v>114400.73999999999</v>
      </c>
      <c r="BE41" s="165">
        <v>37.818426446280988</v>
      </c>
      <c r="BF41" s="165">
        <v>0</v>
      </c>
      <c r="BG41" s="165">
        <v>0</v>
      </c>
      <c r="BH41" s="165">
        <v>192121.74</v>
      </c>
      <c r="BI41" s="165">
        <v>3.0673713957275601</v>
      </c>
    </row>
    <row r="42" spans="1:61" x14ac:dyDescent="0.25">
      <c r="A42" s="164" t="s">
        <v>51</v>
      </c>
      <c r="B42" s="165">
        <v>0</v>
      </c>
      <c r="C42" s="165">
        <v>0</v>
      </c>
      <c r="D42" s="165">
        <v>0</v>
      </c>
      <c r="E42" s="165">
        <v>0</v>
      </c>
      <c r="F42" s="165">
        <v>0</v>
      </c>
      <c r="G42" s="165">
        <v>0</v>
      </c>
      <c r="H42" s="165">
        <v>0</v>
      </c>
      <c r="I42" s="165">
        <v>0</v>
      </c>
      <c r="J42" s="165">
        <v>0</v>
      </c>
      <c r="K42" s="165">
        <v>0</v>
      </c>
      <c r="L42" s="165">
        <v>0</v>
      </c>
      <c r="M42" s="165">
        <v>0</v>
      </c>
      <c r="N42" s="165">
        <v>0</v>
      </c>
      <c r="O42" s="165">
        <v>0</v>
      </c>
      <c r="P42" s="165">
        <v>0</v>
      </c>
      <c r="Q42" s="165">
        <v>0</v>
      </c>
      <c r="R42" s="165">
        <v>0</v>
      </c>
      <c r="S42" s="165">
        <v>0</v>
      </c>
      <c r="T42" s="165">
        <v>0</v>
      </c>
      <c r="U42" s="165">
        <v>0</v>
      </c>
      <c r="V42" s="165">
        <v>0</v>
      </c>
      <c r="W42" s="165">
        <v>0</v>
      </c>
      <c r="X42" s="165">
        <v>0</v>
      </c>
      <c r="Y42" s="165">
        <v>0</v>
      </c>
      <c r="Z42" s="165">
        <v>0</v>
      </c>
      <c r="AA42" s="165">
        <v>0</v>
      </c>
      <c r="AB42" s="165">
        <v>0</v>
      </c>
      <c r="AC42" s="165">
        <v>0</v>
      </c>
      <c r="AD42" s="165">
        <v>0</v>
      </c>
      <c r="AE42" s="165">
        <v>0</v>
      </c>
      <c r="AF42" s="165">
        <v>0</v>
      </c>
      <c r="AG42" s="165">
        <v>0</v>
      </c>
      <c r="AH42" s="165">
        <v>0</v>
      </c>
      <c r="AI42" s="165">
        <v>0</v>
      </c>
      <c r="AJ42" s="165">
        <v>0</v>
      </c>
      <c r="AK42" s="165">
        <v>0</v>
      </c>
      <c r="AL42" s="165">
        <v>0</v>
      </c>
      <c r="AM42" s="165">
        <v>0</v>
      </c>
      <c r="AN42" s="165">
        <v>0</v>
      </c>
      <c r="AO42" s="165">
        <v>0</v>
      </c>
      <c r="AP42" s="165">
        <v>0</v>
      </c>
      <c r="AQ42" s="165">
        <v>0</v>
      </c>
      <c r="AR42" s="165">
        <v>0</v>
      </c>
      <c r="AS42" s="165">
        <v>0</v>
      </c>
      <c r="AT42" s="165">
        <v>0</v>
      </c>
      <c r="AU42" s="165">
        <v>0</v>
      </c>
      <c r="AV42" s="165">
        <v>0</v>
      </c>
      <c r="AW42" s="165">
        <v>0</v>
      </c>
      <c r="AX42" s="165">
        <v>0</v>
      </c>
      <c r="AY42" s="165">
        <v>0</v>
      </c>
      <c r="AZ42" s="165">
        <v>0</v>
      </c>
      <c r="BA42" s="165">
        <v>0</v>
      </c>
      <c r="BB42" s="165">
        <v>0</v>
      </c>
      <c r="BC42" s="165">
        <v>0</v>
      </c>
      <c r="BD42" s="165">
        <v>0</v>
      </c>
      <c r="BE42" s="165">
        <v>0</v>
      </c>
      <c r="BF42" s="165">
        <v>0</v>
      </c>
      <c r="BG42" s="165">
        <v>0</v>
      </c>
      <c r="BH42" s="165">
        <v>0</v>
      </c>
      <c r="BI42" s="165">
        <v>0</v>
      </c>
    </row>
    <row r="43" spans="1:61" x14ac:dyDescent="0.25">
      <c r="A43" s="164" t="s">
        <v>45</v>
      </c>
      <c r="B43" s="165">
        <v>0</v>
      </c>
      <c r="C43" s="165">
        <v>0</v>
      </c>
      <c r="D43" s="165">
        <v>0</v>
      </c>
      <c r="E43" s="165">
        <v>0</v>
      </c>
      <c r="F43" s="165">
        <v>0</v>
      </c>
      <c r="G43" s="165">
        <v>0</v>
      </c>
      <c r="H43" s="165">
        <v>0</v>
      </c>
      <c r="I43" s="165">
        <v>0</v>
      </c>
      <c r="J43" s="165">
        <v>0</v>
      </c>
      <c r="K43" s="165">
        <v>0</v>
      </c>
      <c r="L43" s="165">
        <v>0</v>
      </c>
      <c r="M43" s="165">
        <v>0</v>
      </c>
      <c r="N43" s="165">
        <v>0</v>
      </c>
      <c r="O43" s="165">
        <v>0</v>
      </c>
      <c r="P43" s="165">
        <v>0</v>
      </c>
      <c r="Q43" s="165">
        <v>0</v>
      </c>
      <c r="R43" s="165">
        <v>0</v>
      </c>
      <c r="S43" s="165">
        <v>0</v>
      </c>
      <c r="T43" s="165">
        <v>0</v>
      </c>
      <c r="U43" s="165">
        <v>0</v>
      </c>
      <c r="V43" s="165">
        <v>0</v>
      </c>
      <c r="W43" s="165">
        <v>0</v>
      </c>
      <c r="X43" s="165">
        <v>0</v>
      </c>
      <c r="Y43" s="165">
        <v>0</v>
      </c>
      <c r="Z43" s="165">
        <v>0</v>
      </c>
      <c r="AA43" s="165">
        <v>0</v>
      </c>
      <c r="AB43" s="165">
        <v>0</v>
      </c>
      <c r="AC43" s="165">
        <v>0</v>
      </c>
      <c r="AD43" s="165">
        <v>0</v>
      </c>
      <c r="AE43" s="165">
        <v>0</v>
      </c>
      <c r="AF43" s="165">
        <v>0</v>
      </c>
      <c r="AG43" s="165">
        <v>0</v>
      </c>
      <c r="AH43" s="165">
        <v>0</v>
      </c>
      <c r="AI43" s="165">
        <v>0</v>
      </c>
      <c r="AJ43" s="165">
        <v>0</v>
      </c>
      <c r="AK43" s="165">
        <v>0</v>
      </c>
      <c r="AL43" s="165">
        <v>0</v>
      </c>
      <c r="AM43" s="165">
        <v>0</v>
      </c>
      <c r="AN43" s="165">
        <v>0</v>
      </c>
      <c r="AO43" s="165">
        <v>0</v>
      </c>
      <c r="AP43" s="165">
        <v>0</v>
      </c>
      <c r="AQ43" s="165">
        <v>0</v>
      </c>
      <c r="AR43" s="165">
        <v>0</v>
      </c>
      <c r="AS43" s="165">
        <v>0</v>
      </c>
      <c r="AT43" s="165">
        <v>0</v>
      </c>
      <c r="AU43" s="165">
        <v>0</v>
      </c>
      <c r="AV43" s="165">
        <v>0</v>
      </c>
      <c r="AW43" s="165">
        <v>0</v>
      </c>
      <c r="AX43" s="165">
        <v>0</v>
      </c>
      <c r="AY43" s="165">
        <v>0</v>
      </c>
      <c r="AZ43" s="165">
        <v>0</v>
      </c>
      <c r="BA43" s="165">
        <v>0</v>
      </c>
      <c r="BB43" s="165">
        <v>0</v>
      </c>
      <c r="BC43" s="165">
        <v>0</v>
      </c>
      <c r="BD43" s="165">
        <v>0</v>
      </c>
      <c r="BE43" s="165">
        <v>0</v>
      </c>
      <c r="BF43" s="165">
        <v>0</v>
      </c>
      <c r="BG43" s="165">
        <v>0</v>
      </c>
      <c r="BH43" s="165">
        <v>0</v>
      </c>
      <c r="BI43" s="165">
        <v>0</v>
      </c>
    </row>
    <row r="44" spans="1:61" x14ac:dyDescent="0.25">
      <c r="A44" s="166" t="s">
        <v>52</v>
      </c>
      <c r="B44" s="167">
        <v>0</v>
      </c>
      <c r="C44" s="167">
        <v>0</v>
      </c>
      <c r="D44" s="167">
        <v>0</v>
      </c>
      <c r="E44" s="167">
        <v>0</v>
      </c>
      <c r="F44" s="167">
        <v>0</v>
      </c>
      <c r="G44" s="167">
        <v>0</v>
      </c>
      <c r="H44" s="167">
        <v>57640.49</v>
      </c>
      <c r="I44" s="167">
        <v>32.602087104072396</v>
      </c>
      <c r="J44" s="167">
        <v>0</v>
      </c>
      <c r="K44" s="167">
        <v>0</v>
      </c>
      <c r="L44" s="167">
        <v>0</v>
      </c>
      <c r="M44" s="167">
        <v>0</v>
      </c>
      <c r="N44" s="167">
        <v>0</v>
      </c>
      <c r="O44" s="167">
        <v>0</v>
      </c>
      <c r="P44" s="167">
        <v>581319.68000000005</v>
      </c>
      <c r="Q44" s="167">
        <v>39.569782860254584</v>
      </c>
      <c r="R44" s="167">
        <v>77721</v>
      </c>
      <c r="S44" s="167">
        <v>37.276258992805758</v>
      </c>
      <c r="T44" s="167">
        <v>0</v>
      </c>
      <c r="U44" s="167">
        <v>0</v>
      </c>
      <c r="V44" s="167">
        <v>0</v>
      </c>
      <c r="W44" s="167">
        <v>0</v>
      </c>
      <c r="X44" s="167">
        <v>0</v>
      </c>
      <c r="Y44" s="167">
        <v>0</v>
      </c>
      <c r="Z44" s="167">
        <v>0</v>
      </c>
      <c r="AA44" s="167">
        <v>0</v>
      </c>
      <c r="AB44" s="167">
        <v>0</v>
      </c>
      <c r="AC44" s="167">
        <v>0</v>
      </c>
      <c r="AD44" s="167">
        <v>0</v>
      </c>
      <c r="AE44" s="167">
        <v>0</v>
      </c>
      <c r="AF44" s="167">
        <v>0</v>
      </c>
      <c r="AG44" s="167">
        <v>0</v>
      </c>
      <c r="AH44" s="167">
        <v>0</v>
      </c>
      <c r="AI44" s="167">
        <v>0</v>
      </c>
      <c r="AJ44" s="167">
        <v>190609.9</v>
      </c>
      <c r="AK44" s="167">
        <v>44.870503766478343</v>
      </c>
      <c r="AL44" s="167">
        <v>18694.52</v>
      </c>
      <c r="AM44" s="167">
        <v>39.028225469728604</v>
      </c>
      <c r="AN44" s="167">
        <v>70426.399999999994</v>
      </c>
      <c r="AO44" s="167">
        <v>38.027213822894169</v>
      </c>
      <c r="AP44" s="167">
        <v>0</v>
      </c>
      <c r="AQ44" s="167">
        <v>0</v>
      </c>
      <c r="AR44" s="167">
        <v>0</v>
      </c>
      <c r="AS44" s="167">
        <v>0</v>
      </c>
      <c r="AT44" s="167">
        <v>0</v>
      </c>
      <c r="AU44" s="167">
        <v>0</v>
      </c>
      <c r="AV44" s="167">
        <v>0</v>
      </c>
      <c r="AW44" s="167">
        <v>0</v>
      </c>
      <c r="AX44" s="167">
        <v>0</v>
      </c>
      <c r="AY44" s="167">
        <v>0</v>
      </c>
      <c r="AZ44" s="167">
        <v>902167.4</v>
      </c>
      <c r="BA44" s="167">
        <v>45.527220427937024</v>
      </c>
      <c r="BB44" s="167">
        <v>256424.84</v>
      </c>
      <c r="BC44" s="167">
        <v>43.639353301565691</v>
      </c>
      <c r="BD44" s="167">
        <v>114400.73999999999</v>
      </c>
      <c r="BE44" s="167">
        <v>37.818426446280988</v>
      </c>
      <c r="BF44" s="167">
        <v>424695.09</v>
      </c>
      <c r="BG44" s="167">
        <v>6.780583868186608</v>
      </c>
      <c r="BH44" s="167">
        <v>2694100.0599999996</v>
      </c>
      <c r="BI44" s="167">
        <v>43.013380272695336</v>
      </c>
    </row>
    <row r="45" spans="1:61" x14ac:dyDescent="0.25">
      <c r="A45" s="146" t="s">
        <v>53</v>
      </c>
      <c r="B45" s="143" t="s">
        <v>13</v>
      </c>
      <c r="C45" s="143" t="s">
        <v>13</v>
      </c>
      <c r="D45" s="143" t="s">
        <v>13</v>
      </c>
      <c r="E45" s="143" t="s">
        <v>13</v>
      </c>
      <c r="F45" s="143" t="s">
        <v>13</v>
      </c>
      <c r="G45" s="143" t="s">
        <v>13</v>
      </c>
      <c r="H45" s="143" t="s">
        <v>13</v>
      </c>
      <c r="I45" s="143" t="s">
        <v>13</v>
      </c>
      <c r="J45" s="143" t="s">
        <v>13</v>
      </c>
      <c r="K45" s="143" t="s">
        <v>13</v>
      </c>
      <c r="L45" s="143" t="s">
        <v>13</v>
      </c>
      <c r="M45" s="143" t="s">
        <v>13</v>
      </c>
      <c r="N45" s="143" t="s">
        <v>13</v>
      </c>
      <c r="O45" s="143" t="s">
        <v>13</v>
      </c>
      <c r="P45" s="143" t="s">
        <v>13</v>
      </c>
      <c r="Q45" s="143" t="s">
        <v>13</v>
      </c>
      <c r="R45" s="143" t="s">
        <v>13</v>
      </c>
      <c r="S45" s="143" t="s">
        <v>13</v>
      </c>
      <c r="T45" s="143" t="s">
        <v>13</v>
      </c>
      <c r="U45" s="143" t="s">
        <v>13</v>
      </c>
      <c r="V45" s="143" t="s">
        <v>13</v>
      </c>
      <c r="W45" s="143" t="s">
        <v>13</v>
      </c>
      <c r="X45" s="143" t="s">
        <v>13</v>
      </c>
      <c r="Y45" s="143" t="s">
        <v>13</v>
      </c>
      <c r="Z45" s="143" t="s">
        <v>13</v>
      </c>
      <c r="AA45" s="143" t="s">
        <v>13</v>
      </c>
      <c r="AB45" s="143" t="s">
        <v>13</v>
      </c>
      <c r="AC45" s="143" t="s">
        <v>13</v>
      </c>
      <c r="AD45" s="143" t="s">
        <v>13</v>
      </c>
      <c r="AE45" s="143" t="s">
        <v>13</v>
      </c>
      <c r="AF45" s="143" t="s">
        <v>13</v>
      </c>
      <c r="AG45" s="143" t="s">
        <v>13</v>
      </c>
      <c r="AH45" s="143" t="s">
        <v>13</v>
      </c>
      <c r="AI45" s="143" t="s">
        <v>13</v>
      </c>
      <c r="AJ45" s="143" t="s">
        <v>13</v>
      </c>
      <c r="AK45" s="143" t="s">
        <v>13</v>
      </c>
      <c r="AL45" s="143" t="s">
        <v>13</v>
      </c>
      <c r="AM45" s="143" t="s">
        <v>13</v>
      </c>
      <c r="AN45" s="143" t="s">
        <v>13</v>
      </c>
      <c r="AO45" s="143" t="s">
        <v>13</v>
      </c>
      <c r="AP45" s="143" t="s">
        <v>13</v>
      </c>
      <c r="AQ45" s="143" t="s">
        <v>13</v>
      </c>
      <c r="AR45" s="143" t="s">
        <v>13</v>
      </c>
      <c r="AS45" s="143" t="s">
        <v>13</v>
      </c>
      <c r="AT45" s="143" t="s">
        <v>13</v>
      </c>
      <c r="AU45" s="143" t="s">
        <v>13</v>
      </c>
      <c r="AV45" s="143" t="s">
        <v>13</v>
      </c>
      <c r="AW45" s="143" t="s">
        <v>13</v>
      </c>
      <c r="AX45" s="143" t="s">
        <v>13</v>
      </c>
      <c r="AY45" s="143" t="s">
        <v>13</v>
      </c>
      <c r="AZ45" s="143" t="s">
        <v>13</v>
      </c>
      <c r="BA45" s="143" t="s">
        <v>13</v>
      </c>
      <c r="BB45" s="143" t="s">
        <v>13</v>
      </c>
      <c r="BC45" s="143" t="s">
        <v>13</v>
      </c>
      <c r="BD45" s="143" t="s">
        <v>13</v>
      </c>
      <c r="BE45" s="143" t="s">
        <v>13</v>
      </c>
      <c r="BF45" s="143" t="s">
        <v>13</v>
      </c>
      <c r="BG45" s="143" t="s">
        <v>13</v>
      </c>
      <c r="BH45" s="143" t="s">
        <v>13</v>
      </c>
      <c r="BI45" s="143" t="s">
        <v>13</v>
      </c>
    </row>
    <row r="46" spans="1:61" x14ac:dyDescent="0.25">
      <c r="A46" s="168" t="s">
        <v>38</v>
      </c>
      <c r="B46" s="169">
        <v>0</v>
      </c>
      <c r="C46" s="169">
        <v>0</v>
      </c>
      <c r="D46" s="169">
        <v>0</v>
      </c>
      <c r="E46" s="169">
        <v>0</v>
      </c>
      <c r="F46" s="169">
        <v>0</v>
      </c>
      <c r="G46" s="169">
        <v>0</v>
      </c>
      <c r="H46" s="169">
        <v>48822</v>
      </c>
      <c r="I46" s="169">
        <v>27.614253393665159</v>
      </c>
      <c r="J46" s="169">
        <v>0</v>
      </c>
      <c r="K46" s="169">
        <v>0</v>
      </c>
      <c r="L46" s="169">
        <v>0</v>
      </c>
      <c r="M46" s="169">
        <v>0</v>
      </c>
      <c r="N46" s="169">
        <v>0</v>
      </c>
      <c r="O46" s="169">
        <v>0</v>
      </c>
      <c r="P46" s="169">
        <v>413159</v>
      </c>
      <c r="Q46" s="169">
        <v>28.123272752025049</v>
      </c>
      <c r="R46" s="169">
        <v>63658</v>
      </c>
      <c r="S46" s="169">
        <v>30.531414868105514</v>
      </c>
      <c r="T46" s="169">
        <v>0</v>
      </c>
      <c r="U46" s="169">
        <v>0</v>
      </c>
      <c r="V46" s="169">
        <v>0</v>
      </c>
      <c r="W46" s="169">
        <v>0</v>
      </c>
      <c r="X46" s="169">
        <v>0</v>
      </c>
      <c r="Y46" s="169">
        <v>0</v>
      </c>
      <c r="Z46" s="169">
        <v>0</v>
      </c>
      <c r="AA46" s="169">
        <v>0</v>
      </c>
      <c r="AB46" s="169">
        <v>0</v>
      </c>
      <c r="AC46" s="169">
        <v>0</v>
      </c>
      <c r="AD46" s="169">
        <v>0</v>
      </c>
      <c r="AE46" s="169">
        <v>0</v>
      </c>
      <c r="AF46" s="169">
        <v>0</v>
      </c>
      <c r="AG46" s="169">
        <v>0</v>
      </c>
      <c r="AH46" s="169">
        <v>0</v>
      </c>
      <c r="AI46" s="169">
        <v>0</v>
      </c>
      <c r="AJ46" s="169">
        <v>120209</v>
      </c>
      <c r="AK46" s="169">
        <v>28.297787193973633</v>
      </c>
      <c r="AL46" s="169">
        <v>15684</v>
      </c>
      <c r="AM46" s="169">
        <v>32.743215031315238</v>
      </c>
      <c r="AN46" s="169">
        <v>53038</v>
      </c>
      <c r="AO46" s="169">
        <v>28.638228941684666</v>
      </c>
      <c r="AP46" s="169">
        <v>0</v>
      </c>
      <c r="AQ46" s="169">
        <v>0</v>
      </c>
      <c r="AR46" s="169">
        <v>0</v>
      </c>
      <c r="AS46" s="169">
        <v>0</v>
      </c>
      <c r="AT46" s="169">
        <v>0</v>
      </c>
      <c r="AU46" s="169">
        <v>0</v>
      </c>
      <c r="AV46" s="169">
        <v>0</v>
      </c>
      <c r="AW46" s="169">
        <v>0</v>
      </c>
      <c r="AX46" s="169">
        <v>0</v>
      </c>
      <c r="AY46" s="169">
        <v>0</v>
      </c>
      <c r="AZ46" s="169">
        <v>772440</v>
      </c>
      <c r="BA46" s="169">
        <v>38.980621719822366</v>
      </c>
      <c r="BB46" s="169">
        <v>212571</v>
      </c>
      <c r="BC46" s="169">
        <v>36.176140231449963</v>
      </c>
      <c r="BD46" s="169">
        <v>158672</v>
      </c>
      <c r="BE46" s="169">
        <v>52.453553719008262</v>
      </c>
      <c r="BF46" s="169">
        <v>355620</v>
      </c>
      <c r="BG46" s="169">
        <v>5.6777469106236227</v>
      </c>
      <c r="BH46" s="169">
        <v>2213873</v>
      </c>
      <c r="BI46" s="169">
        <v>35.346185777692625</v>
      </c>
    </row>
    <row r="47" spans="1:61" x14ac:dyDescent="0.25">
      <c r="A47" s="168" t="s">
        <v>54</v>
      </c>
      <c r="B47" s="169">
        <v>0</v>
      </c>
      <c r="C47" s="169">
        <v>0</v>
      </c>
      <c r="D47" s="169">
        <v>0</v>
      </c>
      <c r="E47" s="169">
        <v>0</v>
      </c>
      <c r="F47" s="169">
        <v>0</v>
      </c>
      <c r="G47" s="169">
        <v>0</v>
      </c>
      <c r="H47" s="169">
        <v>0</v>
      </c>
      <c r="I47" s="169">
        <v>0</v>
      </c>
      <c r="J47" s="169">
        <v>0</v>
      </c>
      <c r="K47" s="169">
        <v>0</v>
      </c>
      <c r="L47" s="169">
        <v>0</v>
      </c>
      <c r="M47" s="169">
        <v>0</v>
      </c>
      <c r="N47" s="169">
        <v>0</v>
      </c>
      <c r="O47" s="169">
        <v>0</v>
      </c>
      <c r="P47" s="169">
        <v>0</v>
      </c>
      <c r="Q47" s="169">
        <v>0</v>
      </c>
      <c r="R47" s="169">
        <v>0</v>
      </c>
      <c r="S47" s="169">
        <v>0</v>
      </c>
      <c r="T47" s="169">
        <v>0</v>
      </c>
      <c r="U47" s="169">
        <v>0</v>
      </c>
      <c r="V47" s="169">
        <v>0</v>
      </c>
      <c r="W47" s="169">
        <v>0</v>
      </c>
      <c r="X47" s="169">
        <v>0</v>
      </c>
      <c r="Y47" s="169">
        <v>0</v>
      </c>
      <c r="Z47" s="169">
        <v>0</v>
      </c>
      <c r="AA47" s="169">
        <v>0</v>
      </c>
      <c r="AB47" s="169">
        <v>0</v>
      </c>
      <c r="AC47" s="169">
        <v>0</v>
      </c>
      <c r="AD47" s="169">
        <v>0</v>
      </c>
      <c r="AE47" s="169">
        <v>0</v>
      </c>
      <c r="AF47" s="169">
        <v>0</v>
      </c>
      <c r="AG47" s="169">
        <v>0</v>
      </c>
      <c r="AH47" s="169">
        <v>0</v>
      </c>
      <c r="AI47" s="169">
        <v>0</v>
      </c>
      <c r="AJ47" s="169">
        <v>0</v>
      </c>
      <c r="AK47" s="169">
        <v>0</v>
      </c>
      <c r="AL47" s="169">
        <v>0</v>
      </c>
      <c r="AM47" s="169">
        <v>0</v>
      </c>
      <c r="AN47" s="169">
        <v>0</v>
      </c>
      <c r="AO47" s="169">
        <v>0</v>
      </c>
      <c r="AP47" s="169">
        <v>0</v>
      </c>
      <c r="AQ47" s="169">
        <v>0</v>
      </c>
      <c r="AR47" s="169">
        <v>0</v>
      </c>
      <c r="AS47" s="169">
        <v>0</v>
      </c>
      <c r="AT47" s="169">
        <v>0</v>
      </c>
      <c r="AU47" s="169">
        <v>0</v>
      </c>
      <c r="AV47" s="169">
        <v>0</v>
      </c>
      <c r="AW47" s="169">
        <v>0</v>
      </c>
      <c r="AX47" s="169">
        <v>0</v>
      </c>
      <c r="AY47" s="169">
        <v>0</v>
      </c>
      <c r="AZ47" s="169">
        <v>0</v>
      </c>
      <c r="BA47" s="169">
        <v>0</v>
      </c>
      <c r="BB47" s="169">
        <v>0</v>
      </c>
      <c r="BC47" s="169">
        <v>0</v>
      </c>
      <c r="BD47" s="169">
        <v>0</v>
      </c>
      <c r="BE47" s="169">
        <v>0</v>
      </c>
      <c r="BF47" s="169">
        <v>0</v>
      </c>
      <c r="BG47" s="169">
        <v>0</v>
      </c>
      <c r="BH47" s="169">
        <v>0</v>
      </c>
      <c r="BI47" s="169">
        <v>0</v>
      </c>
    </row>
    <row r="48" spans="1:61" x14ac:dyDescent="0.25">
      <c r="A48" s="168" t="s">
        <v>55</v>
      </c>
      <c r="B48" s="169">
        <v>0</v>
      </c>
      <c r="C48" s="169">
        <v>0</v>
      </c>
      <c r="D48" s="169">
        <v>0</v>
      </c>
      <c r="E48" s="169">
        <v>0</v>
      </c>
      <c r="F48" s="169">
        <v>0</v>
      </c>
      <c r="G48" s="169">
        <v>0</v>
      </c>
      <c r="H48" s="169">
        <v>0</v>
      </c>
      <c r="I48" s="169">
        <v>0</v>
      </c>
      <c r="J48" s="169">
        <v>0</v>
      </c>
      <c r="K48" s="169">
        <v>0</v>
      </c>
      <c r="L48" s="169">
        <v>0</v>
      </c>
      <c r="M48" s="169">
        <v>0</v>
      </c>
      <c r="N48" s="169">
        <v>0</v>
      </c>
      <c r="O48" s="169">
        <v>0</v>
      </c>
      <c r="P48" s="169">
        <v>0</v>
      </c>
      <c r="Q48" s="169">
        <v>0</v>
      </c>
      <c r="R48" s="169">
        <v>0</v>
      </c>
      <c r="S48" s="169">
        <v>0</v>
      </c>
      <c r="T48" s="169">
        <v>0</v>
      </c>
      <c r="U48" s="169">
        <v>0</v>
      </c>
      <c r="V48" s="169">
        <v>0</v>
      </c>
      <c r="W48" s="169">
        <v>0</v>
      </c>
      <c r="X48" s="169">
        <v>0</v>
      </c>
      <c r="Y48" s="169">
        <v>0</v>
      </c>
      <c r="Z48" s="169">
        <v>0</v>
      </c>
      <c r="AA48" s="169">
        <v>0</v>
      </c>
      <c r="AB48" s="169">
        <v>0</v>
      </c>
      <c r="AC48" s="169">
        <v>0</v>
      </c>
      <c r="AD48" s="169">
        <v>0</v>
      </c>
      <c r="AE48" s="169">
        <v>0</v>
      </c>
      <c r="AF48" s="169">
        <v>0</v>
      </c>
      <c r="AG48" s="169">
        <v>0</v>
      </c>
      <c r="AH48" s="169">
        <v>0</v>
      </c>
      <c r="AI48" s="169">
        <v>0</v>
      </c>
      <c r="AJ48" s="169">
        <v>0</v>
      </c>
      <c r="AK48" s="169">
        <v>0</v>
      </c>
      <c r="AL48" s="169">
        <v>0</v>
      </c>
      <c r="AM48" s="169">
        <v>0</v>
      </c>
      <c r="AN48" s="169">
        <v>0</v>
      </c>
      <c r="AO48" s="169">
        <v>0</v>
      </c>
      <c r="AP48" s="169">
        <v>0</v>
      </c>
      <c r="AQ48" s="169">
        <v>0</v>
      </c>
      <c r="AR48" s="169">
        <v>0</v>
      </c>
      <c r="AS48" s="169">
        <v>0</v>
      </c>
      <c r="AT48" s="169">
        <v>0</v>
      </c>
      <c r="AU48" s="169">
        <v>0</v>
      </c>
      <c r="AV48" s="169">
        <v>0</v>
      </c>
      <c r="AW48" s="169">
        <v>0</v>
      </c>
      <c r="AX48" s="169">
        <v>0</v>
      </c>
      <c r="AY48" s="169">
        <v>0</v>
      </c>
      <c r="AZ48" s="169">
        <v>0</v>
      </c>
      <c r="BA48" s="169">
        <v>0</v>
      </c>
      <c r="BB48" s="169">
        <v>0</v>
      </c>
      <c r="BC48" s="169">
        <v>0</v>
      </c>
      <c r="BD48" s="169">
        <v>0</v>
      </c>
      <c r="BE48" s="169">
        <v>0</v>
      </c>
      <c r="BF48" s="169">
        <v>43640</v>
      </c>
      <c r="BG48" s="169">
        <v>0.69674617619823098</v>
      </c>
      <c r="BH48" s="169">
        <v>43640</v>
      </c>
      <c r="BI48" s="169">
        <v>0.69674617619823098</v>
      </c>
    </row>
    <row r="49" spans="1:61" x14ac:dyDescent="0.25">
      <c r="A49" s="170" t="s">
        <v>56</v>
      </c>
      <c r="B49" s="171">
        <v>0</v>
      </c>
      <c r="C49" s="171">
        <v>0</v>
      </c>
      <c r="D49" s="171">
        <v>0</v>
      </c>
      <c r="E49" s="171">
        <v>0</v>
      </c>
      <c r="F49" s="171">
        <v>0</v>
      </c>
      <c r="G49" s="171">
        <v>0</v>
      </c>
      <c r="H49" s="171">
        <v>48822</v>
      </c>
      <c r="I49" s="171">
        <v>27.614253393665159</v>
      </c>
      <c r="J49" s="171">
        <v>0</v>
      </c>
      <c r="K49" s="171">
        <v>0</v>
      </c>
      <c r="L49" s="171">
        <v>0</v>
      </c>
      <c r="M49" s="171">
        <v>0</v>
      </c>
      <c r="N49" s="171">
        <v>0</v>
      </c>
      <c r="O49" s="171">
        <v>0</v>
      </c>
      <c r="P49" s="171">
        <v>413159</v>
      </c>
      <c r="Q49" s="171">
        <v>28.123272752025049</v>
      </c>
      <c r="R49" s="171">
        <v>63658</v>
      </c>
      <c r="S49" s="171">
        <v>30.531414868105514</v>
      </c>
      <c r="T49" s="171">
        <v>0</v>
      </c>
      <c r="U49" s="171">
        <v>0</v>
      </c>
      <c r="V49" s="171">
        <v>0</v>
      </c>
      <c r="W49" s="171">
        <v>0</v>
      </c>
      <c r="X49" s="171">
        <v>0</v>
      </c>
      <c r="Y49" s="171">
        <v>0</v>
      </c>
      <c r="Z49" s="171">
        <v>0</v>
      </c>
      <c r="AA49" s="171">
        <v>0</v>
      </c>
      <c r="AB49" s="171">
        <v>0</v>
      </c>
      <c r="AC49" s="171">
        <v>0</v>
      </c>
      <c r="AD49" s="171">
        <v>0</v>
      </c>
      <c r="AE49" s="171">
        <v>0</v>
      </c>
      <c r="AF49" s="171">
        <v>0</v>
      </c>
      <c r="AG49" s="171">
        <v>0</v>
      </c>
      <c r="AH49" s="171">
        <v>0</v>
      </c>
      <c r="AI49" s="171">
        <v>0</v>
      </c>
      <c r="AJ49" s="171">
        <v>120209</v>
      </c>
      <c r="AK49" s="171">
        <v>28.297787193973633</v>
      </c>
      <c r="AL49" s="171">
        <v>15684</v>
      </c>
      <c r="AM49" s="171">
        <v>32.743215031315238</v>
      </c>
      <c r="AN49" s="171">
        <v>53038</v>
      </c>
      <c r="AO49" s="171">
        <v>28.638228941684666</v>
      </c>
      <c r="AP49" s="171">
        <v>0</v>
      </c>
      <c r="AQ49" s="171">
        <v>0</v>
      </c>
      <c r="AR49" s="171">
        <v>0</v>
      </c>
      <c r="AS49" s="171">
        <v>0</v>
      </c>
      <c r="AT49" s="171">
        <v>0</v>
      </c>
      <c r="AU49" s="171">
        <v>0</v>
      </c>
      <c r="AV49" s="171">
        <v>0</v>
      </c>
      <c r="AW49" s="171">
        <v>0</v>
      </c>
      <c r="AX49" s="171">
        <v>0</v>
      </c>
      <c r="AY49" s="171">
        <v>0</v>
      </c>
      <c r="AZ49" s="171">
        <v>772440</v>
      </c>
      <c r="BA49" s="171">
        <v>38.980621719822366</v>
      </c>
      <c r="BB49" s="171">
        <v>212571</v>
      </c>
      <c r="BC49" s="171">
        <v>36.176140231449963</v>
      </c>
      <c r="BD49" s="171">
        <v>158672</v>
      </c>
      <c r="BE49" s="171">
        <v>52.453553719008262</v>
      </c>
      <c r="BF49" s="171">
        <v>399260</v>
      </c>
      <c r="BG49" s="171">
        <v>6.3744930868218539</v>
      </c>
      <c r="BH49" s="171">
        <v>2257513</v>
      </c>
      <c r="BI49" s="171">
        <v>36.042931953890857</v>
      </c>
    </row>
    <row r="50" spans="1:61" x14ac:dyDescent="0.25">
      <c r="A50" s="146" t="s">
        <v>57</v>
      </c>
      <c r="B50" s="143" t="s">
        <v>13</v>
      </c>
      <c r="C50" s="143" t="s">
        <v>13</v>
      </c>
      <c r="D50" s="143" t="s">
        <v>13</v>
      </c>
      <c r="E50" s="143" t="s">
        <v>13</v>
      </c>
      <c r="F50" s="143" t="s">
        <v>13</v>
      </c>
      <c r="G50" s="143" t="s">
        <v>13</v>
      </c>
      <c r="H50" s="143" t="s">
        <v>13</v>
      </c>
      <c r="I50" s="143" t="s">
        <v>13</v>
      </c>
      <c r="J50" s="143" t="s">
        <v>13</v>
      </c>
      <c r="K50" s="143" t="s">
        <v>13</v>
      </c>
      <c r="L50" s="143" t="s">
        <v>13</v>
      </c>
      <c r="M50" s="143" t="s">
        <v>13</v>
      </c>
      <c r="N50" s="143" t="s">
        <v>13</v>
      </c>
      <c r="O50" s="143" t="s">
        <v>13</v>
      </c>
      <c r="P50" s="143" t="s">
        <v>13</v>
      </c>
      <c r="Q50" s="143" t="s">
        <v>13</v>
      </c>
      <c r="R50" s="143" t="s">
        <v>13</v>
      </c>
      <c r="S50" s="143" t="s">
        <v>13</v>
      </c>
      <c r="T50" s="143" t="s">
        <v>13</v>
      </c>
      <c r="U50" s="143" t="s">
        <v>13</v>
      </c>
      <c r="V50" s="143" t="s">
        <v>13</v>
      </c>
      <c r="W50" s="143" t="s">
        <v>13</v>
      </c>
      <c r="X50" s="143" t="s">
        <v>13</v>
      </c>
      <c r="Y50" s="143" t="s">
        <v>13</v>
      </c>
      <c r="Z50" s="143" t="s">
        <v>13</v>
      </c>
      <c r="AA50" s="143" t="s">
        <v>13</v>
      </c>
      <c r="AB50" s="143" t="s">
        <v>13</v>
      </c>
      <c r="AC50" s="143" t="s">
        <v>13</v>
      </c>
      <c r="AD50" s="143" t="s">
        <v>13</v>
      </c>
      <c r="AE50" s="143" t="s">
        <v>13</v>
      </c>
      <c r="AF50" s="143" t="s">
        <v>13</v>
      </c>
      <c r="AG50" s="143" t="s">
        <v>13</v>
      </c>
      <c r="AH50" s="143" t="s">
        <v>13</v>
      </c>
      <c r="AI50" s="143" t="s">
        <v>13</v>
      </c>
      <c r="AJ50" s="143" t="s">
        <v>13</v>
      </c>
      <c r="AK50" s="143" t="s">
        <v>13</v>
      </c>
      <c r="AL50" s="143" t="s">
        <v>13</v>
      </c>
      <c r="AM50" s="143" t="s">
        <v>13</v>
      </c>
      <c r="AN50" s="143" t="s">
        <v>13</v>
      </c>
      <c r="AO50" s="143" t="s">
        <v>13</v>
      </c>
      <c r="AP50" s="143" t="s">
        <v>13</v>
      </c>
      <c r="AQ50" s="143" t="s">
        <v>13</v>
      </c>
      <c r="AR50" s="143" t="s">
        <v>13</v>
      </c>
      <c r="AS50" s="143" t="s">
        <v>13</v>
      </c>
      <c r="AT50" s="143" t="s">
        <v>13</v>
      </c>
      <c r="AU50" s="143" t="s">
        <v>13</v>
      </c>
      <c r="AV50" s="143" t="s">
        <v>13</v>
      </c>
      <c r="AW50" s="143" t="s">
        <v>13</v>
      </c>
      <c r="AX50" s="143" t="s">
        <v>13</v>
      </c>
      <c r="AY50" s="143" t="s">
        <v>13</v>
      </c>
      <c r="AZ50" s="143" t="s">
        <v>13</v>
      </c>
      <c r="BA50" s="143" t="s">
        <v>13</v>
      </c>
      <c r="BB50" s="143" t="s">
        <v>13</v>
      </c>
      <c r="BC50" s="143" t="s">
        <v>13</v>
      </c>
      <c r="BD50" s="143" t="s">
        <v>13</v>
      </c>
      <c r="BE50" s="143" t="s">
        <v>13</v>
      </c>
      <c r="BF50" s="143" t="s">
        <v>13</v>
      </c>
      <c r="BG50" s="143" t="s">
        <v>13</v>
      </c>
      <c r="BH50" s="143" t="s">
        <v>13</v>
      </c>
      <c r="BI50" s="143" t="s">
        <v>13</v>
      </c>
    </row>
    <row r="51" spans="1:61" x14ac:dyDescent="0.25">
      <c r="A51" s="172" t="s">
        <v>57</v>
      </c>
      <c r="B51" s="173">
        <v>0</v>
      </c>
      <c r="C51" s="173">
        <v>0</v>
      </c>
      <c r="D51" s="173">
        <v>0</v>
      </c>
      <c r="E51" s="173">
        <v>0</v>
      </c>
      <c r="F51" s="173">
        <v>0</v>
      </c>
      <c r="G51" s="173">
        <v>0</v>
      </c>
      <c r="H51" s="173">
        <v>0</v>
      </c>
      <c r="I51" s="173">
        <v>0</v>
      </c>
      <c r="J51" s="173">
        <v>0</v>
      </c>
      <c r="K51" s="173">
        <v>0</v>
      </c>
      <c r="L51" s="173">
        <v>0</v>
      </c>
      <c r="M51" s="173">
        <v>0</v>
      </c>
      <c r="N51" s="173">
        <v>0</v>
      </c>
      <c r="O51" s="173">
        <v>0</v>
      </c>
      <c r="P51" s="173">
        <v>0</v>
      </c>
      <c r="Q51" s="173">
        <v>0</v>
      </c>
      <c r="R51" s="173">
        <v>0</v>
      </c>
      <c r="S51" s="173">
        <v>0</v>
      </c>
      <c r="T51" s="173">
        <v>0</v>
      </c>
      <c r="U51" s="173">
        <v>0</v>
      </c>
      <c r="V51" s="173">
        <v>0</v>
      </c>
      <c r="W51" s="173">
        <v>0</v>
      </c>
      <c r="X51" s="173">
        <v>0</v>
      </c>
      <c r="Y51" s="173">
        <v>0</v>
      </c>
      <c r="Z51" s="173">
        <v>0</v>
      </c>
      <c r="AA51" s="173">
        <v>0</v>
      </c>
      <c r="AB51" s="173">
        <v>0</v>
      </c>
      <c r="AC51" s="173">
        <v>0</v>
      </c>
      <c r="AD51" s="173">
        <v>0</v>
      </c>
      <c r="AE51" s="173">
        <v>0</v>
      </c>
      <c r="AF51" s="173">
        <v>0</v>
      </c>
      <c r="AG51" s="173">
        <v>0</v>
      </c>
      <c r="AH51" s="173">
        <v>0</v>
      </c>
      <c r="AI51" s="173">
        <v>0</v>
      </c>
      <c r="AJ51" s="173">
        <v>0</v>
      </c>
      <c r="AK51" s="173">
        <v>0</v>
      </c>
      <c r="AL51" s="173">
        <v>0</v>
      </c>
      <c r="AM51" s="173">
        <v>0</v>
      </c>
      <c r="AN51" s="173">
        <v>0</v>
      </c>
      <c r="AO51" s="173">
        <v>0</v>
      </c>
      <c r="AP51" s="173">
        <v>0</v>
      </c>
      <c r="AQ51" s="173">
        <v>0</v>
      </c>
      <c r="AR51" s="173">
        <v>0</v>
      </c>
      <c r="AS51" s="173">
        <v>0</v>
      </c>
      <c r="AT51" s="173">
        <v>0</v>
      </c>
      <c r="AU51" s="173">
        <v>0</v>
      </c>
      <c r="AV51" s="173">
        <v>0</v>
      </c>
      <c r="AW51" s="173">
        <v>0</v>
      </c>
      <c r="AX51" s="173">
        <v>0</v>
      </c>
      <c r="AY51" s="173">
        <v>0</v>
      </c>
      <c r="AZ51" s="173">
        <v>0</v>
      </c>
      <c r="BA51" s="173">
        <v>0</v>
      </c>
      <c r="BB51" s="173">
        <v>0</v>
      </c>
      <c r="BC51" s="173">
        <v>0</v>
      </c>
      <c r="BD51" s="173">
        <v>0</v>
      </c>
      <c r="BE51" s="173">
        <v>0</v>
      </c>
      <c r="BF51" s="173">
        <v>0</v>
      </c>
      <c r="BG51" s="173">
        <v>0</v>
      </c>
      <c r="BH51" s="173">
        <v>0</v>
      </c>
      <c r="BI51" s="173">
        <v>0</v>
      </c>
    </row>
    <row r="52" spans="1:61" x14ac:dyDescent="0.25">
      <c r="A52" s="174" t="s">
        <v>58</v>
      </c>
      <c r="B52" s="175">
        <v>0</v>
      </c>
      <c r="C52" s="175">
        <v>0</v>
      </c>
      <c r="D52" s="175">
        <v>0</v>
      </c>
      <c r="E52" s="175">
        <v>0</v>
      </c>
      <c r="F52" s="175">
        <v>0</v>
      </c>
      <c r="G52" s="175">
        <v>0</v>
      </c>
      <c r="H52" s="175">
        <v>0</v>
      </c>
      <c r="I52" s="175">
        <v>0</v>
      </c>
      <c r="J52" s="175">
        <v>0</v>
      </c>
      <c r="K52" s="175">
        <v>0</v>
      </c>
      <c r="L52" s="175">
        <v>0</v>
      </c>
      <c r="M52" s="175">
        <v>0</v>
      </c>
      <c r="N52" s="175">
        <v>0</v>
      </c>
      <c r="O52" s="175">
        <v>0</v>
      </c>
      <c r="P52" s="175">
        <v>0</v>
      </c>
      <c r="Q52" s="175">
        <v>0</v>
      </c>
      <c r="R52" s="175">
        <v>0</v>
      </c>
      <c r="S52" s="175">
        <v>0</v>
      </c>
      <c r="T52" s="175">
        <v>0</v>
      </c>
      <c r="U52" s="175">
        <v>0</v>
      </c>
      <c r="V52" s="175">
        <v>0</v>
      </c>
      <c r="W52" s="175">
        <v>0</v>
      </c>
      <c r="X52" s="175">
        <v>0</v>
      </c>
      <c r="Y52" s="175">
        <v>0</v>
      </c>
      <c r="Z52" s="175">
        <v>0</v>
      </c>
      <c r="AA52" s="175">
        <v>0</v>
      </c>
      <c r="AB52" s="175">
        <v>0</v>
      </c>
      <c r="AC52" s="175">
        <v>0</v>
      </c>
      <c r="AD52" s="175">
        <v>0</v>
      </c>
      <c r="AE52" s="175">
        <v>0</v>
      </c>
      <c r="AF52" s="175">
        <v>0</v>
      </c>
      <c r="AG52" s="175">
        <v>0</v>
      </c>
      <c r="AH52" s="175">
        <v>0</v>
      </c>
      <c r="AI52" s="175">
        <v>0</v>
      </c>
      <c r="AJ52" s="175">
        <v>0</v>
      </c>
      <c r="AK52" s="175">
        <v>0</v>
      </c>
      <c r="AL52" s="175">
        <v>0</v>
      </c>
      <c r="AM52" s="175">
        <v>0</v>
      </c>
      <c r="AN52" s="175">
        <v>0</v>
      </c>
      <c r="AO52" s="175">
        <v>0</v>
      </c>
      <c r="AP52" s="175">
        <v>0</v>
      </c>
      <c r="AQ52" s="175">
        <v>0</v>
      </c>
      <c r="AR52" s="175">
        <v>0</v>
      </c>
      <c r="AS52" s="175">
        <v>0</v>
      </c>
      <c r="AT52" s="175">
        <v>0</v>
      </c>
      <c r="AU52" s="175">
        <v>0</v>
      </c>
      <c r="AV52" s="175">
        <v>0</v>
      </c>
      <c r="AW52" s="175">
        <v>0</v>
      </c>
      <c r="AX52" s="175">
        <v>0</v>
      </c>
      <c r="AY52" s="175">
        <v>0</v>
      </c>
      <c r="AZ52" s="175">
        <v>0</v>
      </c>
      <c r="BA52" s="175">
        <v>0</v>
      </c>
      <c r="BB52" s="175">
        <v>0</v>
      </c>
      <c r="BC52" s="175">
        <v>0</v>
      </c>
      <c r="BD52" s="175">
        <v>0</v>
      </c>
      <c r="BE52" s="175">
        <v>0</v>
      </c>
      <c r="BF52" s="175">
        <v>0</v>
      </c>
      <c r="BG52" s="175">
        <v>0</v>
      </c>
      <c r="BH52" s="175">
        <v>0</v>
      </c>
      <c r="BI52" s="175">
        <v>0</v>
      </c>
    </row>
    <row r="53" spans="1:61" x14ac:dyDescent="0.25">
      <c r="A53" s="146" t="s">
        <v>59</v>
      </c>
      <c r="B53" s="143" t="s">
        <v>13</v>
      </c>
      <c r="C53" s="143" t="s">
        <v>13</v>
      </c>
      <c r="D53" s="143" t="s">
        <v>13</v>
      </c>
      <c r="E53" s="143" t="s">
        <v>13</v>
      </c>
      <c r="F53" s="143" t="s">
        <v>13</v>
      </c>
      <c r="G53" s="143" t="s">
        <v>13</v>
      </c>
      <c r="H53" s="143" t="s">
        <v>13</v>
      </c>
      <c r="I53" s="143" t="s">
        <v>13</v>
      </c>
      <c r="J53" s="143" t="s">
        <v>13</v>
      </c>
      <c r="K53" s="143" t="s">
        <v>13</v>
      </c>
      <c r="L53" s="143" t="s">
        <v>13</v>
      </c>
      <c r="M53" s="143" t="s">
        <v>13</v>
      </c>
      <c r="N53" s="143" t="s">
        <v>13</v>
      </c>
      <c r="O53" s="143" t="s">
        <v>13</v>
      </c>
      <c r="P53" s="143" t="s">
        <v>13</v>
      </c>
      <c r="Q53" s="143" t="s">
        <v>13</v>
      </c>
      <c r="R53" s="143" t="s">
        <v>13</v>
      </c>
      <c r="S53" s="143" t="s">
        <v>13</v>
      </c>
      <c r="T53" s="143" t="s">
        <v>13</v>
      </c>
      <c r="U53" s="143" t="s">
        <v>13</v>
      </c>
      <c r="V53" s="143" t="s">
        <v>13</v>
      </c>
      <c r="W53" s="143" t="s">
        <v>13</v>
      </c>
      <c r="X53" s="143" t="s">
        <v>13</v>
      </c>
      <c r="Y53" s="143" t="s">
        <v>13</v>
      </c>
      <c r="Z53" s="143" t="s">
        <v>13</v>
      </c>
      <c r="AA53" s="143" t="s">
        <v>13</v>
      </c>
      <c r="AB53" s="143" t="s">
        <v>13</v>
      </c>
      <c r="AC53" s="143" t="s">
        <v>13</v>
      </c>
      <c r="AD53" s="143" t="s">
        <v>13</v>
      </c>
      <c r="AE53" s="143" t="s">
        <v>13</v>
      </c>
      <c r="AF53" s="143" t="s">
        <v>13</v>
      </c>
      <c r="AG53" s="143" t="s">
        <v>13</v>
      </c>
      <c r="AH53" s="143" t="s">
        <v>13</v>
      </c>
      <c r="AI53" s="143" t="s">
        <v>13</v>
      </c>
      <c r="AJ53" s="143" t="s">
        <v>13</v>
      </c>
      <c r="AK53" s="143" t="s">
        <v>13</v>
      </c>
      <c r="AL53" s="143" t="s">
        <v>13</v>
      </c>
      <c r="AM53" s="143" t="s">
        <v>13</v>
      </c>
      <c r="AN53" s="143" t="s">
        <v>13</v>
      </c>
      <c r="AO53" s="143" t="s">
        <v>13</v>
      </c>
      <c r="AP53" s="143" t="s">
        <v>13</v>
      </c>
      <c r="AQ53" s="143" t="s">
        <v>13</v>
      </c>
      <c r="AR53" s="143" t="s">
        <v>13</v>
      </c>
      <c r="AS53" s="143" t="s">
        <v>13</v>
      </c>
      <c r="AT53" s="143" t="s">
        <v>13</v>
      </c>
      <c r="AU53" s="143" t="s">
        <v>13</v>
      </c>
      <c r="AV53" s="143" t="s">
        <v>13</v>
      </c>
      <c r="AW53" s="143" t="s">
        <v>13</v>
      </c>
      <c r="AX53" s="143" t="s">
        <v>13</v>
      </c>
      <c r="AY53" s="143" t="s">
        <v>13</v>
      </c>
      <c r="AZ53" s="143" t="s">
        <v>13</v>
      </c>
      <c r="BA53" s="143" t="s">
        <v>13</v>
      </c>
      <c r="BB53" s="143" t="s">
        <v>13</v>
      </c>
      <c r="BC53" s="143" t="s">
        <v>13</v>
      </c>
      <c r="BD53" s="143" t="s">
        <v>13</v>
      </c>
      <c r="BE53" s="143" t="s">
        <v>13</v>
      </c>
      <c r="BF53" s="143" t="s">
        <v>13</v>
      </c>
      <c r="BG53" s="143" t="s">
        <v>13</v>
      </c>
      <c r="BH53" s="143" t="s">
        <v>13</v>
      </c>
      <c r="BI53" s="143" t="s">
        <v>13</v>
      </c>
    </row>
    <row r="54" spans="1:61" x14ac:dyDescent="0.25">
      <c r="A54" s="180" t="s">
        <v>60</v>
      </c>
      <c r="B54" s="181">
        <v>0</v>
      </c>
      <c r="C54" s="181">
        <v>0</v>
      </c>
      <c r="D54" s="181">
        <v>0</v>
      </c>
      <c r="E54" s="181">
        <v>0</v>
      </c>
      <c r="F54" s="181">
        <v>0</v>
      </c>
      <c r="G54" s="181">
        <v>0</v>
      </c>
      <c r="H54" s="181">
        <v>0</v>
      </c>
      <c r="I54" s="181">
        <v>0</v>
      </c>
      <c r="J54" s="181">
        <v>0</v>
      </c>
      <c r="K54" s="181">
        <v>0</v>
      </c>
      <c r="L54" s="181">
        <v>0</v>
      </c>
      <c r="M54" s="181">
        <v>0</v>
      </c>
      <c r="N54" s="181">
        <v>0</v>
      </c>
      <c r="O54" s="181">
        <v>0</v>
      </c>
      <c r="P54" s="181">
        <v>0</v>
      </c>
      <c r="Q54" s="181">
        <v>0</v>
      </c>
      <c r="R54" s="181">
        <v>0</v>
      </c>
      <c r="S54" s="181">
        <v>0</v>
      </c>
      <c r="T54" s="181">
        <v>0</v>
      </c>
      <c r="U54" s="181">
        <v>0</v>
      </c>
      <c r="V54" s="181">
        <v>0</v>
      </c>
      <c r="W54" s="181">
        <v>0</v>
      </c>
      <c r="X54" s="181">
        <v>0</v>
      </c>
      <c r="Y54" s="181">
        <v>0</v>
      </c>
      <c r="Z54" s="181">
        <v>0</v>
      </c>
      <c r="AA54" s="181">
        <v>0</v>
      </c>
      <c r="AB54" s="181">
        <v>0</v>
      </c>
      <c r="AC54" s="181">
        <v>0</v>
      </c>
      <c r="AD54" s="181">
        <v>0</v>
      </c>
      <c r="AE54" s="181">
        <v>0</v>
      </c>
      <c r="AF54" s="181">
        <v>0</v>
      </c>
      <c r="AG54" s="181">
        <v>0</v>
      </c>
      <c r="AH54" s="181">
        <v>0</v>
      </c>
      <c r="AI54" s="181">
        <v>0</v>
      </c>
      <c r="AJ54" s="181">
        <v>0</v>
      </c>
      <c r="AK54" s="181">
        <v>0</v>
      </c>
      <c r="AL54" s="181">
        <v>0</v>
      </c>
      <c r="AM54" s="181">
        <v>0</v>
      </c>
      <c r="AN54" s="181">
        <v>0</v>
      </c>
      <c r="AO54" s="181">
        <v>0</v>
      </c>
      <c r="AP54" s="181">
        <v>0</v>
      </c>
      <c r="AQ54" s="181">
        <v>0</v>
      </c>
      <c r="AR54" s="181">
        <v>0</v>
      </c>
      <c r="AS54" s="181">
        <v>0</v>
      </c>
      <c r="AT54" s="181">
        <v>0</v>
      </c>
      <c r="AU54" s="181">
        <v>0</v>
      </c>
      <c r="AV54" s="181">
        <v>0</v>
      </c>
      <c r="AW54" s="181">
        <v>0</v>
      </c>
      <c r="AX54" s="181">
        <v>0</v>
      </c>
      <c r="AY54" s="181">
        <v>0</v>
      </c>
      <c r="AZ54" s="181">
        <v>0</v>
      </c>
      <c r="BA54" s="181">
        <v>0</v>
      </c>
      <c r="BB54" s="181">
        <v>0</v>
      </c>
      <c r="BC54" s="181">
        <v>0</v>
      </c>
      <c r="BD54" s="181">
        <v>0</v>
      </c>
      <c r="BE54" s="181">
        <v>0</v>
      </c>
      <c r="BF54" s="181">
        <v>0</v>
      </c>
      <c r="BG54" s="181">
        <v>0</v>
      </c>
      <c r="BH54" s="181">
        <v>0</v>
      </c>
      <c r="BI54" s="181">
        <v>0</v>
      </c>
    </row>
    <row r="55" spans="1:61" x14ac:dyDescent="0.25">
      <c r="A55" s="180" t="s">
        <v>61</v>
      </c>
      <c r="B55" s="181">
        <v>0</v>
      </c>
      <c r="C55" s="181">
        <v>0</v>
      </c>
      <c r="D55" s="181">
        <v>0</v>
      </c>
      <c r="E55" s="181">
        <v>0</v>
      </c>
      <c r="F55" s="181">
        <v>0</v>
      </c>
      <c r="G55" s="181">
        <v>0</v>
      </c>
      <c r="H55" s="181">
        <v>0</v>
      </c>
      <c r="I55" s="181">
        <v>0</v>
      </c>
      <c r="J55" s="181">
        <v>0</v>
      </c>
      <c r="K55" s="181">
        <v>0</v>
      </c>
      <c r="L55" s="181">
        <v>0</v>
      </c>
      <c r="M55" s="181">
        <v>0</v>
      </c>
      <c r="N55" s="181">
        <v>0</v>
      </c>
      <c r="O55" s="181">
        <v>0</v>
      </c>
      <c r="P55" s="181">
        <v>0</v>
      </c>
      <c r="Q55" s="181">
        <v>0</v>
      </c>
      <c r="R55" s="181">
        <v>0</v>
      </c>
      <c r="S55" s="181">
        <v>0</v>
      </c>
      <c r="T55" s="181">
        <v>0</v>
      </c>
      <c r="U55" s="181">
        <v>0</v>
      </c>
      <c r="V55" s="181">
        <v>0</v>
      </c>
      <c r="W55" s="181">
        <v>0</v>
      </c>
      <c r="X55" s="181">
        <v>0</v>
      </c>
      <c r="Y55" s="181">
        <v>0</v>
      </c>
      <c r="Z55" s="181">
        <v>0</v>
      </c>
      <c r="AA55" s="181">
        <v>0</v>
      </c>
      <c r="AB55" s="181">
        <v>0</v>
      </c>
      <c r="AC55" s="181">
        <v>0</v>
      </c>
      <c r="AD55" s="181">
        <v>0</v>
      </c>
      <c r="AE55" s="181">
        <v>0</v>
      </c>
      <c r="AF55" s="181">
        <v>0</v>
      </c>
      <c r="AG55" s="181">
        <v>0</v>
      </c>
      <c r="AH55" s="181">
        <v>0</v>
      </c>
      <c r="AI55" s="181">
        <v>0</v>
      </c>
      <c r="AJ55" s="181">
        <v>0</v>
      </c>
      <c r="AK55" s="181">
        <v>0</v>
      </c>
      <c r="AL55" s="181">
        <v>0</v>
      </c>
      <c r="AM55" s="181">
        <v>0</v>
      </c>
      <c r="AN55" s="181">
        <v>0</v>
      </c>
      <c r="AO55" s="181">
        <v>0</v>
      </c>
      <c r="AP55" s="181">
        <v>0</v>
      </c>
      <c r="AQ55" s="181">
        <v>0</v>
      </c>
      <c r="AR55" s="181">
        <v>0</v>
      </c>
      <c r="AS55" s="181">
        <v>0</v>
      </c>
      <c r="AT55" s="181">
        <v>0</v>
      </c>
      <c r="AU55" s="181">
        <v>0</v>
      </c>
      <c r="AV55" s="181">
        <v>0</v>
      </c>
      <c r="AW55" s="181">
        <v>0</v>
      </c>
      <c r="AX55" s="181">
        <v>0</v>
      </c>
      <c r="AY55" s="181">
        <v>0</v>
      </c>
      <c r="AZ55" s="181">
        <v>0</v>
      </c>
      <c r="BA55" s="181">
        <v>0</v>
      </c>
      <c r="BB55" s="181">
        <v>0</v>
      </c>
      <c r="BC55" s="181">
        <v>0</v>
      </c>
      <c r="BD55" s="181">
        <v>0</v>
      </c>
      <c r="BE55" s="181">
        <v>0</v>
      </c>
      <c r="BF55" s="181">
        <v>0</v>
      </c>
      <c r="BG55" s="181">
        <v>0</v>
      </c>
      <c r="BH55" s="181">
        <v>0</v>
      </c>
      <c r="BI55" s="181">
        <v>0</v>
      </c>
    </row>
    <row r="56" spans="1:61" x14ac:dyDescent="0.25">
      <c r="A56" s="180" t="s">
        <v>62</v>
      </c>
      <c r="B56" s="181">
        <v>0</v>
      </c>
      <c r="C56" s="181">
        <v>0</v>
      </c>
      <c r="D56" s="181">
        <v>0</v>
      </c>
      <c r="E56" s="181">
        <v>0</v>
      </c>
      <c r="F56" s="181">
        <v>0</v>
      </c>
      <c r="G56" s="181">
        <v>0</v>
      </c>
      <c r="H56" s="181">
        <v>0</v>
      </c>
      <c r="I56" s="181">
        <v>0</v>
      </c>
      <c r="J56" s="181">
        <v>0</v>
      </c>
      <c r="K56" s="181">
        <v>0</v>
      </c>
      <c r="L56" s="181">
        <v>0</v>
      </c>
      <c r="M56" s="181">
        <v>0</v>
      </c>
      <c r="N56" s="181">
        <v>0</v>
      </c>
      <c r="O56" s="181">
        <v>0</v>
      </c>
      <c r="P56" s="181">
        <v>0</v>
      </c>
      <c r="Q56" s="181">
        <v>0</v>
      </c>
      <c r="R56" s="181">
        <v>0</v>
      </c>
      <c r="S56" s="181">
        <v>0</v>
      </c>
      <c r="T56" s="181">
        <v>0</v>
      </c>
      <c r="U56" s="181">
        <v>0</v>
      </c>
      <c r="V56" s="181">
        <v>0</v>
      </c>
      <c r="W56" s="181">
        <v>0</v>
      </c>
      <c r="X56" s="181">
        <v>0</v>
      </c>
      <c r="Y56" s="181">
        <v>0</v>
      </c>
      <c r="Z56" s="181">
        <v>0</v>
      </c>
      <c r="AA56" s="181">
        <v>0</v>
      </c>
      <c r="AB56" s="181">
        <v>0</v>
      </c>
      <c r="AC56" s="181">
        <v>0</v>
      </c>
      <c r="AD56" s="181">
        <v>0</v>
      </c>
      <c r="AE56" s="181">
        <v>0</v>
      </c>
      <c r="AF56" s="181">
        <v>0</v>
      </c>
      <c r="AG56" s="181">
        <v>0</v>
      </c>
      <c r="AH56" s="181">
        <v>0</v>
      </c>
      <c r="AI56" s="181">
        <v>0</v>
      </c>
      <c r="AJ56" s="181">
        <v>0</v>
      </c>
      <c r="AK56" s="181">
        <v>0</v>
      </c>
      <c r="AL56" s="181">
        <v>0</v>
      </c>
      <c r="AM56" s="181">
        <v>0</v>
      </c>
      <c r="AN56" s="181">
        <v>0</v>
      </c>
      <c r="AO56" s="181">
        <v>0</v>
      </c>
      <c r="AP56" s="181">
        <v>0</v>
      </c>
      <c r="AQ56" s="181">
        <v>0</v>
      </c>
      <c r="AR56" s="181">
        <v>0</v>
      </c>
      <c r="AS56" s="181">
        <v>0</v>
      </c>
      <c r="AT56" s="181">
        <v>0</v>
      </c>
      <c r="AU56" s="181">
        <v>0</v>
      </c>
      <c r="AV56" s="181">
        <v>0</v>
      </c>
      <c r="AW56" s="181">
        <v>0</v>
      </c>
      <c r="AX56" s="181">
        <v>0</v>
      </c>
      <c r="AY56" s="181">
        <v>0</v>
      </c>
      <c r="AZ56" s="181">
        <v>0</v>
      </c>
      <c r="BA56" s="181">
        <v>0</v>
      </c>
      <c r="BB56" s="181">
        <v>0</v>
      </c>
      <c r="BC56" s="181">
        <v>0</v>
      </c>
      <c r="BD56" s="181">
        <v>0</v>
      </c>
      <c r="BE56" s="181">
        <v>0</v>
      </c>
      <c r="BF56" s="181">
        <v>0</v>
      </c>
      <c r="BG56" s="181">
        <v>0</v>
      </c>
      <c r="BH56" s="181">
        <v>0</v>
      </c>
      <c r="BI56" s="181">
        <v>0</v>
      </c>
    </row>
    <row r="57" spans="1:61" x14ac:dyDescent="0.25">
      <c r="A57" s="183" t="s">
        <v>63</v>
      </c>
      <c r="B57" s="182">
        <v>0</v>
      </c>
      <c r="C57" s="182">
        <v>0</v>
      </c>
      <c r="D57" s="182">
        <v>0</v>
      </c>
      <c r="E57" s="182">
        <v>0</v>
      </c>
      <c r="F57" s="182">
        <v>0</v>
      </c>
      <c r="G57" s="182">
        <v>0</v>
      </c>
      <c r="H57" s="182">
        <v>0</v>
      </c>
      <c r="I57" s="182">
        <v>0</v>
      </c>
      <c r="J57" s="182">
        <v>0</v>
      </c>
      <c r="K57" s="182">
        <v>0</v>
      </c>
      <c r="L57" s="182">
        <v>0</v>
      </c>
      <c r="M57" s="182">
        <v>0</v>
      </c>
      <c r="N57" s="182">
        <v>0</v>
      </c>
      <c r="O57" s="182">
        <v>0</v>
      </c>
      <c r="P57" s="182">
        <v>0</v>
      </c>
      <c r="Q57" s="182">
        <v>0</v>
      </c>
      <c r="R57" s="182">
        <v>0</v>
      </c>
      <c r="S57" s="182">
        <v>0</v>
      </c>
      <c r="T57" s="182">
        <v>0</v>
      </c>
      <c r="U57" s="182">
        <v>0</v>
      </c>
      <c r="V57" s="182">
        <v>0</v>
      </c>
      <c r="W57" s="182">
        <v>0</v>
      </c>
      <c r="X57" s="182">
        <v>0</v>
      </c>
      <c r="Y57" s="182">
        <v>0</v>
      </c>
      <c r="Z57" s="182">
        <v>0</v>
      </c>
      <c r="AA57" s="182">
        <v>0</v>
      </c>
      <c r="AB57" s="182">
        <v>0</v>
      </c>
      <c r="AC57" s="182">
        <v>0</v>
      </c>
      <c r="AD57" s="182">
        <v>0</v>
      </c>
      <c r="AE57" s="182">
        <v>0</v>
      </c>
      <c r="AF57" s="182">
        <v>0</v>
      </c>
      <c r="AG57" s="182">
        <v>0</v>
      </c>
      <c r="AH57" s="182">
        <v>0</v>
      </c>
      <c r="AI57" s="182">
        <v>0</v>
      </c>
      <c r="AJ57" s="182">
        <v>0</v>
      </c>
      <c r="AK57" s="182">
        <v>0</v>
      </c>
      <c r="AL57" s="182">
        <v>0</v>
      </c>
      <c r="AM57" s="182">
        <v>0</v>
      </c>
      <c r="AN57" s="182">
        <v>0</v>
      </c>
      <c r="AO57" s="182">
        <v>0</v>
      </c>
      <c r="AP57" s="182">
        <v>0</v>
      </c>
      <c r="AQ57" s="182">
        <v>0</v>
      </c>
      <c r="AR57" s="182">
        <v>0</v>
      </c>
      <c r="AS57" s="182">
        <v>0</v>
      </c>
      <c r="AT57" s="182">
        <v>0</v>
      </c>
      <c r="AU57" s="182">
        <v>0</v>
      </c>
      <c r="AV57" s="182">
        <v>0</v>
      </c>
      <c r="AW57" s="182">
        <v>0</v>
      </c>
      <c r="AX57" s="182">
        <v>0</v>
      </c>
      <c r="AY57" s="182">
        <v>0</v>
      </c>
      <c r="AZ57" s="182">
        <v>0</v>
      </c>
      <c r="BA57" s="182">
        <v>0</v>
      </c>
      <c r="BB57" s="182">
        <v>0</v>
      </c>
      <c r="BC57" s="182">
        <v>0</v>
      </c>
      <c r="BD57" s="182">
        <v>0</v>
      </c>
      <c r="BE57" s="182">
        <v>0</v>
      </c>
      <c r="BF57" s="182">
        <v>0</v>
      </c>
      <c r="BG57" s="182">
        <v>0</v>
      </c>
      <c r="BH57" s="182">
        <v>0</v>
      </c>
      <c r="BI57" s="182">
        <v>0</v>
      </c>
    </row>
    <row r="58" spans="1:61" x14ac:dyDescent="0.25">
      <c r="A58" s="146" t="s">
        <v>64</v>
      </c>
      <c r="B58" s="143" t="s">
        <v>13</v>
      </c>
      <c r="C58" s="143" t="s">
        <v>13</v>
      </c>
      <c r="D58" s="143" t="s">
        <v>13</v>
      </c>
      <c r="E58" s="143" t="s">
        <v>13</v>
      </c>
      <c r="F58" s="143" t="s">
        <v>13</v>
      </c>
      <c r="G58" s="143" t="s">
        <v>13</v>
      </c>
      <c r="H58" s="143" t="s">
        <v>13</v>
      </c>
      <c r="I58" s="143" t="s">
        <v>13</v>
      </c>
      <c r="J58" s="143" t="s">
        <v>13</v>
      </c>
      <c r="K58" s="143" t="s">
        <v>13</v>
      </c>
      <c r="L58" s="143" t="s">
        <v>13</v>
      </c>
      <c r="M58" s="143" t="s">
        <v>13</v>
      </c>
      <c r="N58" s="143" t="s">
        <v>13</v>
      </c>
      <c r="O58" s="143" t="s">
        <v>13</v>
      </c>
      <c r="P58" s="143" t="s">
        <v>13</v>
      </c>
      <c r="Q58" s="143" t="s">
        <v>13</v>
      </c>
      <c r="R58" s="143" t="s">
        <v>13</v>
      </c>
      <c r="S58" s="143" t="s">
        <v>13</v>
      </c>
      <c r="T58" s="143" t="s">
        <v>13</v>
      </c>
      <c r="U58" s="143" t="s">
        <v>13</v>
      </c>
      <c r="V58" s="143" t="s">
        <v>13</v>
      </c>
      <c r="W58" s="143" t="s">
        <v>13</v>
      </c>
      <c r="X58" s="143" t="s">
        <v>13</v>
      </c>
      <c r="Y58" s="143" t="s">
        <v>13</v>
      </c>
      <c r="Z58" s="143" t="s">
        <v>13</v>
      </c>
      <c r="AA58" s="143" t="s">
        <v>13</v>
      </c>
      <c r="AB58" s="143" t="s">
        <v>13</v>
      </c>
      <c r="AC58" s="143" t="s">
        <v>13</v>
      </c>
      <c r="AD58" s="143" t="s">
        <v>13</v>
      </c>
      <c r="AE58" s="143" t="s">
        <v>13</v>
      </c>
      <c r="AF58" s="143" t="s">
        <v>13</v>
      </c>
      <c r="AG58" s="143" t="s">
        <v>13</v>
      </c>
      <c r="AH58" s="143" t="s">
        <v>13</v>
      </c>
      <c r="AI58" s="143" t="s">
        <v>13</v>
      </c>
      <c r="AJ58" s="143" t="s">
        <v>13</v>
      </c>
      <c r="AK58" s="143" t="s">
        <v>13</v>
      </c>
      <c r="AL58" s="143" t="s">
        <v>13</v>
      </c>
      <c r="AM58" s="143" t="s">
        <v>13</v>
      </c>
      <c r="AN58" s="143" t="s">
        <v>13</v>
      </c>
      <c r="AO58" s="143" t="s">
        <v>13</v>
      </c>
      <c r="AP58" s="143" t="s">
        <v>13</v>
      </c>
      <c r="AQ58" s="143" t="s">
        <v>13</v>
      </c>
      <c r="AR58" s="143" t="s">
        <v>13</v>
      </c>
      <c r="AS58" s="143" t="s">
        <v>13</v>
      </c>
      <c r="AT58" s="143" t="s">
        <v>13</v>
      </c>
      <c r="AU58" s="143" t="s">
        <v>13</v>
      </c>
      <c r="AV58" s="143" t="s">
        <v>13</v>
      </c>
      <c r="AW58" s="143" t="s">
        <v>13</v>
      </c>
      <c r="AX58" s="143" t="s">
        <v>13</v>
      </c>
      <c r="AY58" s="143" t="s">
        <v>13</v>
      </c>
      <c r="AZ58" s="143" t="s">
        <v>13</v>
      </c>
      <c r="BA58" s="143" t="s">
        <v>13</v>
      </c>
      <c r="BB58" s="143" t="s">
        <v>13</v>
      </c>
      <c r="BC58" s="143" t="s">
        <v>13</v>
      </c>
      <c r="BD58" s="143" t="s">
        <v>13</v>
      </c>
      <c r="BE58" s="143" t="s">
        <v>13</v>
      </c>
      <c r="BF58" s="143" t="s">
        <v>13</v>
      </c>
      <c r="BG58" s="143" t="s">
        <v>13</v>
      </c>
      <c r="BH58" s="143" t="s">
        <v>13</v>
      </c>
      <c r="BI58" s="143" t="s">
        <v>13</v>
      </c>
    </row>
    <row r="59" spans="1:61" x14ac:dyDescent="0.25">
      <c r="A59" s="185" t="s">
        <v>65</v>
      </c>
      <c r="B59" s="186">
        <v>0</v>
      </c>
      <c r="C59" s="186">
        <v>0</v>
      </c>
      <c r="D59" s="186">
        <v>0</v>
      </c>
      <c r="E59" s="186">
        <v>0</v>
      </c>
      <c r="F59" s="186">
        <v>0</v>
      </c>
      <c r="G59" s="186">
        <v>0</v>
      </c>
      <c r="H59" s="186">
        <v>0</v>
      </c>
      <c r="I59" s="186">
        <v>0</v>
      </c>
      <c r="J59" s="186">
        <v>0</v>
      </c>
      <c r="K59" s="186">
        <v>0</v>
      </c>
      <c r="L59" s="186">
        <v>0</v>
      </c>
      <c r="M59" s="186">
        <v>0</v>
      </c>
      <c r="N59" s="186">
        <v>0</v>
      </c>
      <c r="O59" s="186">
        <v>0</v>
      </c>
      <c r="P59" s="186">
        <v>0</v>
      </c>
      <c r="Q59" s="186">
        <v>0</v>
      </c>
      <c r="R59" s="186">
        <v>0</v>
      </c>
      <c r="S59" s="186">
        <v>0</v>
      </c>
      <c r="T59" s="186">
        <v>0</v>
      </c>
      <c r="U59" s="186">
        <v>0</v>
      </c>
      <c r="V59" s="186">
        <v>0</v>
      </c>
      <c r="W59" s="186">
        <v>0</v>
      </c>
      <c r="X59" s="186">
        <v>0</v>
      </c>
      <c r="Y59" s="186">
        <v>0</v>
      </c>
      <c r="Z59" s="186">
        <v>0</v>
      </c>
      <c r="AA59" s="186">
        <v>0</v>
      </c>
      <c r="AB59" s="186">
        <v>0</v>
      </c>
      <c r="AC59" s="186">
        <v>0</v>
      </c>
      <c r="AD59" s="186">
        <v>0</v>
      </c>
      <c r="AE59" s="186">
        <v>0</v>
      </c>
      <c r="AF59" s="186">
        <v>0</v>
      </c>
      <c r="AG59" s="186">
        <v>0</v>
      </c>
      <c r="AH59" s="186">
        <v>0</v>
      </c>
      <c r="AI59" s="186">
        <v>0</v>
      </c>
      <c r="AJ59" s="186">
        <v>0</v>
      </c>
      <c r="AK59" s="186">
        <v>0</v>
      </c>
      <c r="AL59" s="186">
        <v>0</v>
      </c>
      <c r="AM59" s="186">
        <v>0</v>
      </c>
      <c r="AN59" s="186">
        <v>0</v>
      </c>
      <c r="AO59" s="186">
        <v>0</v>
      </c>
      <c r="AP59" s="186">
        <v>0</v>
      </c>
      <c r="AQ59" s="186">
        <v>0</v>
      </c>
      <c r="AR59" s="186">
        <v>0</v>
      </c>
      <c r="AS59" s="186">
        <v>0</v>
      </c>
      <c r="AT59" s="186">
        <v>0</v>
      </c>
      <c r="AU59" s="186">
        <v>0</v>
      </c>
      <c r="AV59" s="186">
        <v>0</v>
      </c>
      <c r="AW59" s="186">
        <v>0</v>
      </c>
      <c r="AX59" s="186">
        <v>0</v>
      </c>
      <c r="AY59" s="186">
        <v>0</v>
      </c>
      <c r="AZ59" s="186">
        <v>0</v>
      </c>
      <c r="BA59" s="186">
        <v>0</v>
      </c>
      <c r="BB59" s="186">
        <v>0</v>
      </c>
      <c r="BC59" s="186">
        <v>0</v>
      </c>
      <c r="BD59" s="186">
        <v>0</v>
      </c>
      <c r="BE59" s="186">
        <v>0</v>
      </c>
      <c r="BF59" s="186">
        <v>1030620</v>
      </c>
      <c r="BG59" s="186">
        <v>16.454641249161796</v>
      </c>
      <c r="BH59" s="186">
        <v>1030620</v>
      </c>
      <c r="BI59" s="186">
        <v>16.454641249161796</v>
      </c>
    </row>
    <row r="60" spans="1:61" x14ac:dyDescent="0.25">
      <c r="A60" s="185" t="s">
        <v>66</v>
      </c>
      <c r="B60" s="186">
        <v>0</v>
      </c>
      <c r="C60" s="186">
        <v>0</v>
      </c>
      <c r="D60" s="186">
        <v>0</v>
      </c>
      <c r="E60" s="186">
        <v>0</v>
      </c>
      <c r="F60" s="186">
        <v>0</v>
      </c>
      <c r="G60" s="186">
        <v>0</v>
      </c>
      <c r="H60" s="186">
        <v>0</v>
      </c>
      <c r="I60" s="18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  <c r="R60" s="186">
        <v>0</v>
      </c>
      <c r="S60" s="186">
        <v>0</v>
      </c>
      <c r="T60" s="186">
        <v>0</v>
      </c>
      <c r="U60" s="186">
        <v>0</v>
      </c>
      <c r="V60" s="186">
        <v>0</v>
      </c>
      <c r="W60" s="186">
        <v>0</v>
      </c>
      <c r="X60" s="186">
        <v>0</v>
      </c>
      <c r="Y60" s="186">
        <v>0</v>
      </c>
      <c r="Z60" s="186">
        <v>0</v>
      </c>
      <c r="AA60" s="186">
        <v>0</v>
      </c>
      <c r="AB60" s="186">
        <v>0</v>
      </c>
      <c r="AC60" s="186">
        <v>0</v>
      </c>
      <c r="AD60" s="186">
        <v>0</v>
      </c>
      <c r="AE60" s="186">
        <v>0</v>
      </c>
      <c r="AF60" s="186">
        <v>0</v>
      </c>
      <c r="AG60" s="186">
        <v>0</v>
      </c>
      <c r="AH60" s="186">
        <v>0</v>
      </c>
      <c r="AI60" s="186">
        <v>0</v>
      </c>
      <c r="AJ60" s="186">
        <v>0</v>
      </c>
      <c r="AK60" s="186">
        <v>0</v>
      </c>
      <c r="AL60" s="186">
        <v>0</v>
      </c>
      <c r="AM60" s="186">
        <v>0</v>
      </c>
      <c r="AN60" s="186">
        <v>0</v>
      </c>
      <c r="AO60" s="186">
        <v>0</v>
      </c>
      <c r="AP60" s="186">
        <v>0</v>
      </c>
      <c r="AQ60" s="186">
        <v>0</v>
      </c>
      <c r="AR60" s="186">
        <v>0</v>
      </c>
      <c r="AS60" s="186">
        <v>0</v>
      </c>
      <c r="AT60" s="186">
        <v>0</v>
      </c>
      <c r="AU60" s="186">
        <v>0</v>
      </c>
      <c r="AV60" s="186">
        <v>0</v>
      </c>
      <c r="AW60" s="186">
        <v>0</v>
      </c>
      <c r="AX60" s="186">
        <v>0</v>
      </c>
      <c r="AY60" s="186">
        <v>0</v>
      </c>
      <c r="AZ60" s="186">
        <v>0</v>
      </c>
      <c r="BA60" s="186">
        <v>0</v>
      </c>
      <c r="BB60" s="186">
        <v>0</v>
      </c>
      <c r="BC60" s="186">
        <v>0</v>
      </c>
      <c r="BD60" s="186">
        <v>0</v>
      </c>
      <c r="BE60" s="186">
        <v>0</v>
      </c>
      <c r="BF60" s="186">
        <v>0</v>
      </c>
      <c r="BG60" s="186">
        <v>0</v>
      </c>
      <c r="BH60" s="186">
        <v>0</v>
      </c>
      <c r="BI60" s="186">
        <v>0</v>
      </c>
    </row>
    <row r="61" spans="1:61" x14ac:dyDescent="0.25">
      <c r="A61" s="185" t="s">
        <v>67</v>
      </c>
      <c r="B61" s="186">
        <v>0</v>
      </c>
      <c r="C61" s="186">
        <v>0</v>
      </c>
      <c r="D61" s="186">
        <v>0</v>
      </c>
      <c r="E61" s="186">
        <v>0</v>
      </c>
      <c r="F61" s="186">
        <v>0</v>
      </c>
      <c r="G61" s="186">
        <v>0</v>
      </c>
      <c r="H61" s="186">
        <v>0</v>
      </c>
      <c r="I61" s="186">
        <v>0</v>
      </c>
      <c r="J61" s="186">
        <v>0</v>
      </c>
      <c r="K61" s="186">
        <v>0</v>
      </c>
      <c r="L61" s="186">
        <v>0</v>
      </c>
      <c r="M61" s="186">
        <v>0</v>
      </c>
      <c r="N61" s="186">
        <v>0</v>
      </c>
      <c r="O61" s="186">
        <v>0</v>
      </c>
      <c r="P61" s="186">
        <v>0</v>
      </c>
      <c r="Q61" s="186">
        <v>0</v>
      </c>
      <c r="R61" s="186">
        <v>0</v>
      </c>
      <c r="S61" s="186">
        <v>0</v>
      </c>
      <c r="T61" s="186">
        <v>0</v>
      </c>
      <c r="U61" s="186">
        <v>0</v>
      </c>
      <c r="V61" s="186">
        <v>0</v>
      </c>
      <c r="W61" s="186">
        <v>0</v>
      </c>
      <c r="X61" s="186">
        <v>0</v>
      </c>
      <c r="Y61" s="186">
        <v>0</v>
      </c>
      <c r="Z61" s="186">
        <v>0</v>
      </c>
      <c r="AA61" s="186">
        <v>0</v>
      </c>
      <c r="AB61" s="186">
        <v>0</v>
      </c>
      <c r="AC61" s="186">
        <v>0</v>
      </c>
      <c r="AD61" s="186">
        <v>0</v>
      </c>
      <c r="AE61" s="186">
        <v>0</v>
      </c>
      <c r="AF61" s="186">
        <v>0</v>
      </c>
      <c r="AG61" s="186">
        <v>0</v>
      </c>
      <c r="AH61" s="186">
        <v>0</v>
      </c>
      <c r="AI61" s="186">
        <v>0</v>
      </c>
      <c r="AJ61" s="186">
        <v>0</v>
      </c>
      <c r="AK61" s="186">
        <v>0</v>
      </c>
      <c r="AL61" s="186">
        <v>0</v>
      </c>
      <c r="AM61" s="186">
        <v>0</v>
      </c>
      <c r="AN61" s="186">
        <v>0</v>
      </c>
      <c r="AO61" s="186">
        <v>0</v>
      </c>
      <c r="AP61" s="186">
        <v>0</v>
      </c>
      <c r="AQ61" s="186">
        <v>0</v>
      </c>
      <c r="AR61" s="186">
        <v>0</v>
      </c>
      <c r="AS61" s="186">
        <v>0</v>
      </c>
      <c r="AT61" s="186">
        <v>0</v>
      </c>
      <c r="AU61" s="186">
        <v>0</v>
      </c>
      <c r="AV61" s="186">
        <v>0</v>
      </c>
      <c r="AW61" s="186">
        <v>0</v>
      </c>
      <c r="AX61" s="186">
        <v>0</v>
      </c>
      <c r="AY61" s="186">
        <v>0</v>
      </c>
      <c r="AZ61" s="186">
        <v>0</v>
      </c>
      <c r="BA61" s="186">
        <v>0</v>
      </c>
      <c r="BB61" s="186">
        <v>0</v>
      </c>
      <c r="BC61" s="186">
        <v>0</v>
      </c>
      <c r="BD61" s="186">
        <v>0</v>
      </c>
      <c r="BE61" s="186">
        <v>0</v>
      </c>
      <c r="BF61" s="186">
        <v>0</v>
      </c>
      <c r="BG61" s="186">
        <v>0</v>
      </c>
      <c r="BH61" s="186">
        <v>0</v>
      </c>
      <c r="BI61" s="186">
        <v>0</v>
      </c>
    </row>
    <row r="62" spans="1:61" x14ac:dyDescent="0.25">
      <c r="A62" s="185" t="s">
        <v>68</v>
      </c>
      <c r="B62" s="186">
        <v>0</v>
      </c>
      <c r="C62" s="186">
        <v>0</v>
      </c>
      <c r="D62" s="186">
        <v>0</v>
      </c>
      <c r="E62" s="186">
        <v>0</v>
      </c>
      <c r="F62" s="186">
        <v>0</v>
      </c>
      <c r="G62" s="186">
        <v>0</v>
      </c>
      <c r="H62" s="186">
        <v>0</v>
      </c>
      <c r="I62" s="186">
        <v>0</v>
      </c>
      <c r="J62" s="186">
        <v>0</v>
      </c>
      <c r="K62" s="186">
        <v>0</v>
      </c>
      <c r="L62" s="186">
        <v>0</v>
      </c>
      <c r="M62" s="186">
        <v>0</v>
      </c>
      <c r="N62" s="186">
        <v>0</v>
      </c>
      <c r="O62" s="186">
        <v>0</v>
      </c>
      <c r="P62" s="186">
        <v>0</v>
      </c>
      <c r="Q62" s="186">
        <v>0</v>
      </c>
      <c r="R62" s="186">
        <v>0</v>
      </c>
      <c r="S62" s="186">
        <v>0</v>
      </c>
      <c r="T62" s="186">
        <v>0</v>
      </c>
      <c r="U62" s="186">
        <v>0</v>
      </c>
      <c r="V62" s="186">
        <v>0</v>
      </c>
      <c r="W62" s="186">
        <v>0</v>
      </c>
      <c r="X62" s="186">
        <v>0</v>
      </c>
      <c r="Y62" s="186">
        <v>0</v>
      </c>
      <c r="Z62" s="186">
        <v>0</v>
      </c>
      <c r="AA62" s="186">
        <v>0</v>
      </c>
      <c r="AB62" s="186">
        <v>0</v>
      </c>
      <c r="AC62" s="186">
        <v>0</v>
      </c>
      <c r="AD62" s="186">
        <v>0</v>
      </c>
      <c r="AE62" s="186">
        <v>0</v>
      </c>
      <c r="AF62" s="186">
        <v>0</v>
      </c>
      <c r="AG62" s="186">
        <v>0</v>
      </c>
      <c r="AH62" s="186">
        <v>0</v>
      </c>
      <c r="AI62" s="186">
        <v>0</v>
      </c>
      <c r="AJ62" s="186">
        <v>0</v>
      </c>
      <c r="AK62" s="186">
        <v>0</v>
      </c>
      <c r="AL62" s="186">
        <v>0</v>
      </c>
      <c r="AM62" s="186">
        <v>0</v>
      </c>
      <c r="AN62" s="186">
        <v>0</v>
      </c>
      <c r="AO62" s="186">
        <v>0</v>
      </c>
      <c r="AP62" s="186">
        <v>0</v>
      </c>
      <c r="AQ62" s="186">
        <v>0</v>
      </c>
      <c r="AR62" s="186">
        <v>0</v>
      </c>
      <c r="AS62" s="186">
        <v>0</v>
      </c>
      <c r="AT62" s="186">
        <v>0</v>
      </c>
      <c r="AU62" s="186">
        <v>0</v>
      </c>
      <c r="AV62" s="186">
        <v>0</v>
      </c>
      <c r="AW62" s="186">
        <v>0</v>
      </c>
      <c r="AX62" s="186">
        <v>0</v>
      </c>
      <c r="AY62" s="186">
        <v>0</v>
      </c>
      <c r="AZ62" s="186">
        <v>0</v>
      </c>
      <c r="BA62" s="186">
        <v>0</v>
      </c>
      <c r="BB62" s="186">
        <v>0</v>
      </c>
      <c r="BC62" s="186">
        <v>0</v>
      </c>
      <c r="BD62" s="186">
        <v>0</v>
      </c>
      <c r="BE62" s="186">
        <v>0</v>
      </c>
      <c r="BF62" s="186">
        <v>1967430</v>
      </c>
      <c r="BG62" s="186">
        <v>31.411533671807643</v>
      </c>
      <c r="BH62" s="186">
        <v>1967430</v>
      </c>
      <c r="BI62" s="186">
        <v>31.411533671807643</v>
      </c>
    </row>
    <row r="63" spans="1:61" x14ac:dyDescent="0.25">
      <c r="A63" s="187" t="s">
        <v>69</v>
      </c>
      <c r="B63" s="188">
        <v>0</v>
      </c>
      <c r="C63" s="188">
        <v>0</v>
      </c>
      <c r="D63" s="188">
        <v>0</v>
      </c>
      <c r="E63" s="188">
        <v>0</v>
      </c>
      <c r="F63" s="188">
        <v>0</v>
      </c>
      <c r="G63" s="188">
        <v>0</v>
      </c>
      <c r="H63" s="188">
        <v>0</v>
      </c>
      <c r="I63" s="188">
        <v>0</v>
      </c>
      <c r="J63" s="188">
        <v>0</v>
      </c>
      <c r="K63" s="188">
        <v>0</v>
      </c>
      <c r="L63" s="188">
        <v>0</v>
      </c>
      <c r="M63" s="188">
        <v>0</v>
      </c>
      <c r="N63" s="188">
        <v>0</v>
      </c>
      <c r="O63" s="188">
        <v>0</v>
      </c>
      <c r="P63" s="188">
        <v>0</v>
      </c>
      <c r="Q63" s="188">
        <v>0</v>
      </c>
      <c r="R63" s="188">
        <v>0</v>
      </c>
      <c r="S63" s="188">
        <v>0</v>
      </c>
      <c r="T63" s="188">
        <v>0</v>
      </c>
      <c r="U63" s="188">
        <v>0</v>
      </c>
      <c r="V63" s="188">
        <v>0</v>
      </c>
      <c r="W63" s="188">
        <v>0</v>
      </c>
      <c r="X63" s="188">
        <v>0</v>
      </c>
      <c r="Y63" s="188">
        <v>0</v>
      </c>
      <c r="Z63" s="188">
        <v>0</v>
      </c>
      <c r="AA63" s="188">
        <v>0</v>
      </c>
      <c r="AB63" s="188">
        <v>0</v>
      </c>
      <c r="AC63" s="188">
        <v>0</v>
      </c>
      <c r="AD63" s="188">
        <v>0</v>
      </c>
      <c r="AE63" s="188">
        <v>0</v>
      </c>
      <c r="AF63" s="188">
        <v>0</v>
      </c>
      <c r="AG63" s="188">
        <v>0</v>
      </c>
      <c r="AH63" s="188">
        <v>0</v>
      </c>
      <c r="AI63" s="188">
        <v>0</v>
      </c>
      <c r="AJ63" s="188">
        <v>0</v>
      </c>
      <c r="AK63" s="188">
        <v>0</v>
      </c>
      <c r="AL63" s="188">
        <v>0</v>
      </c>
      <c r="AM63" s="188">
        <v>0</v>
      </c>
      <c r="AN63" s="188">
        <v>0</v>
      </c>
      <c r="AO63" s="188">
        <v>0</v>
      </c>
      <c r="AP63" s="188">
        <v>0</v>
      </c>
      <c r="AQ63" s="188">
        <v>0</v>
      </c>
      <c r="AR63" s="188">
        <v>0</v>
      </c>
      <c r="AS63" s="188">
        <v>0</v>
      </c>
      <c r="AT63" s="188">
        <v>0</v>
      </c>
      <c r="AU63" s="188">
        <v>0</v>
      </c>
      <c r="AV63" s="188">
        <v>0</v>
      </c>
      <c r="AW63" s="188">
        <v>0</v>
      </c>
      <c r="AX63" s="188">
        <v>0</v>
      </c>
      <c r="AY63" s="188">
        <v>0</v>
      </c>
      <c r="AZ63" s="188">
        <v>0</v>
      </c>
      <c r="BA63" s="188">
        <v>0</v>
      </c>
      <c r="BB63" s="188">
        <v>0</v>
      </c>
      <c r="BC63" s="188">
        <v>0</v>
      </c>
      <c r="BD63" s="188">
        <v>0</v>
      </c>
      <c r="BE63" s="188">
        <v>0</v>
      </c>
      <c r="BF63" s="188">
        <v>2998050</v>
      </c>
      <c r="BG63" s="188">
        <v>47.866174920969442</v>
      </c>
      <c r="BH63" s="188">
        <v>2998050</v>
      </c>
      <c r="BI63" s="188">
        <v>47.866174920969442</v>
      </c>
    </row>
    <row r="64" spans="1:61" x14ac:dyDescent="0.25">
      <c r="A64" s="146" t="s">
        <v>70</v>
      </c>
      <c r="B64" s="143" t="s">
        <v>13</v>
      </c>
      <c r="C64" s="143" t="s">
        <v>13</v>
      </c>
      <c r="D64" s="143" t="s">
        <v>13</v>
      </c>
      <c r="E64" s="143" t="s">
        <v>13</v>
      </c>
      <c r="F64" s="143" t="s">
        <v>13</v>
      </c>
      <c r="G64" s="143" t="s">
        <v>13</v>
      </c>
      <c r="H64" s="143" t="s">
        <v>13</v>
      </c>
      <c r="I64" s="143" t="s">
        <v>13</v>
      </c>
      <c r="J64" s="143" t="s">
        <v>13</v>
      </c>
      <c r="K64" s="143" t="s">
        <v>13</v>
      </c>
      <c r="L64" s="143" t="s">
        <v>13</v>
      </c>
      <c r="M64" s="143" t="s">
        <v>13</v>
      </c>
      <c r="N64" s="143" t="s">
        <v>13</v>
      </c>
      <c r="O64" s="143" t="s">
        <v>13</v>
      </c>
      <c r="P64" s="143" t="s">
        <v>13</v>
      </c>
      <c r="Q64" s="143" t="s">
        <v>13</v>
      </c>
      <c r="R64" s="143" t="s">
        <v>13</v>
      </c>
      <c r="S64" s="143" t="s">
        <v>13</v>
      </c>
      <c r="T64" s="143" t="s">
        <v>13</v>
      </c>
      <c r="U64" s="143" t="s">
        <v>13</v>
      </c>
      <c r="V64" s="143" t="s">
        <v>13</v>
      </c>
      <c r="W64" s="143" t="s">
        <v>13</v>
      </c>
      <c r="X64" s="143" t="s">
        <v>13</v>
      </c>
      <c r="Y64" s="143" t="s">
        <v>13</v>
      </c>
      <c r="Z64" s="143" t="s">
        <v>13</v>
      </c>
      <c r="AA64" s="143" t="s">
        <v>13</v>
      </c>
      <c r="AB64" s="143" t="s">
        <v>13</v>
      </c>
      <c r="AC64" s="143" t="s">
        <v>13</v>
      </c>
      <c r="AD64" s="143" t="s">
        <v>13</v>
      </c>
      <c r="AE64" s="143" t="s">
        <v>13</v>
      </c>
      <c r="AF64" s="143" t="s">
        <v>13</v>
      </c>
      <c r="AG64" s="143" t="s">
        <v>13</v>
      </c>
      <c r="AH64" s="143" t="s">
        <v>13</v>
      </c>
      <c r="AI64" s="143" t="s">
        <v>13</v>
      </c>
      <c r="AJ64" s="143" t="s">
        <v>13</v>
      </c>
      <c r="AK64" s="143" t="s">
        <v>13</v>
      </c>
      <c r="AL64" s="143" t="s">
        <v>13</v>
      </c>
      <c r="AM64" s="143" t="s">
        <v>13</v>
      </c>
      <c r="AN64" s="143" t="s">
        <v>13</v>
      </c>
      <c r="AO64" s="143" t="s">
        <v>13</v>
      </c>
      <c r="AP64" s="143" t="s">
        <v>13</v>
      </c>
      <c r="AQ64" s="143" t="s">
        <v>13</v>
      </c>
      <c r="AR64" s="143" t="s">
        <v>13</v>
      </c>
      <c r="AS64" s="143" t="s">
        <v>13</v>
      </c>
      <c r="AT64" s="143" t="s">
        <v>13</v>
      </c>
      <c r="AU64" s="143" t="s">
        <v>13</v>
      </c>
      <c r="AV64" s="143" t="s">
        <v>13</v>
      </c>
      <c r="AW64" s="143" t="s">
        <v>13</v>
      </c>
      <c r="AX64" s="143" t="s">
        <v>13</v>
      </c>
      <c r="AY64" s="143" t="s">
        <v>13</v>
      </c>
      <c r="AZ64" s="143" t="s">
        <v>13</v>
      </c>
      <c r="BA64" s="143" t="s">
        <v>13</v>
      </c>
      <c r="BB64" s="143" t="s">
        <v>13</v>
      </c>
      <c r="BC64" s="143" t="s">
        <v>13</v>
      </c>
      <c r="BD64" s="143" t="s">
        <v>13</v>
      </c>
      <c r="BE64" s="143" t="s">
        <v>13</v>
      </c>
      <c r="BF64" s="143" t="s">
        <v>13</v>
      </c>
      <c r="BG64" s="143" t="s">
        <v>13</v>
      </c>
      <c r="BH64" s="143" t="s">
        <v>13</v>
      </c>
      <c r="BI64" s="143" t="s">
        <v>13</v>
      </c>
    </row>
    <row r="65" spans="1:61" x14ac:dyDescent="0.25">
      <c r="A65" s="189" t="s">
        <v>71</v>
      </c>
      <c r="B65" s="190">
        <v>0</v>
      </c>
      <c r="C65" s="190">
        <v>0</v>
      </c>
      <c r="D65" s="190">
        <v>0</v>
      </c>
      <c r="E65" s="190">
        <v>0</v>
      </c>
      <c r="F65" s="190">
        <v>0</v>
      </c>
      <c r="G65" s="190">
        <v>0</v>
      </c>
      <c r="H65" s="190">
        <v>6819.67</v>
      </c>
      <c r="I65" s="190">
        <v>3.857279411764706</v>
      </c>
      <c r="J65" s="190">
        <v>0</v>
      </c>
      <c r="K65" s="190">
        <v>0</v>
      </c>
      <c r="L65" s="190">
        <v>0</v>
      </c>
      <c r="M65" s="190">
        <v>0</v>
      </c>
      <c r="N65" s="190">
        <v>0</v>
      </c>
      <c r="O65" s="190">
        <v>0</v>
      </c>
      <c r="P65" s="190">
        <v>65914.17</v>
      </c>
      <c r="Q65" s="190">
        <v>4.4867041045538087</v>
      </c>
      <c r="R65" s="190">
        <v>8609.0800000000017</v>
      </c>
      <c r="S65" s="190">
        <v>4.1290551558753004</v>
      </c>
      <c r="T65" s="190">
        <v>0</v>
      </c>
      <c r="U65" s="190">
        <v>0</v>
      </c>
      <c r="V65" s="190">
        <v>0</v>
      </c>
      <c r="W65" s="190">
        <v>0</v>
      </c>
      <c r="X65" s="190">
        <v>0</v>
      </c>
      <c r="Y65" s="190">
        <v>0</v>
      </c>
      <c r="Z65" s="190">
        <v>0</v>
      </c>
      <c r="AA65" s="190">
        <v>0</v>
      </c>
      <c r="AB65" s="190">
        <v>0</v>
      </c>
      <c r="AC65" s="190">
        <v>0</v>
      </c>
      <c r="AD65" s="190">
        <v>0</v>
      </c>
      <c r="AE65" s="190">
        <v>0</v>
      </c>
      <c r="AF65" s="190">
        <v>0</v>
      </c>
      <c r="AG65" s="190">
        <v>0</v>
      </c>
      <c r="AH65" s="190">
        <v>0</v>
      </c>
      <c r="AI65" s="190">
        <v>0</v>
      </c>
      <c r="AJ65" s="190">
        <v>23738.350000000002</v>
      </c>
      <c r="AK65" s="190">
        <v>5.5881238229755184</v>
      </c>
      <c r="AL65" s="190">
        <v>2424.1</v>
      </c>
      <c r="AM65" s="190">
        <v>5.0607515657620041</v>
      </c>
      <c r="AN65" s="190">
        <v>8639.2899999999991</v>
      </c>
      <c r="AO65" s="190">
        <v>4.6648434125269977</v>
      </c>
      <c r="AP65" s="190">
        <v>0</v>
      </c>
      <c r="AQ65" s="190">
        <v>0</v>
      </c>
      <c r="AR65" s="190">
        <v>0</v>
      </c>
      <c r="AS65" s="190">
        <v>0</v>
      </c>
      <c r="AT65" s="190">
        <v>0</v>
      </c>
      <c r="AU65" s="190">
        <v>0</v>
      </c>
      <c r="AV65" s="190">
        <v>0</v>
      </c>
      <c r="AW65" s="190">
        <v>0</v>
      </c>
      <c r="AX65" s="190">
        <v>0</v>
      </c>
      <c r="AY65" s="190">
        <v>0</v>
      </c>
      <c r="AZ65" s="190">
        <v>105711.03999999998</v>
      </c>
      <c r="BA65" s="190">
        <v>5.3346306015341129</v>
      </c>
      <c r="BB65" s="190">
        <v>33890.329999999994</v>
      </c>
      <c r="BC65" s="190">
        <v>5.7675850918992504</v>
      </c>
      <c r="BD65" s="190">
        <v>11949.49</v>
      </c>
      <c r="BE65" s="190">
        <v>3.9502446280991736</v>
      </c>
      <c r="BF65" s="190">
        <v>81735.13</v>
      </c>
      <c r="BG65" s="190">
        <v>1.3049642366765655</v>
      </c>
      <c r="BH65" s="190">
        <v>349430.64999999997</v>
      </c>
      <c r="BI65" s="190">
        <v>5.5789291758469837</v>
      </c>
    </row>
    <row r="66" spans="1:61" x14ac:dyDescent="0.25">
      <c r="A66" s="189" t="s">
        <v>72</v>
      </c>
      <c r="B66" s="190">
        <v>0</v>
      </c>
      <c r="C66" s="190">
        <v>0</v>
      </c>
      <c r="D66" s="190">
        <v>0</v>
      </c>
      <c r="E66" s="190">
        <v>0</v>
      </c>
      <c r="F66" s="190">
        <v>0</v>
      </c>
      <c r="G66" s="190">
        <v>0</v>
      </c>
      <c r="H66" s="190">
        <v>0</v>
      </c>
      <c r="I66" s="190">
        <v>0</v>
      </c>
      <c r="J66" s="190">
        <v>0</v>
      </c>
      <c r="K66" s="190">
        <v>0</v>
      </c>
      <c r="L66" s="190">
        <v>0</v>
      </c>
      <c r="M66" s="190">
        <v>0</v>
      </c>
      <c r="N66" s="190">
        <v>0</v>
      </c>
      <c r="O66" s="190">
        <v>0</v>
      </c>
      <c r="P66" s="190">
        <v>0</v>
      </c>
      <c r="Q66" s="190">
        <v>0</v>
      </c>
      <c r="R66" s="190">
        <v>0</v>
      </c>
      <c r="S66" s="190">
        <v>0</v>
      </c>
      <c r="T66" s="190">
        <v>0</v>
      </c>
      <c r="U66" s="190">
        <v>0</v>
      </c>
      <c r="V66" s="190">
        <v>0</v>
      </c>
      <c r="W66" s="190">
        <v>0</v>
      </c>
      <c r="X66" s="190">
        <v>0</v>
      </c>
      <c r="Y66" s="190">
        <v>0</v>
      </c>
      <c r="Z66" s="190">
        <v>0</v>
      </c>
      <c r="AA66" s="190">
        <v>0</v>
      </c>
      <c r="AB66" s="190">
        <v>0</v>
      </c>
      <c r="AC66" s="190">
        <v>0</v>
      </c>
      <c r="AD66" s="190">
        <v>0</v>
      </c>
      <c r="AE66" s="190">
        <v>0</v>
      </c>
      <c r="AF66" s="190">
        <v>0</v>
      </c>
      <c r="AG66" s="190">
        <v>0</v>
      </c>
      <c r="AH66" s="190">
        <v>0</v>
      </c>
      <c r="AI66" s="190">
        <v>0</v>
      </c>
      <c r="AJ66" s="190">
        <v>0</v>
      </c>
      <c r="AK66" s="190">
        <v>0</v>
      </c>
      <c r="AL66" s="190">
        <v>0</v>
      </c>
      <c r="AM66" s="190">
        <v>0</v>
      </c>
      <c r="AN66" s="190">
        <v>0</v>
      </c>
      <c r="AO66" s="190">
        <v>0</v>
      </c>
      <c r="AP66" s="190">
        <v>0</v>
      </c>
      <c r="AQ66" s="190">
        <v>0</v>
      </c>
      <c r="AR66" s="190">
        <v>0</v>
      </c>
      <c r="AS66" s="190">
        <v>0</v>
      </c>
      <c r="AT66" s="190">
        <v>0</v>
      </c>
      <c r="AU66" s="190">
        <v>0</v>
      </c>
      <c r="AV66" s="190">
        <v>0</v>
      </c>
      <c r="AW66" s="190">
        <v>0</v>
      </c>
      <c r="AX66" s="190">
        <v>0</v>
      </c>
      <c r="AY66" s="190">
        <v>0</v>
      </c>
      <c r="AZ66" s="190">
        <v>0</v>
      </c>
      <c r="BA66" s="190">
        <v>0</v>
      </c>
      <c r="BB66" s="190">
        <v>0</v>
      </c>
      <c r="BC66" s="190">
        <v>0</v>
      </c>
      <c r="BD66" s="190">
        <v>0</v>
      </c>
      <c r="BE66" s="190">
        <v>0</v>
      </c>
      <c r="BF66" s="190">
        <v>0</v>
      </c>
      <c r="BG66" s="190">
        <v>0</v>
      </c>
      <c r="BH66" s="190">
        <v>0</v>
      </c>
      <c r="BI66" s="190">
        <v>0</v>
      </c>
    </row>
    <row r="67" spans="1:61" x14ac:dyDescent="0.25">
      <c r="A67" s="191" t="s">
        <v>73</v>
      </c>
      <c r="B67" s="192">
        <v>0</v>
      </c>
      <c r="C67" s="192">
        <v>0</v>
      </c>
      <c r="D67" s="192">
        <v>0</v>
      </c>
      <c r="E67" s="192">
        <v>0</v>
      </c>
      <c r="F67" s="192">
        <v>0</v>
      </c>
      <c r="G67" s="192">
        <v>0</v>
      </c>
      <c r="H67" s="192">
        <v>6819.67</v>
      </c>
      <c r="I67" s="192">
        <v>3.857279411764706</v>
      </c>
      <c r="J67" s="192">
        <v>0</v>
      </c>
      <c r="K67" s="192">
        <v>0</v>
      </c>
      <c r="L67" s="192">
        <v>0</v>
      </c>
      <c r="M67" s="192">
        <v>0</v>
      </c>
      <c r="N67" s="192">
        <v>0</v>
      </c>
      <c r="O67" s="192">
        <v>0</v>
      </c>
      <c r="P67" s="192">
        <v>65914.17</v>
      </c>
      <c r="Q67" s="192">
        <v>4.4867041045538087</v>
      </c>
      <c r="R67" s="192">
        <v>8609.0800000000017</v>
      </c>
      <c r="S67" s="192">
        <v>4.1290551558753004</v>
      </c>
      <c r="T67" s="192">
        <v>0</v>
      </c>
      <c r="U67" s="192">
        <v>0</v>
      </c>
      <c r="V67" s="192">
        <v>0</v>
      </c>
      <c r="W67" s="192">
        <v>0</v>
      </c>
      <c r="X67" s="192">
        <v>0</v>
      </c>
      <c r="Y67" s="192">
        <v>0</v>
      </c>
      <c r="Z67" s="192">
        <v>0</v>
      </c>
      <c r="AA67" s="192">
        <v>0</v>
      </c>
      <c r="AB67" s="192">
        <v>0</v>
      </c>
      <c r="AC67" s="192">
        <v>0</v>
      </c>
      <c r="AD67" s="192">
        <v>0</v>
      </c>
      <c r="AE67" s="192">
        <v>0</v>
      </c>
      <c r="AF67" s="192">
        <v>0</v>
      </c>
      <c r="AG67" s="192">
        <v>0</v>
      </c>
      <c r="AH67" s="192">
        <v>0</v>
      </c>
      <c r="AI67" s="192">
        <v>0</v>
      </c>
      <c r="AJ67" s="192">
        <v>23738.350000000002</v>
      </c>
      <c r="AK67" s="192">
        <v>5.5881238229755184</v>
      </c>
      <c r="AL67" s="192">
        <v>2424.1</v>
      </c>
      <c r="AM67" s="192">
        <v>5.0607515657620041</v>
      </c>
      <c r="AN67" s="192">
        <v>8639.2899999999991</v>
      </c>
      <c r="AO67" s="192">
        <v>4.6648434125269977</v>
      </c>
      <c r="AP67" s="192">
        <v>0</v>
      </c>
      <c r="AQ67" s="192">
        <v>0</v>
      </c>
      <c r="AR67" s="192">
        <v>0</v>
      </c>
      <c r="AS67" s="192">
        <v>0</v>
      </c>
      <c r="AT67" s="192">
        <v>0</v>
      </c>
      <c r="AU67" s="192">
        <v>0</v>
      </c>
      <c r="AV67" s="192">
        <v>0</v>
      </c>
      <c r="AW67" s="192">
        <v>0</v>
      </c>
      <c r="AX67" s="192">
        <v>0</v>
      </c>
      <c r="AY67" s="192">
        <v>0</v>
      </c>
      <c r="AZ67" s="192">
        <v>105711.03999999998</v>
      </c>
      <c r="BA67" s="192">
        <v>5.3346306015341129</v>
      </c>
      <c r="BB67" s="192">
        <v>33890.329999999994</v>
      </c>
      <c r="BC67" s="192">
        <v>5.7675850918992504</v>
      </c>
      <c r="BD67" s="192">
        <v>11949.49</v>
      </c>
      <c r="BE67" s="192">
        <v>3.9502446280991736</v>
      </c>
      <c r="BF67" s="192">
        <v>81735.13</v>
      </c>
      <c r="BG67" s="192">
        <v>1.3049642366765655</v>
      </c>
      <c r="BH67" s="192">
        <v>349430.64999999997</v>
      </c>
      <c r="BI67" s="192">
        <v>5.5789291758469837</v>
      </c>
    </row>
    <row r="68" spans="1:61" x14ac:dyDescent="0.25">
      <c r="A68" s="146" t="s">
        <v>74</v>
      </c>
      <c r="B68" s="143" t="s">
        <v>13</v>
      </c>
      <c r="C68" s="143" t="s">
        <v>13</v>
      </c>
      <c r="D68" s="143" t="s">
        <v>13</v>
      </c>
      <c r="E68" s="143" t="s">
        <v>13</v>
      </c>
      <c r="F68" s="143" t="s">
        <v>13</v>
      </c>
      <c r="G68" s="143" t="s">
        <v>13</v>
      </c>
      <c r="H68" s="143" t="s">
        <v>13</v>
      </c>
      <c r="I68" s="143" t="s">
        <v>13</v>
      </c>
      <c r="J68" s="143" t="s">
        <v>13</v>
      </c>
      <c r="K68" s="143" t="s">
        <v>13</v>
      </c>
      <c r="L68" s="143" t="s">
        <v>13</v>
      </c>
      <c r="M68" s="143" t="s">
        <v>13</v>
      </c>
      <c r="N68" s="143" t="s">
        <v>13</v>
      </c>
      <c r="O68" s="143" t="s">
        <v>13</v>
      </c>
      <c r="P68" s="143" t="s">
        <v>13</v>
      </c>
      <c r="Q68" s="143" t="s">
        <v>13</v>
      </c>
      <c r="R68" s="143" t="s">
        <v>13</v>
      </c>
      <c r="S68" s="143" t="s">
        <v>13</v>
      </c>
      <c r="T68" s="143" t="s">
        <v>13</v>
      </c>
      <c r="U68" s="143" t="s">
        <v>13</v>
      </c>
      <c r="V68" s="143" t="s">
        <v>13</v>
      </c>
      <c r="W68" s="143" t="s">
        <v>13</v>
      </c>
      <c r="X68" s="143" t="s">
        <v>13</v>
      </c>
      <c r="Y68" s="143" t="s">
        <v>13</v>
      </c>
      <c r="Z68" s="143" t="s">
        <v>13</v>
      </c>
      <c r="AA68" s="143" t="s">
        <v>13</v>
      </c>
      <c r="AB68" s="143" t="s">
        <v>13</v>
      </c>
      <c r="AC68" s="143" t="s">
        <v>13</v>
      </c>
      <c r="AD68" s="143" t="s">
        <v>13</v>
      </c>
      <c r="AE68" s="143" t="s">
        <v>13</v>
      </c>
      <c r="AF68" s="143" t="s">
        <v>13</v>
      </c>
      <c r="AG68" s="143" t="s">
        <v>13</v>
      </c>
      <c r="AH68" s="143" t="s">
        <v>13</v>
      </c>
      <c r="AI68" s="143" t="s">
        <v>13</v>
      </c>
      <c r="AJ68" s="143" t="s">
        <v>13</v>
      </c>
      <c r="AK68" s="143" t="s">
        <v>13</v>
      </c>
      <c r="AL68" s="143" t="s">
        <v>13</v>
      </c>
      <c r="AM68" s="143" t="s">
        <v>13</v>
      </c>
      <c r="AN68" s="143" t="s">
        <v>13</v>
      </c>
      <c r="AO68" s="143" t="s">
        <v>13</v>
      </c>
      <c r="AP68" s="143" t="s">
        <v>13</v>
      </c>
      <c r="AQ68" s="143" t="s">
        <v>13</v>
      </c>
      <c r="AR68" s="143" t="s">
        <v>13</v>
      </c>
      <c r="AS68" s="143" t="s">
        <v>13</v>
      </c>
      <c r="AT68" s="143" t="s">
        <v>13</v>
      </c>
      <c r="AU68" s="143" t="s">
        <v>13</v>
      </c>
      <c r="AV68" s="143" t="s">
        <v>13</v>
      </c>
      <c r="AW68" s="143" t="s">
        <v>13</v>
      </c>
      <c r="AX68" s="143" t="s">
        <v>13</v>
      </c>
      <c r="AY68" s="143" t="s">
        <v>13</v>
      </c>
      <c r="AZ68" s="143" t="s">
        <v>13</v>
      </c>
      <c r="BA68" s="143" t="s">
        <v>13</v>
      </c>
      <c r="BB68" s="143" t="s">
        <v>13</v>
      </c>
      <c r="BC68" s="143" t="s">
        <v>13</v>
      </c>
      <c r="BD68" s="143" t="s">
        <v>13</v>
      </c>
      <c r="BE68" s="143" t="s">
        <v>13</v>
      </c>
      <c r="BF68" s="143" t="s">
        <v>13</v>
      </c>
      <c r="BG68" s="143" t="s">
        <v>13</v>
      </c>
      <c r="BH68" s="143" t="s">
        <v>13</v>
      </c>
      <c r="BI68" s="143" t="s">
        <v>13</v>
      </c>
    </row>
    <row r="69" spans="1:61" x14ac:dyDescent="0.25">
      <c r="A69" s="193" t="s">
        <v>75</v>
      </c>
      <c r="B69" s="194">
        <v>0</v>
      </c>
      <c r="C69" s="194">
        <v>0</v>
      </c>
      <c r="D69" s="194">
        <v>0</v>
      </c>
      <c r="E69" s="194">
        <v>0</v>
      </c>
      <c r="F69" s="194">
        <v>0</v>
      </c>
      <c r="G69" s="194">
        <v>0</v>
      </c>
      <c r="H69" s="194">
        <v>1525</v>
      </c>
      <c r="I69" s="194">
        <v>0.86255656108597289</v>
      </c>
      <c r="J69" s="194">
        <v>0</v>
      </c>
      <c r="K69" s="194">
        <v>0</v>
      </c>
      <c r="L69" s="194">
        <v>0</v>
      </c>
      <c r="M69" s="194">
        <v>0</v>
      </c>
      <c r="N69" s="194">
        <v>0</v>
      </c>
      <c r="O69" s="194">
        <v>0</v>
      </c>
      <c r="P69" s="194">
        <v>9649</v>
      </c>
      <c r="Q69" s="194">
        <v>0.65679667823837729</v>
      </c>
      <c r="R69" s="194">
        <v>907</v>
      </c>
      <c r="S69" s="194">
        <v>0.43501199040767385</v>
      </c>
      <c r="T69" s="194">
        <v>0</v>
      </c>
      <c r="U69" s="194">
        <v>0</v>
      </c>
      <c r="V69" s="194">
        <v>0</v>
      </c>
      <c r="W69" s="194">
        <v>0</v>
      </c>
      <c r="X69" s="194">
        <v>0</v>
      </c>
      <c r="Y69" s="194">
        <v>0</v>
      </c>
      <c r="Z69" s="194">
        <v>0</v>
      </c>
      <c r="AA69" s="194">
        <v>0</v>
      </c>
      <c r="AB69" s="194">
        <v>0</v>
      </c>
      <c r="AC69" s="194">
        <v>0</v>
      </c>
      <c r="AD69" s="194">
        <v>0</v>
      </c>
      <c r="AE69" s="194">
        <v>0</v>
      </c>
      <c r="AF69" s="194">
        <v>0</v>
      </c>
      <c r="AG69" s="194">
        <v>0</v>
      </c>
      <c r="AH69" s="194">
        <v>0</v>
      </c>
      <c r="AI69" s="194">
        <v>0</v>
      </c>
      <c r="AJ69" s="194">
        <v>2209</v>
      </c>
      <c r="AK69" s="194">
        <v>0.52000941619585683</v>
      </c>
      <c r="AL69" s="194">
        <v>447</v>
      </c>
      <c r="AM69" s="194">
        <v>0.93319415448851772</v>
      </c>
      <c r="AN69" s="194">
        <v>1218</v>
      </c>
      <c r="AO69" s="194">
        <v>0.65766738660907131</v>
      </c>
      <c r="AP69" s="194">
        <v>0</v>
      </c>
      <c r="AQ69" s="194">
        <v>0</v>
      </c>
      <c r="AR69" s="194">
        <v>0</v>
      </c>
      <c r="AS69" s="194">
        <v>0</v>
      </c>
      <c r="AT69" s="194">
        <v>0</v>
      </c>
      <c r="AU69" s="194">
        <v>0</v>
      </c>
      <c r="AV69" s="194">
        <v>0</v>
      </c>
      <c r="AW69" s="194">
        <v>0</v>
      </c>
      <c r="AX69" s="194">
        <v>0</v>
      </c>
      <c r="AY69" s="194">
        <v>0</v>
      </c>
      <c r="AZ69" s="194">
        <v>13766</v>
      </c>
      <c r="BA69" s="194">
        <v>0.69469115865966891</v>
      </c>
      <c r="BB69" s="194">
        <v>4991</v>
      </c>
      <c r="BC69" s="194">
        <v>0.84938733832539137</v>
      </c>
      <c r="BD69" s="194">
        <v>2136</v>
      </c>
      <c r="BE69" s="194">
        <v>0.70611570247933886</v>
      </c>
      <c r="BF69" s="194">
        <v>7239</v>
      </c>
      <c r="BG69" s="194">
        <v>0.1155762046173005</v>
      </c>
      <c r="BH69" s="194">
        <v>44087</v>
      </c>
      <c r="BI69" s="194">
        <v>0.70388287511575187</v>
      </c>
    </row>
    <row r="70" spans="1:61" x14ac:dyDescent="0.25">
      <c r="A70" s="193" t="s">
        <v>76</v>
      </c>
      <c r="B70" s="194">
        <v>0</v>
      </c>
      <c r="C70" s="194">
        <v>0</v>
      </c>
      <c r="D70" s="194">
        <v>0</v>
      </c>
      <c r="E70" s="194">
        <v>0</v>
      </c>
      <c r="F70" s="194">
        <v>0</v>
      </c>
      <c r="G70" s="194">
        <v>0</v>
      </c>
      <c r="H70" s="194">
        <v>0</v>
      </c>
      <c r="I70" s="194">
        <v>0</v>
      </c>
      <c r="J70" s="194">
        <v>0</v>
      </c>
      <c r="K70" s="194">
        <v>0</v>
      </c>
      <c r="L70" s="194">
        <v>0</v>
      </c>
      <c r="M70" s="194">
        <v>0</v>
      </c>
      <c r="N70" s="194">
        <v>0</v>
      </c>
      <c r="O70" s="194">
        <v>0</v>
      </c>
      <c r="P70" s="194">
        <v>0</v>
      </c>
      <c r="Q70" s="194">
        <v>0</v>
      </c>
      <c r="R70" s="194">
        <v>0</v>
      </c>
      <c r="S70" s="194">
        <v>0</v>
      </c>
      <c r="T70" s="194">
        <v>0</v>
      </c>
      <c r="U70" s="194">
        <v>0</v>
      </c>
      <c r="V70" s="194">
        <v>0</v>
      </c>
      <c r="W70" s="194">
        <v>0</v>
      </c>
      <c r="X70" s="194">
        <v>0</v>
      </c>
      <c r="Y70" s="194">
        <v>0</v>
      </c>
      <c r="Z70" s="194">
        <v>0</v>
      </c>
      <c r="AA70" s="194">
        <v>0</v>
      </c>
      <c r="AB70" s="194">
        <v>0</v>
      </c>
      <c r="AC70" s="194">
        <v>0</v>
      </c>
      <c r="AD70" s="194">
        <v>0</v>
      </c>
      <c r="AE70" s="194">
        <v>0</v>
      </c>
      <c r="AF70" s="194">
        <v>0</v>
      </c>
      <c r="AG70" s="194">
        <v>0</v>
      </c>
      <c r="AH70" s="194">
        <v>0</v>
      </c>
      <c r="AI70" s="194">
        <v>0</v>
      </c>
      <c r="AJ70" s="194">
        <v>0</v>
      </c>
      <c r="AK70" s="194">
        <v>0</v>
      </c>
      <c r="AL70" s="194">
        <v>0</v>
      </c>
      <c r="AM70" s="194">
        <v>0</v>
      </c>
      <c r="AN70" s="194">
        <v>0</v>
      </c>
      <c r="AO70" s="194">
        <v>0</v>
      </c>
      <c r="AP70" s="194">
        <v>0</v>
      </c>
      <c r="AQ70" s="194">
        <v>0</v>
      </c>
      <c r="AR70" s="194">
        <v>0</v>
      </c>
      <c r="AS70" s="194">
        <v>0</v>
      </c>
      <c r="AT70" s="194">
        <v>0</v>
      </c>
      <c r="AU70" s="194">
        <v>0</v>
      </c>
      <c r="AV70" s="194">
        <v>0</v>
      </c>
      <c r="AW70" s="194">
        <v>0</v>
      </c>
      <c r="AX70" s="194">
        <v>0</v>
      </c>
      <c r="AY70" s="194">
        <v>0</v>
      </c>
      <c r="AZ70" s="194">
        <v>0</v>
      </c>
      <c r="BA70" s="194">
        <v>0</v>
      </c>
      <c r="BB70" s="194">
        <v>0</v>
      </c>
      <c r="BC70" s="194">
        <v>0</v>
      </c>
      <c r="BD70" s="194">
        <v>0</v>
      </c>
      <c r="BE70" s="194">
        <v>0</v>
      </c>
      <c r="BF70" s="194">
        <v>0</v>
      </c>
      <c r="BG70" s="194">
        <v>0</v>
      </c>
      <c r="BH70" s="194">
        <v>0</v>
      </c>
      <c r="BI70" s="194">
        <v>0</v>
      </c>
    </row>
    <row r="71" spans="1:61" x14ac:dyDescent="0.25">
      <c r="A71" s="193" t="s">
        <v>77</v>
      </c>
      <c r="B71" s="194">
        <v>0</v>
      </c>
      <c r="C71" s="194">
        <v>0</v>
      </c>
      <c r="D71" s="194">
        <v>0</v>
      </c>
      <c r="E71" s="194">
        <v>0</v>
      </c>
      <c r="F71" s="194">
        <v>0</v>
      </c>
      <c r="G71" s="194">
        <v>0</v>
      </c>
      <c r="H71" s="194">
        <v>0</v>
      </c>
      <c r="I71" s="194">
        <v>0</v>
      </c>
      <c r="J71" s="194">
        <v>0</v>
      </c>
      <c r="K71" s="194">
        <v>0</v>
      </c>
      <c r="L71" s="194">
        <v>0</v>
      </c>
      <c r="M71" s="194">
        <v>0</v>
      </c>
      <c r="N71" s="194">
        <v>0</v>
      </c>
      <c r="O71" s="194">
        <v>0</v>
      </c>
      <c r="P71" s="194">
        <v>0</v>
      </c>
      <c r="Q71" s="194">
        <v>0</v>
      </c>
      <c r="R71" s="194">
        <v>0</v>
      </c>
      <c r="S71" s="194">
        <v>0</v>
      </c>
      <c r="T71" s="194">
        <v>0</v>
      </c>
      <c r="U71" s="194">
        <v>0</v>
      </c>
      <c r="V71" s="194">
        <v>0</v>
      </c>
      <c r="W71" s="194">
        <v>0</v>
      </c>
      <c r="X71" s="194">
        <v>0</v>
      </c>
      <c r="Y71" s="194">
        <v>0</v>
      </c>
      <c r="Z71" s="194">
        <v>0</v>
      </c>
      <c r="AA71" s="194">
        <v>0</v>
      </c>
      <c r="AB71" s="194">
        <v>0</v>
      </c>
      <c r="AC71" s="194">
        <v>0</v>
      </c>
      <c r="AD71" s="194">
        <v>0</v>
      </c>
      <c r="AE71" s="194">
        <v>0</v>
      </c>
      <c r="AF71" s="194">
        <v>0</v>
      </c>
      <c r="AG71" s="194">
        <v>0</v>
      </c>
      <c r="AH71" s="194">
        <v>0</v>
      </c>
      <c r="AI71" s="194">
        <v>0</v>
      </c>
      <c r="AJ71" s="194">
        <v>0</v>
      </c>
      <c r="AK71" s="194">
        <v>0</v>
      </c>
      <c r="AL71" s="194">
        <v>0</v>
      </c>
      <c r="AM71" s="194">
        <v>0</v>
      </c>
      <c r="AN71" s="194">
        <v>0</v>
      </c>
      <c r="AO71" s="194">
        <v>0</v>
      </c>
      <c r="AP71" s="194">
        <v>0</v>
      </c>
      <c r="AQ71" s="194">
        <v>0</v>
      </c>
      <c r="AR71" s="194">
        <v>0</v>
      </c>
      <c r="AS71" s="194">
        <v>0</v>
      </c>
      <c r="AT71" s="194">
        <v>0</v>
      </c>
      <c r="AU71" s="194">
        <v>0</v>
      </c>
      <c r="AV71" s="194">
        <v>0</v>
      </c>
      <c r="AW71" s="194">
        <v>0</v>
      </c>
      <c r="AX71" s="194">
        <v>0</v>
      </c>
      <c r="AY71" s="194">
        <v>0</v>
      </c>
      <c r="AZ71" s="194">
        <v>0</v>
      </c>
      <c r="BA71" s="194">
        <v>0</v>
      </c>
      <c r="BB71" s="194">
        <v>0</v>
      </c>
      <c r="BC71" s="194">
        <v>0</v>
      </c>
      <c r="BD71" s="194">
        <v>0</v>
      </c>
      <c r="BE71" s="194">
        <v>0</v>
      </c>
      <c r="BF71" s="194">
        <v>0</v>
      </c>
      <c r="BG71" s="194">
        <v>0</v>
      </c>
      <c r="BH71" s="194">
        <v>0</v>
      </c>
      <c r="BI71" s="194">
        <v>0</v>
      </c>
    </row>
    <row r="72" spans="1:61" x14ac:dyDescent="0.25">
      <c r="A72" s="195" t="s">
        <v>78</v>
      </c>
      <c r="B72" s="196">
        <v>0</v>
      </c>
      <c r="C72" s="196">
        <v>0</v>
      </c>
      <c r="D72" s="196">
        <v>0</v>
      </c>
      <c r="E72" s="196">
        <v>0</v>
      </c>
      <c r="F72" s="196">
        <v>0</v>
      </c>
      <c r="G72" s="196">
        <v>0</v>
      </c>
      <c r="H72" s="196">
        <v>1525</v>
      </c>
      <c r="I72" s="196">
        <v>0.86255656108597289</v>
      </c>
      <c r="J72" s="196">
        <v>0</v>
      </c>
      <c r="K72" s="196">
        <v>0</v>
      </c>
      <c r="L72" s="196">
        <v>0</v>
      </c>
      <c r="M72" s="196">
        <v>0</v>
      </c>
      <c r="N72" s="196">
        <v>0</v>
      </c>
      <c r="O72" s="196">
        <v>0</v>
      </c>
      <c r="P72" s="196">
        <v>9649</v>
      </c>
      <c r="Q72" s="196">
        <v>0.65679667823837729</v>
      </c>
      <c r="R72" s="196">
        <v>907</v>
      </c>
      <c r="S72" s="196">
        <v>0.43501199040767385</v>
      </c>
      <c r="T72" s="196">
        <v>0</v>
      </c>
      <c r="U72" s="196">
        <v>0</v>
      </c>
      <c r="V72" s="196">
        <v>0</v>
      </c>
      <c r="W72" s="196">
        <v>0</v>
      </c>
      <c r="X72" s="196">
        <v>0</v>
      </c>
      <c r="Y72" s="196">
        <v>0</v>
      </c>
      <c r="Z72" s="196">
        <v>0</v>
      </c>
      <c r="AA72" s="196">
        <v>0</v>
      </c>
      <c r="AB72" s="196">
        <v>0</v>
      </c>
      <c r="AC72" s="196">
        <v>0</v>
      </c>
      <c r="AD72" s="196">
        <v>0</v>
      </c>
      <c r="AE72" s="196">
        <v>0</v>
      </c>
      <c r="AF72" s="196">
        <v>0</v>
      </c>
      <c r="AG72" s="196">
        <v>0</v>
      </c>
      <c r="AH72" s="196">
        <v>0</v>
      </c>
      <c r="AI72" s="196">
        <v>0</v>
      </c>
      <c r="AJ72" s="196">
        <v>2209</v>
      </c>
      <c r="AK72" s="196">
        <v>0.52000941619585683</v>
      </c>
      <c r="AL72" s="196">
        <v>447</v>
      </c>
      <c r="AM72" s="196">
        <v>0.93319415448851772</v>
      </c>
      <c r="AN72" s="196">
        <v>1218</v>
      </c>
      <c r="AO72" s="196">
        <v>0.65766738660907131</v>
      </c>
      <c r="AP72" s="196">
        <v>0</v>
      </c>
      <c r="AQ72" s="196">
        <v>0</v>
      </c>
      <c r="AR72" s="196">
        <v>0</v>
      </c>
      <c r="AS72" s="196">
        <v>0</v>
      </c>
      <c r="AT72" s="196">
        <v>0</v>
      </c>
      <c r="AU72" s="196">
        <v>0</v>
      </c>
      <c r="AV72" s="196">
        <v>0</v>
      </c>
      <c r="AW72" s="196">
        <v>0</v>
      </c>
      <c r="AX72" s="196">
        <v>0</v>
      </c>
      <c r="AY72" s="196">
        <v>0</v>
      </c>
      <c r="AZ72" s="196">
        <v>13766</v>
      </c>
      <c r="BA72" s="196">
        <v>0.69469115865966891</v>
      </c>
      <c r="BB72" s="196">
        <v>4991</v>
      </c>
      <c r="BC72" s="196">
        <v>0.84938733832539137</v>
      </c>
      <c r="BD72" s="196">
        <v>2136</v>
      </c>
      <c r="BE72" s="196">
        <v>0.70611570247933886</v>
      </c>
      <c r="BF72" s="196">
        <v>7239</v>
      </c>
      <c r="BG72" s="196">
        <v>0.1155762046173005</v>
      </c>
      <c r="BH72" s="196">
        <v>44087</v>
      </c>
      <c r="BI72" s="196">
        <v>0.70388287511575187</v>
      </c>
    </row>
    <row r="73" spans="1:61" x14ac:dyDescent="0.25">
      <c r="A73" s="146" t="s">
        <v>79</v>
      </c>
      <c r="B73" s="143" t="s">
        <v>13</v>
      </c>
      <c r="C73" s="143" t="s">
        <v>13</v>
      </c>
      <c r="D73" s="143" t="s">
        <v>13</v>
      </c>
      <c r="E73" s="143" t="s">
        <v>13</v>
      </c>
      <c r="F73" s="143" t="s">
        <v>13</v>
      </c>
      <c r="G73" s="143" t="s">
        <v>13</v>
      </c>
      <c r="H73" s="143" t="s">
        <v>13</v>
      </c>
      <c r="I73" s="143" t="s">
        <v>13</v>
      </c>
      <c r="J73" s="143" t="s">
        <v>13</v>
      </c>
      <c r="K73" s="143" t="s">
        <v>13</v>
      </c>
      <c r="L73" s="143" t="s">
        <v>13</v>
      </c>
      <c r="M73" s="143" t="s">
        <v>13</v>
      </c>
      <c r="N73" s="143" t="s">
        <v>13</v>
      </c>
      <c r="O73" s="143" t="s">
        <v>13</v>
      </c>
      <c r="P73" s="143" t="s">
        <v>13</v>
      </c>
      <c r="Q73" s="143" t="s">
        <v>13</v>
      </c>
      <c r="R73" s="143" t="s">
        <v>13</v>
      </c>
      <c r="S73" s="143" t="s">
        <v>13</v>
      </c>
      <c r="T73" s="143" t="s">
        <v>13</v>
      </c>
      <c r="U73" s="143" t="s">
        <v>13</v>
      </c>
      <c r="V73" s="143" t="s">
        <v>13</v>
      </c>
      <c r="W73" s="143" t="s">
        <v>13</v>
      </c>
      <c r="X73" s="143" t="s">
        <v>13</v>
      </c>
      <c r="Y73" s="143" t="s">
        <v>13</v>
      </c>
      <c r="Z73" s="143" t="s">
        <v>13</v>
      </c>
      <c r="AA73" s="143" t="s">
        <v>13</v>
      </c>
      <c r="AB73" s="143" t="s">
        <v>13</v>
      </c>
      <c r="AC73" s="143" t="s">
        <v>13</v>
      </c>
      <c r="AD73" s="143" t="s">
        <v>13</v>
      </c>
      <c r="AE73" s="143" t="s">
        <v>13</v>
      </c>
      <c r="AF73" s="143" t="s">
        <v>13</v>
      </c>
      <c r="AG73" s="143" t="s">
        <v>13</v>
      </c>
      <c r="AH73" s="143" t="s">
        <v>13</v>
      </c>
      <c r="AI73" s="143" t="s">
        <v>13</v>
      </c>
      <c r="AJ73" s="143" t="s">
        <v>13</v>
      </c>
      <c r="AK73" s="143" t="s">
        <v>13</v>
      </c>
      <c r="AL73" s="143" t="s">
        <v>13</v>
      </c>
      <c r="AM73" s="143" t="s">
        <v>13</v>
      </c>
      <c r="AN73" s="143" t="s">
        <v>13</v>
      </c>
      <c r="AO73" s="143" t="s">
        <v>13</v>
      </c>
      <c r="AP73" s="143" t="s">
        <v>13</v>
      </c>
      <c r="AQ73" s="143" t="s">
        <v>13</v>
      </c>
      <c r="AR73" s="143" t="s">
        <v>13</v>
      </c>
      <c r="AS73" s="143" t="s">
        <v>13</v>
      </c>
      <c r="AT73" s="143" t="s">
        <v>13</v>
      </c>
      <c r="AU73" s="143" t="s">
        <v>13</v>
      </c>
      <c r="AV73" s="143" t="s">
        <v>13</v>
      </c>
      <c r="AW73" s="143" t="s">
        <v>13</v>
      </c>
      <c r="AX73" s="143" t="s">
        <v>13</v>
      </c>
      <c r="AY73" s="143" t="s">
        <v>13</v>
      </c>
      <c r="AZ73" s="143" t="s">
        <v>13</v>
      </c>
      <c r="BA73" s="143" t="s">
        <v>13</v>
      </c>
      <c r="BB73" s="143" t="s">
        <v>13</v>
      </c>
      <c r="BC73" s="143" t="s">
        <v>13</v>
      </c>
      <c r="BD73" s="143" t="s">
        <v>13</v>
      </c>
      <c r="BE73" s="143" t="s">
        <v>13</v>
      </c>
      <c r="BF73" s="143" t="s">
        <v>13</v>
      </c>
      <c r="BG73" s="143" t="s">
        <v>13</v>
      </c>
      <c r="BH73" s="143" t="s">
        <v>13</v>
      </c>
      <c r="BI73" s="143" t="s">
        <v>13</v>
      </c>
    </row>
    <row r="74" spans="1:61" x14ac:dyDescent="0.25">
      <c r="A74" s="197" t="s">
        <v>80</v>
      </c>
      <c r="B74" s="198">
        <v>0</v>
      </c>
      <c r="C74" s="198">
        <v>0</v>
      </c>
      <c r="D74" s="198">
        <v>0</v>
      </c>
      <c r="E74" s="198">
        <v>0</v>
      </c>
      <c r="F74" s="198">
        <v>0</v>
      </c>
      <c r="G74" s="198">
        <v>0</v>
      </c>
      <c r="H74" s="198">
        <v>0</v>
      </c>
      <c r="I74" s="198">
        <v>0</v>
      </c>
      <c r="J74" s="198">
        <v>0</v>
      </c>
      <c r="K74" s="198">
        <v>0</v>
      </c>
      <c r="L74" s="198">
        <v>0</v>
      </c>
      <c r="M74" s="198">
        <v>0</v>
      </c>
      <c r="N74" s="198">
        <v>0</v>
      </c>
      <c r="O74" s="198">
        <v>0</v>
      </c>
      <c r="P74" s="198">
        <v>0</v>
      </c>
      <c r="Q74" s="198">
        <v>0</v>
      </c>
      <c r="R74" s="198">
        <v>0</v>
      </c>
      <c r="S74" s="198">
        <v>0</v>
      </c>
      <c r="T74" s="198">
        <v>0</v>
      </c>
      <c r="U74" s="198">
        <v>0</v>
      </c>
      <c r="V74" s="198">
        <v>0</v>
      </c>
      <c r="W74" s="198">
        <v>0</v>
      </c>
      <c r="X74" s="198">
        <v>0</v>
      </c>
      <c r="Y74" s="198">
        <v>0</v>
      </c>
      <c r="Z74" s="198">
        <v>0</v>
      </c>
      <c r="AA74" s="198">
        <v>0</v>
      </c>
      <c r="AB74" s="198">
        <v>0</v>
      </c>
      <c r="AC74" s="198">
        <v>0</v>
      </c>
      <c r="AD74" s="198">
        <v>0</v>
      </c>
      <c r="AE74" s="198">
        <v>0</v>
      </c>
      <c r="AF74" s="198">
        <v>0</v>
      </c>
      <c r="AG74" s="198">
        <v>0</v>
      </c>
      <c r="AH74" s="198">
        <v>0</v>
      </c>
      <c r="AI74" s="198">
        <v>0</v>
      </c>
      <c r="AJ74" s="198">
        <v>0</v>
      </c>
      <c r="AK74" s="198">
        <v>0</v>
      </c>
      <c r="AL74" s="198">
        <v>0</v>
      </c>
      <c r="AM74" s="198">
        <v>0</v>
      </c>
      <c r="AN74" s="198">
        <v>0</v>
      </c>
      <c r="AO74" s="198">
        <v>0</v>
      </c>
      <c r="AP74" s="198">
        <v>0</v>
      </c>
      <c r="AQ74" s="198">
        <v>0</v>
      </c>
      <c r="AR74" s="198">
        <v>0</v>
      </c>
      <c r="AS74" s="198">
        <v>0</v>
      </c>
      <c r="AT74" s="198">
        <v>0</v>
      </c>
      <c r="AU74" s="198">
        <v>0</v>
      </c>
      <c r="AV74" s="198">
        <v>0</v>
      </c>
      <c r="AW74" s="198">
        <v>0</v>
      </c>
      <c r="AX74" s="198">
        <v>0</v>
      </c>
      <c r="AY74" s="198">
        <v>0</v>
      </c>
      <c r="AZ74" s="198">
        <v>0</v>
      </c>
      <c r="BA74" s="198">
        <v>0</v>
      </c>
      <c r="BB74" s="198">
        <v>0</v>
      </c>
      <c r="BC74" s="198">
        <v>0</v>
      </c>
      <c r="BD74" s="198">
        <v>0</v>
      </c>
      <c r="BE74" s="198">
        <v>0</v>
      </c>
      <c r="BF74" s="198">
        <v>0</v>
      </c>
      <c r="BG74" s="198">
        <v>0</v>
      </c>
      <c r="BH74" s="198">
        <v>0</v>
      </c>
      <c r="BI74" s="198">
        <v>0</v>
      </c>
    </row>
    <row r="75" spans="1:61" x14ac:dyDescent="0.25">
      <c r="A75" s="197" t="s">
        <v>81</v>
      </c>
      <c r="B75" s="198">
        <v>0</v>
      </c>
      <c r="C75" s="198">
        <v>0</v>
      </c>
      <c r="D75" s="198">
        <v>0</v>
      </c>
      <c r="E75" s="198">
        <v>0</v>
      </c>
      <c r="F75" s="198">
        <v>0</v>
      </c>
      <c r="G75" s="198">
        <v>0</v>
      </c>
      <c r="H75" s="198">
        <v>0</v>
      </c>
      <c r="I75" s="198">
        <v>0</v>
      </c>
      <c r="J75" s="198">
        <v>0</v>
      </c>
      <c r="K75" s="198">
        <v>0</v>
      </c>
      <c r="L75" s="198">
        <v>0</v>
      </c>
      <c r="M75" s="198">
        <v>0</v>
      </c>
      <c r="N75" s="198">
        <v>0</v>
      </c>
      <c r="O75" s="198">
        <v>0</v>
      </c>
      <c r="P75" s="198">
        <v>0</v>
      </c>
      <c r="Q75" s="198">
        <v>0</v>
      </c>
      <c r="R75" s="198">
        <v>0</v>
      </c>
      <c r="S75" s="198">
        <v>0</v>
      </c>
      <c r="T75" s="198">
        <v>0</v>
      </c>
      <c r="U75" s="198">
        <v>0</v>
      </c>
      <c r="V75" s="198">
        <v>0</v>
      </c>
      <c r="W75" s="198">
        <v>0</v>
      </c>
      <c r="X75" s="198">
        <v>0</v>
      </c>
      <c r="Y75" s="198">
        <v>0</v>
      </c>
      <c r="Z75" s="198">
        <v>0</v>
      </c>
      <c r="AA75" s="198">
        <v>0</v>
      </c>
      <c r="AB75" s="198">
        <v>0</v>
      </c>
      <c r="AC75" s="198">
        <v>0</v>
      </c>
      <c r="AD75" s="198">
        <v>0</v>
      </c>
      <c r="AE75" s="198">
        <v>0</v>
      </c>
      <c r="AF75" s="198">
        <v>0</v>
      </c>
      <c r="AG75" s="198">
        <v>0</v>
      </c>
      <c r="AH75" s="198">
        <v>0</v>
      </c>
      <c r="AI75" s="198">
        <v>0</v>
      </c>
      <c r="AJ75" s="198">
        <v>0</v>
      </c>
      <c r="AK75" s="198">
        <v>0</v>
      </c>
      <c r="AL75" s="198">
        <v>0</v>
      </c>
      <c r="AM75" s="198">
        <v>0</v>
      </c>
      <c r="AN75" s="198">
        <v>0</v>
      </c>
      <c r="AO75" s="198">
        <v>0</v>
      </c>
      <c r="AP75" s="198">
        <v>0</v>
      </c>
      <c r="AQ75" s="198">
        <v>0</v>
      </c>
      <c r="AR75" s="198">
        <v>0</v>
      </c>
      <c r="AS75" s="198">
        <v>0</v>
      </c>
      <c r="AT75" s="198">
        <v>0</v>
      </c>
      <c r="AU75" s="198">
        <v>0</v>
      </c>
      <c r="AV75" s="198">
        <v>0</v>
      </c>
      <c r="AW75" s="198">
        <v>0</v>
      </c>
      <c r="AX75" s="198">
        <v>0</v>
      </c>
      <c r="AY75" s="198">
        <v>0</v>
      </c>
      <c r="AZ75" s="198">
        <v>0</v>
      </c>
      <c r="BA75" s="198">
        <v>0</v>
      </c>
      <c r="BB75" s="198">
        <v>0</v>
      </c>
      <c r="BC75" s="198">
        <v>0</v>
      </c>
      <c r="BD75" s="198">
        <v>0</v>
      </c>
      <c r="BE75" s="198">
        <v>0</v>
      </c>
      <c r="BF75" s="198">
        <v>7768</v>
      </c>
      <c r="BG75" s="198">
        <v>0.12402209662483635</v>
      </c>
      <c r="BH75" s="198">
        <v>7768</v>
      </c>
      <c r="BI75" s="198">
        <v>0.12402209662483635</v>
      </c>
    </row>
    <row r="76" spans="1:61" x14ac:dyDescent="0.25">
      <c r="A76" s="199" t="s">
        <v>82</v>
      </c>
      <c r="B76" s="200">
        <v>0</v>
      </c>
      <c r="C76" s="200">
        <v>0</v>
      </c>
      <c r="D76" s="200">
        <v>0</v>
      </c>
      <c r="E76" s="200">
        <v>0</v>
      </c>
      <c r="F76" s="200">
        <v>0</v>
      </c>
      <c r="G76" s="200">
        <v>0</v>
      </c>
      <c r="H76" s="200">
        <v>0</v>
      </c>
      <c r="I76" s="200">
        <v>0</v>
      </c>
      <c r="J76" s="200">
        <v>0</v>
      </c>
      <c r="K76" s="200">
        <v>0</v>
      </c>
      <c r="L76" s="200">
        <v>0</v>
      </c>
      <c r="M76" s="200">
        <v>0</v>
      </c>
      <c r="N76" s="200">
        <v>0</v>
      </c>
      <c r="O76" s="200">
        <v>0</v>
      </c>
      <c r="P76" s="200">
        <v>0</v>
      </c>
      <c r="Q76" s="200">
        <v>0</v>
      </c>
      <c r="R76" s="200">
        <v>0</v>
      </c>
      <c r="S76" s="200">
        <v>0</v>
      </c>
      <c r="T76" s="200">
        <v>0</v>
      </c>
      <c r="U76" s="200">
        <v>0</v>
      </c>
      <c r="V76" s="200">
        <v>0</v>
      </c>
      <c r="W76" s="200">
        <v>0</v>
      </c>
      <c r="X76" s="200">
        <v>0</v>
      </c>
      <c r="Y76" s="200">
        <v>0</v>
      </c>
      <c r="Z76" s="200">
        <v>0</v>
      </c>
      <c r="AA76" s="200">
        <v>0</v>
      </c>
      <c r="AB76" s="200">
        <v>0</v>
      </c>
      <c r="AC76" s="200">
        <v>0</v>
      </c>
      <c r="AD76" s="200">
        <v>0</v>
      </c>
      <c r="AE76" s="200">
        <v>0</v>
      </c>
      <c r="AF76" s="200">
        <v>0</v>
      </c>
      <c r="AG76" s="200">
        <v>0</v>
      </c>
      <c r="AH76" s="200">
        <v>0</v>
      </c>
      <c r="AI76" s="200">
        <v>0</v>
      </c>
      <c r="AJ76" s="200">
        <v>0</v>
      </c>
      <c r="AK76" s="200">
        <v>0</v>
      </c>
      <c r="AL76" s="200">
        <v>0</v>
      </c>
      <c r="AM76" s="200">
        <v>0</v>
      </c>
      <c r="AN76" s="200">
        <v>0</v>
      </c>
      <c r="AO76" s="200">
        <v>0</v>
      </c>
      <c r="AP76" s="200">
        <v>0</v>
      </c>
      <c r="AQ76" s="200">
        <v>0</v>
      </c>
      <c r="AR76" s="200">
        <v>0</v>
      </c>
      <c r="AS76" s="200">
        <v>0</v>
      </c>
      <c r="AT76" s="200">
        <v>0</v>
      </c>
      <c r="AU76" s="200">
        <v>0</v>
      </c>
      <c r="AV76" s="200">
        <v>0</v>
      </c>
      <c r="AW76" s="200">
        <v>0</v>
      </c>
      <c r="AX76" s="200">
        <v>0</v>
      </c>
      <c r="AY76" s="200">
        <v>0</v>
      </c>
      <c r="AZ76" s="200">
        <v>0</v>
      </c>
      <c r="BA76" s="200">
        <v>0</v>
      </c>
      <c r="BB76" s="200">
        <v>0</v>
      </c>
      <c r="BC76" s="200">
        <v>0</v>
      </c>
      <c r="BD76" s="200">
        <v>0</v>
      </c>
      <c r="BE76" s="200">
        <v>0</v>
      </c>
      <c r="BF76" s="200">
        <v>7768</v>
      </c>
      <c r="BG76" s="200">
        <v>0.12402209662483635</v>
      </c>
      <c r="BH76" s="200">
        <v>7768</v>
      </c>
      <c r="BI76" s="200">
        <v>0.12402209662483635</v>
      </c>
    </row>
    <row r="77" spans="1:61" x14ac:dyDescent="0.25">
      <c r="A77" s="146" t="s">
        <v>83</v>
      </c>
      <c r="B77" s="143" t="s">
        <v>13</v>
      </c>
      <c r="C77" s="143" t="s">
        <v>13</v>
      </c>
      <c r="D77" s="143" t="s">
        <v>13</v>
      </c>
      <c r="E77" s="143" t="s">
        <v>13</v>
      </c>
      <c r="F77" s="143" t="s">
        <v>13</v>
      </c>
      <c r="G77" s="143" t="s">
        <v>13</v>
      </c>
      <c r="H77" s="143" t="s">
        <v>13</v>
      </c>
      <c r="I77" s="143" t="s">
        <v>13</v>
      </c>
      <c r="J77" s="143" t="s">
        <v>13</v>
      </c>
      <c r="K77" s="143" t="s">
        <v>13</v>
      </c>
      <c r="L77" s="143" t="s">
        <v>13</v>
      </c>
      <c r="M77" s="143" t="s">
        <v>13</v>
      </c>
      <c r="N77" s="143" t="s">
        <v>13</v>
      </c>
      <c r="O77" s="143" t="s">
        <v>13</v>
      </c>
      <c r="P77" s="143" t="s">
        <v>13</v>
      </c>
      <c r="Q77" s="143" t="s">
        <v>13</v>
      </c>
      <c r="R77" s="143" t="s">
        <v>13</v>
      </c>
      <c r="S77" s="143" t="s">
        <v>13</v>
      </c>
      <c r="T77" s="143" t="s">
        <v>13</v>
      </c>
      <c r="U77" s="143" t="s">
        <v>13</v>
      </c>
      <c r="V77" s="143" t="s">
        <v>13</v>
      </c>
      <c r="W77" s="143" t="s">
        <v>13</v>
      </c>
      <c r="X77" s="143" t="s">
        <v>13</v>
      </c>
      <c r="Y77" s="143" t="s">
        <v>13</v>
      </c>
      <c r="Z77" s="143" t="s">
        <v>13</v>
      </c>
      <c r="AA77" s="143" t="s">
        <v>13</v>
      </c>
      <c r="AB77" s="143" t="s">
        <v>13</v>
      </c>
      <c r="AC77" s="143" t="s">
        <v>13</v>
      </c>
      <c r="AD77" s="143" t="s">
        <v>13</v>
      </c>
      <c r="AE77" s="143" t="s">
        <v>13</v>
      </c>
      <c r="AF77" s="143" t="s">
        <v>13</v>
      </c>
      <c r="AG77" s="143" t="s">
        <v>13</v>
      </c>
      <c r="AH77" s="143" t="s">
        <v>13</v>
      </c>
      <c r="AI77" s="143" t="s">
        <v>13</v>
      </c>
      <c r="AJ77" s="143" t="s">
        <v>13</v>
      </c>
      <c r="AK77" s="143" t="s">
        <v>13</v>
      </c>
      <c r="AL77" s="143" t="s">
        <v>13</v>
      </c>
      <c r="AM77" s="143" t="s">
        <v>13</v>
      </c>
      <c r="AN77" s="143" t="s">
        <v>13</v>
      </c>
      <c r="AO77" s="143" t="s">
        <v>13</v>
      </c>
      <c r="AP77" s="143" t="s">
        <v>13</v>
      </c>
      <c r="AQ77" s="143" t="s">
        <v>13</v>
      </c>
      <c r="AR77" s="143" t="s">
        <v>13</v>
      </c>
      <c r="AS77" s="143" t="s">
        <v>13</v>
      </c>
      <c r="AT77" s="143" t="s">
        <v>13</v>
      </c>
      <c r="AU77" s="143" t="s">
        <v>13</v>
      </c>
      <c r="AV77" s="143" t="s">
        <v>13</v>
      </c>
      <c r="AW77" s="143" t="s">
        <v>13</v>
      </c>
      <c r="AX77" s="143" t="s">
        <v>13</v>
      </c>
      <c r="AY77" s="143" t="s">
        <v>13</v>
      </c>
      <c r="AZ77" s="143" t="s">
        <v>13</v>
      </c>
      <c r="BA77" s="143" t="s">
        <v>13</v>
      </c>
      <c r="BB77" s="143" t="s">
        <v>13</v>
      </c>
      <c r="BC77" s="143" t="s">
        <v>13</v>
      </c>
      <c r="BD77" s="143" t="s">
        <v>13</v>
      </c>
      <c r="BE77" s="143" t="s">
        <v>13</v>
      </c>
      <c r="BF77" s="143" t="s">
        <v>13</v>
      </c>
      <c r="BG77" s="143" t="s">
        <v>13</v>
      </c>
      <c r="BH77" s="143" t="s">
        <v>13</v>
      </c>
      <c r="BI77" s="143" t="s">
        <v>13</v>
      </c>
    </row>
    <row r="78" spans="1:61" x14ac:dyDescent="0.25">
      <c r="A78" s="201" t="s">
        <v>84</v>
      </c>
      <c r="B78" s="202">
        <v>0</v>
      </c>
      <c r="C78" s="202">
        <v>0</v>
      </c>
      <c r="D78" s="202">
        <v>0</v>
      </c>
      <c r="E78" s="202">
        <v>0</v>
      </c>
      <c r="F78" s="202">
        <v>0</v>
      </c>
      <c r="G78" s="202">
        <v>0</v>
      </c>
      <c r="H78" s="202">
        <v>0</v>
      </c>
      <c r="I78" s="202">
        <v>0</v>
      </c>
      <c r="J78" s="202">
        <v>0</v>
      </c>
      <c r="K78" s="202">
        <v>0</v>
      </c>
      <c r="L78" s="202">
        <v>0</v>
      </c>
      <c r="M78" s="202">
        <v>0</v>
      </c>
      <c r="N78" s="202">
        <v>0</v>
      </c>
      <c r="O78" s="202">
        <v>0</v>
      </c>
      <c r="P78" s="202">
        <v>0</v>
      </c>
      <c r="Q78" s="202">
        <v>0</v>
      </c>
      <c r="R78" s="202">
        <v>0</v>
      </c>
      <c r="S78" s="202">
        <v>0</v>
      </c>
      <c r="T78" s="202">
        <v>0</v>
      </c>
      <c r="U78" s="202">
        <v>0</v>
      </c>
      <c r="V78" s="202">
        <v>0</v>
      </c>
      <c r="W78" s="202">
        <v>0</v>
      </c>
      <c r="X78" s="202">
        <v>0</v>
      </c>
      <c r="Y78" s="202">
        <v>0</v>
      </c>
      <c r="Z78" s="202">
        <v>0</v>
      </c>
      <c r="AA78" s="202">
        <v>0</v>
      </c>
      <c r="AB78" s="202">
        <v>0</v>
      </c>
      <c r="AC78" s="202">
        <v>0</v>
      </c>
      <c r="AD78" s="202">
        <v>0</v>
      </c>
      <c r="AE78" s="202">
        <v>0</v>
      </c>
      <c r="AF78" s="202">
        <v>0</v>
      </c>
      <c r="AG78" s="202">
        <v>0</v>
      </c>
      <c r="AH78" s="202">
        <v>0</v>
      </c>
      <c r="AI78" s="202">
        <v>0</v>
      </c>
      <c r="AJ78" s="202">
        <v>0</v>
      </c>
      <c r="AK78" s="202">
        <v>0</v>
      </c>
      <c r="AL78" s="202">
        <v>0</v>
      </c>
      <c r="AM78" s="202">
        <v>0</v>
      </c>
      <c r="AN78" s="202">
        <v>0</v>
      </c>
      <c r="AO78" s="202">
        <v>0</v>
      </c>
      <c r="AP78" s="202">
        <v>0</v>
      </c>
      <c r="AQ78" s="202">
        <v>0</v>
      </c>
      <c r="AR78" s="202">
        <v>0</v>
      </c>
      <c r="AS78" s="202">
        <v>0</v>
      </c>
      <c r="AT78" s="202">
        <v>0</v>
      </c>
      <c r="AU78" s="202">
        <v>0</v>
      </c>
      <c r="AV78" s="202">
        <v>0</v>
      </c>
      <c r="AW78" s="202">
        <v>0</v>
      </c>
      <c r="AX78" s="202">
        <v>0</v>
      </c>
      <c r="AY78" s="202">
        <v>0</v>
      </c>
      <c r="AZ78" s="202">
        <v>0</v>
      </c>
      <c r="BA78" s="202">
        <v>0</v>
      </c>
      <c r="BB78" s="202">
        <v>0</v>
      </c>
      <c r="BC78" s="202">
        <v>0</v>
      </c>
      <c r="BD78" s="202">
        <v>0</v>
      </c>
      <c r="BE78" s="202">
        <v>0</v>
      </c>
      <c r="BF78" s="202">
        <v>0</v>
      </c>
      <c r="BG78" s="202">
        <v>0</v>
      </c>
      <c r="BH78" s="202">
        <v>0</v>
      </c>
      <c r="BI78" s="202">
        <v>0</v>
      </c>
    </row>
    <row r="79" spans="1:61" x14ac:dyDescent="0.25">
      <c r="A79" s="201" t="s">
        <v>85</v>
      </c>
      <c r="B79" s="202">
        <v>0</v>
      </c>
      <c r="C79" s="202">
        <v>0</v>
      </c>
      <c r="D79" s="202">
        <v>0</v>
      </c>
      <c r="E79" s="202">
        <v>0</v>
      </c>
      <c r="F79" s="202">
        <v>0</v>
      </c>
      <c r="G79" s="202">
        <v>0</v>
      </c>
      <c r="H79" s="202">
        <v>0</v>
      </c>
      <c r="I79" s="202">
        <v>0</v>
      </c>
      <c r="J79" s="202">
        <v>0</v>
      </c>
      <c r="K79" s="202">
        <v>0</v>
      </c>
      <c r="L79" s="202">
        <v>0</v>
      </c>
      <c r="M79" s="202">
        <v>0</v>
      </c>
      <c r="N79" s="202">
        <v>0</v>
      </c>
      <c r="O79" s="202">
        <v>0</v>
      </c>
      <c r="P79" s="202">
        <v>0</v>
      </c>
      <c r="Q79" s="202">
        <v>0</v>
      </c>
      <c r="R79" s="202">
        <v>0</v>
      </c>
      <c r="S79" s="202">
        <v>0</v>
      </c>
      <c r="T79" s="202">
        <v>0</v>
      </c>
      <c r="U79" s="202">
        <v>0</v>
      </c>
      <c r="V79" s="202">
        <v>0</v>
      </c>
      <c r="W79" s="202">
        <v>0</v>
      </c>
      <c r="X79" s="202">
        <v>0</v>
      </c>
      <c r="Y79" s="202">
        <v>0</v>
      </c>
      <c r="Z79" s="202">
        <v>0</v>
      </c>
      <c r="AA79" s="202">
        <v>0</v>
      </c>
      <c r="AB79" s="202">
        <v>0</v>
      </c>
      <c r="AC79" s="202">
        <v>0</v>
      </c>
      <c r="AD79" s="202">
        <v>0</v>
      </c>
      <c r="AE79" s="202">
        <v>0</v>
      </c>
      <c r="AF79" s="202">
        <v>0</v>
      </c>
      <c r="AG79" s="202">
        <v>0</v>
      </c>
      <c r="AH79" s="202">
        <v>0</v>
      </c>
      <c r="AI79" s="202">
        <v>0</v>
      </c>
      <c r="AJ79" s="202">
        <v>0</v>
      </c>
      <c r="AK79" s="202">
        <v>0</v>
      </c>
      <c r="AL79" s="202">
        <v>0</v>
      </c>
      <c r="AM79" s="202">
        <v>0</v>
      </c>
      <c r="AN79" s="202">
        <v>0</v>
      </c>
      <c r="AO79" s="202">
        <v>0</v>
      </c>
      <c r="AP79" s="202">
        <v>0</v>
      </c>
      <c r="AQ79" s="202">
        <v>0</v>
      </c>
      <c r="AR79" s="202">
        <v>0</v>
      </c>
      <c r="AS79" s="202">
        <v>0</v>
      </c>
      <c r="AT79" s="202">
        <v>0</v>
      </c>
      <c r="AU79" s="202">
        <v>0</v>
      </c>
      <c r="AV79" s="202">
        <v>0</v>
      </c>
      <c r="AW79" s="202">
        <v>0</v>
      </c>
      <c r="AX79" s="202">
        <v>0</v>
      </c>
      <c r="AY79" s="202">
        <v>0</v>
      </c>
      <c r="AZ79" s="202">
        <v>0</v>
      </c>
      <c r="BA79" s="202">
        <v>0</v>
      </c>
      <c r="BB79" s="202">
        <v>0</v>
      </c>
      <c r="BC79" s="202">
        <v>0</v>
      </c>
      <c r="BD79" s="202">
        <v>0</v>
      </c>
      <c r="BE79" s="202">
        <v>0</v>
      </c>
      <c r="BF79" s="202">
        <v>367010</v>
      </c>
      <c r="BG79" s="202">
        <v>5.8595970239805855</v>
      </c>
      <c r="BH79" s="202">
        <v>367010</v>
      </c>
      <c r="BI79" s="202">
        <v>5.8595970239805855</v>
      </c>
    </row>
    <row r="80" spans="1:61" x14ac:dyDescent="0.25">
      <c r="A80" s="201" t="s">
        <v>86</v>
      </c>
      <c r="B80" s="202">
        <v>0</v>
      </c>
      <c r="C80" s="202">
        <v>0</v>
      </c>
      <c r="D80" s="202">
        <v>0</v>
      </c>
      <c r="E80" s="202">
        <v>0</v>
      </c>
      <c r="F80" s="202">
        <v>0</v>
      </c>
      <c r="G80" s="202">
        <v>0</v>
      </c>
      <c r="H80" s="202">
        <v>0</v>
      </c>
      <c r="I80" s="202">
        <v>0</v>
      </c>
      <c r="J80" s="202">
        <v>0</v>
      </c>
      <c r="K80" s="202">
        <v>0</v>
      </c>
      <c r="L80" s="202">
        <v>0</v>
      </c>
      <c r="M80" s="202">
        <v>0</v>
      </c>
      <c r="N80" s="202">
        <v>0</v>
      </c>
      <c r="O80" s="202">
        <v>0</v>
      </c>
      <c r="P80" s="202">
        <v>0</v>
      </c>
      <c r="Q80" s="202">
        <v>0</v>
      </c>
      <c r="R80" s="202">
        <v>0</v>
      </c>
      <c r="S80" s="202">
        <v>0</v>
      </c>
      <c r="T80" s="202">
        <v>0</v>
      </c>
      <c r="U80" s="202">
        <v>0</v>
      </c>
      <c r="V80" s="202">
        <v>0</v>
      </c>
      <c r="W80" s="202">
        <v>0</v>
      </c>
      <c r="X80" s="202">
        <v>0</v>
      </c>
      <c r="Y80" s="202">
        <v>0</v>
      </c>
      <c r="Z80" s="202">
        <v>0</v>
      </c>
      <c r="AA80" s="202">
        <v>0</v>
      </c>
      <c r="AB80" s="202">
        <v>0</v>
      </c>
      <c r="AC80" s="202">
        <v>0</v>
      </c>
      <c r="AD80" s="202">
        <v>0</v>
      </c>
      <c r="AE80" s="202">
        <v>0</v>
      </c>
      <c r="AF80" s="202">
        <v>0</v>
      </c>
      <c r="AG80" s="202">
        <v>0</v>
      </c>
      <c r="AH80" s="202">
        <v>0</v>
      </c>
      <c r="AI80" s="202">
        <v>0</v>
      </c>
      <c r="AJ80" s="202">
        <v>0</v>
      </c>
      <c r="AK80" s="202">
        <v>0</v>
      </c>
      <c r="AL80" s="202">
        <v>0</v>
      </c>
      <c r="AM80" s="202">
        <v>0</v>
      </c>
      <c r="AN80" s="202">
        <v>0</v>
      </c>
      <c r="AO80" s="202">
        <v>0</v>
      </c>
      <c r="AP80" s="202">
        <v>0</v>
      </c>
      <c r="AQ80" s="202">
        <v>0</v>
      </c>
      <c r="AR80" s="202">
        <v>0</v>
      </c>
      <c r="AS80" s="202">
        <v>0</v>
      </c>
      <c r="AT80" s="202">
        <v>0</v>
      </c>
      <c r="AU80" s="202">
        <v>0</v>
      </c>
      <c r="AV80" s="202">
        <v>0</v>
      </c>
      <c r="AW80" s="202">
        <v>0</v>
      </c>
      <c r="AX80" s="202">
        <v>0</v>
      </c>
      <c r="AY80" s="202">
        <v>0</v>
      </c>
      <c r="AZ80" s="202">
        <v>0</v>
      </c>
      <c r="BA80" s="202">
        <v>0</v>
      </c>
      <c r="BB80" s="202">
        <v>0</v>
      </c>
      <c r="BC80" s="202">
        <v>0</v>
      </c>
      <c r="BD80" s="202">
        <v>0</v>
      </c>
      <c r="BE80" s="202">
        <v>0</v>
      </c>
      <c r="BF80" s="202">
        <v>0</v>
      </c>
      <c r="BG80" s="202">
        <v>0</v>
      </c>
      <c r="BH80" s="202">
        <v>0</v>
      </c>
      <c r="BI80" s="202">
        <v>0</v>
      </c>
    </row>
    <row r="81" spans="1:61" x14ac:dyDescent="0.25">
      <c r="A81" s="203" t="s">
        <v>87</v>
      </c>
      <c r="B81" s="204">
        <v>0</v>
      </c>
      <c r="C81" s="204">
        <v>0</v>
      </c>
      <c r="D81" s="204">
        <v>0</v>
      </c>
      <c r="E81" s="204">
        <v>0</v>
      </c>
      <c r="F81" s="204">
        <v>0</v>
      </c>
      <c r="G81" s="204">
        <v>0</v>
      </c>
      <c r="H81" s="204">
        <v>0</v>
      </c>
      <c r="I81" s="204">
        <v>0</v>
      </c>
      <c r="J81" s="204">
        <v>0</v>
      </c>
      <c r="K81" s="204">
        <v>0</v>
      </c>
      <c r="L81" s="204">
        <v>0</v>
      </c>
      <c r="M81" s="204">
        <v>0</v>
      </c>
      <c r="N81" s="204">
        <v>0</v>
      </c>
      <c r="O81" s="204">
        <v>0</v>
      </c>
      <c r="P81" s="204">
        <v>0</v>
      </c>
      <c r="Q81" s="204">
        <v>0</v>
      </c>
      <c r="R81" s="204">
        <v>0</v>
      </c>
      <c r="S81" s="204">
        <v>0</v>
      </c>
      <c r="T81" s="204">
        <v>0</v>
      </c>
      <c r="U81" s="204">
        <v>0</v>
      </c>
      <c r="V81" s="204">
        <v>0</v>
      </c>
      <c r="W81" s="204">
        <v>0</v>
      </c>
      <c r="X81" s="204">
        <v>0</v>
      </c>
      <c r="Y81" s="204">
        <v>0</v>
      </c>
      <c r="Z81" s="204">
        <v>0</v>
      </c>
      <c r="AA81" s="204">
        <v>0</v>
      </c>
      <c r="AB81" s="204">
        <v>0</v>
      </c>
      <c r="AC81" s="204">
        <v>0</v>
      </c>
      <c r="AD81" s="204">
        <v>0</v>
      </c>
      <c r="AE81" s="204">
        <v>0</v>
      </c>
      <c r="AF81" s="204">
        <v>0</v>
      </c>
      <c r="AG81" s="204">
        <v>0</v>
      </c>
      <c r="AH81" s="204">
        <v>0</v>
      </c>
      <c r="AI81" s="204">
        <v>0</v>
      </c>
      <c r="AJ81" s="204">
        <v>0</v>
      </c>
      <c r="AK81" s="204">
        <v>0</v>
      </c>
      <c r="AL81" s="204">
        <v>0</v>
      </c>
      <c r="AM81" s="204">
        <v>0</v>
      </c>
      <c r="AN81" s="204">
        <v>0</v>
      </c>
      <c r="AO81" s="204">
        <v>0</v>
      </c>
      <c r="AP81" s="204">
        <v>0</v>
      </c>
      <c r="AQ81" s="204">
        <v>0</v>
      </c>
      <c r="AR81" s="204">
        <v>0</v>
      </c>
      <c r="AS81" s="204">
        <v>0</v>
      </c>
      <c r="AT81" s="204">
        <v>0</v>
      </c>
      <c r="AU81" s="204">
        <v>0</v>
      </c>
      <c r="AV81" s="204">
        <v>0</v>
      </c>
      <c r="AW81" s="204">
        <v>0</v>
      </c>
      <c r="AX81" s="204">
        <v>0</v>
      </c>
      <c r="AY81" s="204">
        <v>0</v>
      </c>
      <c r="AZ81" s="204">
        <v>0</v>
      </c>
      <c r="BA81" s="204">
        <v>0</v>
      </c>
      <c r="BB81" s="204">
        <v>0</v>
      </c>
      <c r="BC81" s="204">
        <v>0</v>
      </c>
      <c r="BD81" s="204">
        <v>0</v>
      </c>
      <c r="BE81" s="204">
        <v>0</v>
      </c>
      <c r="BF81" s="204">
        <v>367010</v>
      </c>
      <c r="BG81" s="204">
        <v>5.8595970239805855</v>
      </c>
      <c r="BH81" s="204">
        <v>367010</v>
      </c>
      <c r="BI81" s="204">
        <v>5.8595970239805855</v>
      </c>
    </row>
    <row r="82" spans="1:61" x14ac:dyDescent="0.25">
      <c r="A82" s="146" t="s">
        <v>88</v>
      </c>
      <c r="B82" s="143" t="s">
        <v>13</v>
      </c>
      <c r="C82" s="143" t="s">
        <v>13</v>
      </c>
      <c r="D82" s="143" t="s">
        <v>13</v>
      </c>
      <c r="E82" s="143" t="s">
        <v>13</v>
      </c>
      <c r="F82" s="143" t="s">
        <v>13</v>
      </c>
      <c r="G82" s="143" t="s">
        <v>13</v>
      </c>
      <c r="H82" s="143" t="s">
        <v>13</v>
      </c>
      <c r="I82" s="143" t="s">
        <v>13</v>
      </c>
      <c r="J82" s="143" t="s">
        <v>13</v>
      </c>
      <c r="K82" s="143" t="s">
        <v>13</v>
      </c>
      <c r="L82" s="143" t="s">
        <v>13</v>
      </c>
      <c r="M82" s="143" t="s">
        <v>13</v>
      </c>
      <c r="N82" s="143" t="s">
        <v>13</v>
      </c>
      <c r="O82" s="143" t="s">
        <v>13</v>
      </c>
      <c r="P82" s="143" t="s">
        <v>13</v>
      </c>
      <c r="Q82" s="143" t="s">
        <v>13</v>
      </c>
      <c r="R82" s="143" t="s">
        <v>13</v>
      </c>
      <c r="S82" s="143" t="s">
        <v>13</v>
      </c>
      <c r="T82" s="143" t="s">
        <v>13</v>
      </c>
      <c r="U82" s="143" t="s">
        <v>13</v>
      </c>
      <c r="V82" s="143" t="s">
        <v>13</v>
      </c>
      <c r="W82" s="143" t="s">
        <v>13</v>
      </c>
      <c r="X82" s="143" t="s">
        <v>13</v>
      </c>
      <c r="Y82" s="143" t="s">
        <v>13</v>
      </c>
      <c r="Z82" s="143" t="s">
        <v>13</v>
      </c>
      <c r="AA82" s="143" t="s">
        <v>13</v>
      </c>
      <c r="AB82" s="143" t="s">
        <v>13</v>
      </c>
      <c r="AC82" s="143" t="s">
        <v>13</v>
      </c>
      <c r="AD82" s="143" t="s">
        <v>13</v>
      </c>
      <c r="AE82" s="143" t="s">
        <v>13</v>
      </c>
      <c r="AF82" s="143" t="s">
        <v>13</v>
      </c>
      <c r="AG82" s="143" t="s">
        <v>13</v>
      </c>
      <c r="AH82" s="143" t="s">
        <v>13</v>
      </c>
      <c r="AI82" s="143" t="s">
        <v>13</v>
      </c>
      <c r="AJ82" s="143" t="s">
        <v>13</v>
      </c>
      <c r="AK82" s="143" t="s">
        <v>13</v>
      </c>
      <c r="AL82" s="143" t="s">
        <v>13</v>
      </c>
      <c r="AM82" s="143" t="s">
        <v>13</v>
      </c>
      <c r="AN82" s="143" t="s">
        <v>13</v>
      </c>
      <c r="AO82" s="143" t="s">
        <v>13</v>
      </c>
      <c r="AP82" s="143" t="s">
        <v>13</v>
      </c>
      <c r="AQ82" s="143" t="s">
        <v>13</v>
      </c>
      <c r="AR82" s="143" t="s">
        <v>13</v>
      </c>
      <c r="AS82" s="143" t="s">
        <v>13</v>
      </c>
      <c r="AT82" s="143" t="s">
        <v>13</v>
      </c>
      <c r="AU82" s="143" t="s">
        <v>13</v>
      </c>
      <c r="AV82" s="143" t="s">
        <v>13</v>
      </c>
      <c r="AW82" s="143" t="s">
        <v>13</v>
      </c>
      <c r="AX82" s="143" t="s">
        <v>13</v>
      </c>
      <c r="AY82" s="143" t="s">
        <v>13</v>
      </c>
      <c r="AZ82" s="143" t="s">
        <v>13</v>
      </c>
      <c r="BA82" s="143" t="s">
        <v>13</v>
      </c>
      <c r="BB82" s="143" t="s">
        <v>13</v>
      </c>
      <c r="BC82" s="143" t="s">
        <v>13</v>
      </c>
      <c r="BD82" s="143" t="s">
        <v>13</v>
      </c>
      <c r="BE82" s="143" t="s">
        <v>13</v>
      </c>
      <c r="BF82" s="143" t="s">
        <v>13</v>
      </c>
      <c r="BG82" s="143" t="s">
        <v>13</v>
      </c>
      <c r="BH82" s="143" t="s">
        <v>13</v>
      </c>
      <c r="BI82" s="143" t="s">
        <v>13</v>
      </c>
    </row>
    <row r="83" spans="1:61" x14ac:dyDescent="0.25">
      <c r="A83" s="205" t="s">
        <v>89</v>
      </c>
      <c r="B83" s="206">
        <v>0</v>
      </c>
      <c r="C83" s="206">
        <v>0</v>
      </c>
      <c r="D83" s="206">
        <v>0</v>
      </c>
      <c r="E83" s="206">
        <v>0</v>
      </c>
      <c r="F83" s="206">
        <v>0</v>
      </c>
      <c r="G83" s="206">
        <v>0</v>
      </c>
      <c r="H83" s="206">
        <v>0</v>
      </c>
      <c r="I83" s="206">
        <v>0</v>
      </c>
      <c r="J83" s="206">
        <v>0</v>
      </c>
      <c r="K83" s="206">
        <v>0</v>
      </c>
      <c r="L83" s="206">
        <v>0</v>
      </c>
      <c r="M83" s="206">
        <v>0</v>
      </c>
      <c r="N83" s="206">
        <v>0</v>
      </c>
      <c r="O83" s="206">
        <v>0</v>
      </c>
      <c r="P83" s="206">
        <v>0</v>
      </c>
      <c r="Q83" s="206">
        <v>0</v>
      </c>
      <c r="R83" s="206">
        <v>0</v>
      </c>
      <c r="S83" s="206">
        <v>0</v>
      </c>
      <c r="T83" s="206">
        <v>0</v>
      </c>
      <c r="U83" s="206">
        <v>0</v>
      </c>
      <c r="V83" s="206">
        <v>0</v>
      </c>
      <c r="W83" s="206">
        <v>0</v>
      </c>
      <c r="X83" s="206">
        <v>0</v>
      </c>
      <c r="Y83" s="206">
        <v>0</v>
      </c>
      <c r="Z83" s="206">
        <v>0</v>
      </c>
      <c r="AA83" s="206">
        <v>0</v>
      </c>
      <c r="AB83" s="206">
        <v>0</v>
      </c>
      <c r="AC83" s="206">
        <v>0</v>
      </c>
      <c r="AD83" s="206">
        <v>0</v>
      </c>
      <c r="AE83" s="206">
        <v>0</v>
      </c>
      <c r="AF83" s="206">
        <v>0</v>
      </c>
      <c r="AG83" s="206">
        <v>0</v>
      </c>
      <c r="AH83" s="206">
        <v>0</v>
      </c>
      <c r="AI83" s="206">
        <v>0</v>
      </c>
      <c r="AJ83" s="206">
        <v>0</v>
      </c>
      <c r="AK83" s="206">
        <v>0</v>
      </c>
      <c r="AL83" s="206">
        <v>0</v>
      </c>
      <c r="AM83" s="206">
        <v>0</v>
      </c>
      <c r="AN83" s="206">
        <v>0</v>
      </c>
      <c r="AO83" s="206">
        <v>0</v>
      </c>
      <c r="AP83" s="206">
        <v>0</v>
      </c>
      <c r="AQ83" s="206">
        <v>0</v>
      </c>
      <c r="AR83" s="206">
        <v>0</v>
      </c>
      <c r="AS83" s="206">
        <v>0</v>
      </c>
      <c r="AT83" s="206">
        <v>0</v>
      </c>
      <c r="AU83" s="206">
        <v>0</v>
      </c>
      <c r="AV83" s="206">
        <v>0</v>
      </c>
      <c r="AW83" s="206">
        <v>0</v>
      </c>
      <c r="AX83" s="206">
        <v>0</v>
      </c>
      <c r="AY83" s="206">
        <v>0</v>
      </c>
      <c r="AZ83" s="206">
        <v>0</v>
      </c>
      <c r="BA83" s="206">
        <v>0</v>
      </c>
      <c r="BB83" s="206">
        <v>0</v>
      </c>
      <c r="BC83" s="206">
        <v>0</v>
      </c>
      <c r="BD83" s="206">
        <v>0</v>
      </c>
      <c r="BE83" s="206">
        <v>0</v>
      </c>
      <c r="BF83" s="206">
        <v>53807</v>
      </c>
      <c r="BG83" s="206">
        <v>0.85907015359070149</v>
      </c>
      <c r="BH83" s="206">
        <v>53807</v>
      </c>
      <c r="BI83" s="206">
        <v>0.85907015359070149</v>
      </c>
    </row>
    <row r="84" spans="1:61" x14ac:dyDescent="0.25">
      <c r="A84" s="205" t="s">
        <v>90</v>
      </c>
      <c r="B84" s="206">
        <v>0</v>
      </c>
      <c r="C84" s="206">
        <v>0</v>
      </c>
      <c r="D84" s="206">
        <v>0</v>
      </c>
      <c r="E84" s="206">
        <v>0</v>
      </c>
      <c r="F84" s="206">
        <v>0</v>
      </c>
      <c r="G84" s="206">
        <v>0</v>
      </c>
      <c r="H84" s="206">
        <v>0</v>
      </c>
      <c r="I84" s="206">
        <v>0</v>
      </c>
      <c r="J84" s="206">
        <v>0</v>
      </c>
      <c r="K84" s="206">
        <v>0</v>
      </c>
      <c r="L84" s="206">
        <v>0</v>
      </c>
      <c r="M84" s="206">
        <v>0</v>
      </c>
      <c r="N84" s="206">
        <v>0</v>
      </c>
      <c r="O84" s="206">
        <v>0</v>
      </c>
      <c r="P84" s="206">
        <v>0</v>
      </c>
      <c r="Q84" s="206">
        <v>0</v>
      </c>
      <c r="R84" s="206">
        <v>0</v>
      </c>
      <c r="S84" s="206">
        <v>0</v>
      </c>
      <c r="T84" s="206">
        <v>0</v>
      </c>
      <c r="U84" s="206">
        <v>0</v>
      </c>
      <c r="V84" s="206">
        <v>0</v>
      </c>
      <c r="W84" s="206">
        <v>0</v>
      </c>
      <c r="X84" s="206">
        <v>0</v>
      </c>
      <c r="Y84" s="206">
        <v>0</v>
      </c>
      <c r="Z84" s="206">
        <v>0</v>
      </c>
      <c r="AA84" s="206">
        <v>0</v>
      </c>
      <c r="AB84" s="206">
        <v>0</v>
      </c>
      <c r="AC84" s="206">
        <v>0</v>
      </c>
      <c r="AD84" s="206">
        <v>0</v>
      </c>
      <c r="AE84" s="206">
        <v>0</v>
      </c>
      <c r="AF84" s="206">
        <v>0</v>
      </c>
      <c r="AG84" s="206">
        <v>0</v>
      </c>
      <c r="AH84" s="206">
        <v>0</v>
      </c>
      <c r="AI84" s="206">
        <v>0</v>
      </c>
      <c r="AJ84" s="206">
        <v>0</v>
      </c>
      <c r="AK84" s="206">
        <v>0</v>
      </c>
      <c r="AL84" s="206">
        <v>0</v>
      </c>
      <c r="AM84" s="206">
        <v>0</v>
      </c>
      <c r="AN84" s="206">
        <v>0</v>
      </c>
      <c r="AO84" s="206">
        <v>0</v>
      </c>
      <c r="AP84" s="206">
        <v>0</v>
      </c>
      <c r="AQ84" s="206">
        <v>0</v>
      </c>
      <c r="AR84" s="206">
        <v>0</v>
      </c>
      <c r="AS84" s="206">
        <v>0</v>
      </c>
      <c r="AT84" s="206">
        <v>0</v>
      </c>
      <c r="AU84" s="206">
        <v>0</v>
      </c>
      <c r="AV84" s="206">
        <v>0</v>
      </c>
      <c r="AW84" s="206">
        <v>0</v>
      </c>
      <c r="AX84" s="206">
        <v>0</v>
      </c>
      <c r="AY84" s="206">
        <v>0</v>
      </c>
      <c r="AZ84" s="206">
        <v>0</v>
      </c>
      <c r="BA84" s="206">
        <v>0</v>
      </c>
      <c r="BB84" s="206">
        <v>0</v>
      </c>
      <c r="BC84" s="206">
        <v>0</v>
      </c>
      <c r="BD84" s="206">
        <v>0</v>
      </c>
      <c r="BE84" s="206">
        <v>0</v>
      </c>
      <c r="BF84" s="206">
        <v>0</v>
      </c>
      <c r="BG84" s="206">
        <v>0</v>
      </c>
      <c r="BH84" s="206">
        <v>0</v>
      </c>
      <c r="BI84" s="206">
        <v>0</v>
      </c>
    </row>
    <row r="85" spans="1:61" x14ac:dyDescent="0.25">
      <c r="A85" s="207" t="s">
        <v>91</v>
      </c>
      <c r="B85" s="208">
        <v>0</v>
      </c>
      <c r="C85" s="208">
        <v>0</v>
      </c>
      <c r="D85" s="208">
        <v>0</v>
      </c>
      <c r="E85" s="208">
        <v>0</v>
      </c>
      <c r="F85" s="208">
        <v>0</v>
      </c>
      <c r="G85" s="208">
        <v>0</v>
      </c>
      <c r="H85" s="208">
        <v>0</v>
      </c>
      <c r="I85" s="208">
        <v>0</v>
      </c>
      <c r="J85" s="208">
        <v>0</v>
      </c>
      <c r="K85" s="208">
        <v>0</v>
      </c>
      <c r="L85" s="208">
        <v>0</v>
      </c>
      <c r="M85" s="208">
        <v>0</v>
      </c>
      <c r="N85" s="208">
        <v>0</v>
      </c>
      <c r="O85" s="208">
        <v>0</v>
      </c>
      <c r="P85" s="208">
        <v>0</v>
      </c>
      <c r="Q85" s="208">
        <v>0</v>
      </c>
      <c r="R85" s="208">
        <v>0</v>
      </c>
      <c r="S85" s="208">
        <v>0</v>
      </c>
      <c r="T85" s="208">
        <v>0</v>
      </c>
      <c r="U85" s="208">
        <v>0</v>
      </c>
      <c r="V85" s="208">
        <v>0</v>
      </c>
      <c r="W85" s="208">
        <v>0</v>
      </c>
      <c r="X85" s="208">
        <v>0</v>
      </c>
      <c r="Y85" s="208">
        <v>0</v>
      </c>
      <c r="Z85" s="208">
        <v>0</v>
      </c>
      <c r="AA85" s="208">
        <v>0</v>
      </c>
      <c r="AB85" s="208">
        <v>0</v>
      </c>
      <c r="AC85" s="208">
        <v>0</v>
      </c>
      <c r="AD85" s="208">
        <v>0</v>
      </c>
      <c r="AE85" s="208">
        <v>0</v>
      </c>
      <c r="AF85" s="208">
        <v>0</v>
      </c>
      <c r="AG85" s="208">
        <v>0</v>
      </c>
      <c r="AH85" s="208">
        <v>0</v>
      </c>
      <c r="AI85" s="208">
        <v>0</v>
      </c>
      <c r="AJ85" s="208">
        <v>0</v>
      </c>
      <c r="AK85" s="208">
        <v>0</v>
      </c>
      <c r="AL85" s="208">
        <v>0</v>
      </c>
      <c r="AM85" s="208">
        <v>0</v>
      </c>
      <c r="AN85" s="208">
        <v>0</v>
      </c>
      <c r="AO85" s="208">
        <v>0</v>
      </c>
      <c r="AP85" s="208">
        <v>0</v>
      </c>
      <c r="AQ85" s="208">
        <v>0</v>
      </c>
      <c r="AR85" s="208">
        <v>0</v>
      </c>
      <c r="AS85" s="208">
        <v>0</v>
      </c>
      <c r="AT85" s="208">
        <v>0</v>
      </c>
      <c r="AU85" s="208">
        <v>0</v>
      </c>
      <c r="AV85" s="208">
        <v>0</v>
      </c>
      <c r="AW85" s="208">
        <v>0</v>
      </c>
      <c r="AX85" s="208">
        <v>0</v>
      </c>
      <c r="AY85" s="208">
        <v>0</v>
      </c>
      <c r="AZ85" s="208">
        <v>0</v>
      </c>
      <c r="BA85" s="208">
        <v>0</v>
      </c>
      <c r="BB85" s="208">
        <v>0</v>
      </c>
      <c r="BC85" s="208">
        <v>0</v>
      </c>
      <c r="BD85" s="208">
        <v>0</v>
      </c>
      <c r="BE85" s="208">
        <v>0</v>
      </c>
      <c r="BF85" s="208">
        <v>53807</v>
      </c>
      <c r="BG85" s="208">
        <v>0.85907015359070149</v>
      </c>
      <c r="BH85" s="208">
        <v>53807</v>
      </c>
      <c r="BI85" s="208">
        <v>0.85907015359070149</v>
      </c>
    </row>
    <row r="86" spans="1:61" x14ac:dyDescent="0.25">
      <c r="A86" s="146" t="s">
        <v>92</v>
      </c>
      <c r="B86" s="143" t="s">
        <v>13</v>
      </c>
      <c r="C86" s="143" t="s">
        <v>13</v>
      </c>
      <c r="D86" s="143" t="s">
        <v>13</v>
      </c>
      <c r="E86" s="143" t="s">
        <v>13</v>
      </c>
      <c r="F86" s="143" t="s">
        <v>13</v>
      </c>
      <c r="G86" s="143" t="s">
        <v>13</v>
      </c>
      <c r="H86" s="143" t="s">
        <v>13</v>
      </c>
      <c r="I86" s="143" t="s">
        <v>13</v>
      </c>
      <c r="J86" s="143" t="s">
        <v>13</v>
      </c>
      <c r="K86" s="143" t="s">
        <v>13</v>
      </c>
      <c r="L86" s="143" t="s">
        <v>13</v>
      </c>
      <c r="M86" s="143" t="s">
        <v>13</v>
      </c>
      <c r="N86" s="143" t="s">
        <v>13</v>
      </c>
      <c r="O86" s="143" t="s">
        <v>13</v>
      </c>
      <c r="P86" s="143" t="s">
        <v>13</v>
      </c>
      <c r="Q86" s="143" t="s">
        <v>13</v>
      </c>
      <c r="R86" s="143" t="s">
        <v>13</v>
      </c>
      <c r="S86" s="143" t="s">
        <v>13</v>
      </c>
      <c r="T86" s="143" t="s">
        <v>13</v>
      </c>
      <c r="U86" s="143" t="s">
        <v>13</v>
      </c>
      <c r="V86" s="143" t="s">
        <v>13</v>
      </c>
      <c r="W86" s="143" t="s">
        <v>13</v>
      </c>
      <c r="X86" s="143" t="s">
        <v>13</v>
      </c>
      <c r="Y86" s="143" t="s">
        <v>13</v>
      </c>
      <c r="Z86" s="143" t="s">
        <v>13</v>
      </c>
      <c r="AA86" s="143" t="s">
        <v>13</v>
      </c>
      <c r="AB86" s="143" t="s">
        <v>13</v>
      </c>
      <c r="AC86" s="143" t="s">
        <v>13</v>
      </c>
      <c r="AD86" s="143" t="s">
        <v>13</v>
      </c>
      <c r="AE86" s="143" t="s">
        <v>13</v>
      </c>
      <c r="AF86" s="143" t="s">
        <v>13</v>
      </c>
      <c r="AG86" s="143" t="s">
        <v>13</v>
      </c>
      <c r="AH86" s="143" t="s">
        <v>13</v>
      </c>
      <c r="AI86" s="143" t="s">
        <v>13</v>
      </c>
      <c r="AJ86" s="143" t="s">
        <v>13</v>
      </c>
      <c r="AK86" s="143" t="s">
        <v>13</v>
      </c>
      <c r="AL86" s="143" t="s">
        <v>13</v>
      </c>
      <c r="AM86" s="143" t="s">
        <v>13</v>
      </c>
      <c r="AN86" s="143" t="s">
        <v>13</v>
      </c>
      <c r="AO86" s="143" t="s">
        <v>13</v>
      </c>
      <c r="AP86" s="143" t="s">
        <v>13</v>
      </c>
      <c r="AQ86" s="143" t="s">
        <v>13</v>
      </c>
      <c r="AR86" s="143" t="s">
        <v>13</v>
      </c>
      <c r="AS86" s="143" t="s">
        <v>13</v>
      </c>
      <c r="AT86" s="143" t="s">
        <v>13</v>
      </c>
      <c r="AU86" s="143" t="s">
        <v>13</v>
      </c>
      <c r="AV86" s="143" t="s">
        <v>13</v>
      </c>
      <c r="AW86" s="143" t="s">
        <v>13</v>
      </c>
      <c r="AX86" s="143" t="s">
        <v>13</v>
      </c>
      <c r="AY86" s="143" t="s">
        <v>13</v>
      </c>
      <c r="AZ86" s="143" t="s">
        <v>13</v>
      </c>
      <c r="BA86" s="143" t="s">
        <v>13</v>
      </c>
      <c r="BB86" s="143" t="s">
        <v>13</v>
      </c>
      <c r="BC86" s="143" t="s">
        <v>13</v>
      </c>
      <c r="BD86" s="143" t="s">
        <v>13</v>
      </c>
      <c r="BE86" s="143" t="s">
        <v>13</v>
      </c>
      <c r="BF86" s="143" t="s">
        <v>13</v>
      </c>
      <c r="BG86" s="143" t="s">
        <v>13</v>
      </c>
      <c r="BH86" s="143" t="s">
        <v>13</v>
      </c>
      <c r="BI86" s="143" t="s">
        <v>13</v>
      </c>
    </row>
    <row r="87" spans="1:61" x14ac:dyDescent="0.25">
      <c r="A87" s="209" t="s">
        <v>93</v>
      </c>
      <c r="B87" s="210">
        <v>0</v>
      </c>
      <c r="C87" s="210">
        <v>0</v>
      </c>
      <c r="D87" s="210">
        <v>0</v>
      </c>
      <c r="E87" s="210">
        <v>0</v>
      </c>
      <c r="F87" s="210">
        <v>0</v>
      </c>
      <c r="G87" s="210">
        <v>0</v>
      </c>
      <c r="H87" s="210">
        <v>0</v>
      </c>
      <c r="I87" s="210">
        <v>0</v>
      </c>
      <c r="J87" s="210">
        <v>0</v>
      </c>
      <c r="K87" s="210">
        <v>0</v>
      </c>
      <c r="L87" s="210">
        <v>0</v>
      </c>
      <c r="M87" s="210">
        <v>0</v>
      </c>
      <c r="N87" s="210">
        <v>0</v>
      </c>
      <c r="O87" s="210">
        <v>0</v>
      </c>
      <c r="P87" s="210">
        <v>0</v>
      </c>
      <c r="Q87" s="210">
        <v>0</v>
      </c>
      <c r="R87" s="210">
        <v>0</v>
      </c>
      <c r="S87" s="210">
        <v>0</v>
      </c>
      <c r="T87" s="210">
        <v>0</v>
      </c>
      <c r="U87" s="210">
        <v>0</v>
      </c>
      <c r="V87" s="210">
        <v>0</v>
      </c>
      <c r="W87" s="210">
        <v>0</v>
      </c>
      <c r="X87" s="210">
        <v>0</v>
      </c>
      <c r="Y87" s="210">
        <v>0</v>
      </c>
      <c r="Z87" s="210">
        <v>0</v>
      </c>
      <c r="AA87" s="210">
        <v>0</v>
      </c>
      <c r="AB87" s="210">
        <v>0</v>
      </c>
      <c r="AC87" s="210">
        <v>0</v>
      </c>
      <c r="AD87" s="210">
        <v>0</v>
      </c>
      <c r="AE87" s="210">
        <v>0</v>
      </c>
      <c r="AF87" s="210">
        <v>0</v>
      </c>
      <c r="AG87" s="210">
        <v>0</v>
      </c>
      <c r="AH87" s="210">
        <v>0</v>
      </c>
      <c r="AI87" s="210">
        <v>0</v>
      </c>
      <c r="AJ87" s="210">
        <v>0</v>
      </c>
      <c r="AK87" s="210">
        <v>0</v>
      </c>
      <c r="AL87" s="210">
        <v>0</v>
      </c>
      <c r="AM87" s="210">
        <v>0</v>
      </c>
      <c r="AN87" s="210">
        <v>0</v>
      </c>
      <c r="AO87" s="210">
        <v>0</v>
      </c>
      <c r="AP87" s="210">
        <v>0</v>
      </c>
      <c r="AQ87" s="210">
        <v>0</v>
      </c>
      <c r="AR87" s="210">
        <v>0</v>
      </c>
      <c r="AS87" s="210">
        <v>0</v>
      </c>
      <c r="AT87" s="210">
        <v>0</v>
      </c>
      <c r="AU87" s="210">
        <v>0</v>
      </c>
      <c r="AV87" s="210">
        <v>0</v>
      </c>
      <c r="AW87" s="210">
        <v>0</v>
      </c>
      <c r="AX87" s="210">
        <v>0</v>
      </c>
      <c r="AY87" s="210">
        <v>0</v>
      </c>
      <c r="AZ87" s="210">
        <v>0</v>
      </c>
      <c r="BA87" s="210">
        <v>0</v>
      </c>
      <c r="BB87" s="210">
        <v>0</v>
      </c>
      <c r="BC87" s="210">
        <v>0</v>
      </c>
      <c r="BD87" s="210">
        <v>0</v>
      </c>
      <c r="BE87" s="210">
        <v>0</v>
      </c>
      <c r="BF87" s="210">
        <v>227820</v>
      </c>
      <c r="BG87" s="210">
        <v>3.6373215825270622</v>
      </c>
      <c r="BH87" s="210">
        <v>227820</v>
      </c>
      <c r="BI87" s="210">
        <v>3.6373215825270622</v>
      </c>
    </row>
    <row r="88" spans="1:61" x14ac:dyDescent="0.25">
      <c r="A88" s="209" t="s">
        <v>94</v>
      </c>
      <c r="B88" s="210">
        <v>0</v>
      </c>
      <c r="C88" s="210">
        <v>0</v>
      </c>
      <c r="D88" s="210">
        <v>0</v>
      </c>
      <c r="E88" s="210">
        <v>0</v>
      </c>
      <c r="F88" s="210">
        <v>0</v>
      </c>
      <c r="G88" s="210">
        <v>0</v>
      </c>
      <c r="H88" s="210">
        <v>0</v>
      </c>
      <c r="I88" s="210">
        <v>0</v>
      </c>
      <c r="J88" s="210">
        <v>0</v>
      </c>
      <c r="K88" s="210">
        <v>0</v>
      </c>
      <c r="L88" s="210">
        <v>0</v>
      </c>
      <c r="M88" s="210">
        <v>0</v>
      </c>
      <c r="N88" s="210">
        <v>0</v>
      </c>
      <c r="O88" s="210">
        <v>0</v>
      </c>
      <c r="P88" s="210">
        <v>0</v>
      </c>
      <c r="Q88" s="210">
        <v>0</v>
      </c>
      <c r="R88" s="210">
        <v>0</v>
      </c>
      <c r="S88" s="210">
        <v>0</v>
      </c>
      <c r="T88" s="210">
        <v>0</v>
      </c>
      <c r="U88" s="210">
        <v>0</v>
      </c>
      <c r="V88" s="210">
        <v>0</v>
      </c>
      <c r="W88" s="210">
        <v>0</v>
      </c>
      <c r="X88" s="210">
        <v>0</v>
      </c>
      <c r="Y88" s="210">
        <v>0</v>
      </c>
      <c r="Z88" s="210">
        <v>0</v>
      </c>
      <c r="AA88" s="210">
        <v>0</v>
      </c>
      <c r="AB88" s="210">
        <v>0</v>
      </c>
      <c r="AC88" s="210">
        <v>0</v>
      </c>
      <c r="AD88" s="210">
        <v>0</v>
      </c>
      <c r="AE88" s="210">
        <v>0</v>
      </c>
      <c r="AF88" s="210">
        <v>0</v>
      </c>
      <c r="AG88" s="210">
        <v>0</v>
      </c>
      <c r="AH88" s="210">
        <v>0</v>
      </c>
      <c r="AI88" s="210">
        <v>0</v>
      </c>
      <c r="AJ88" s="210">
        <v>0</v>
      </c>
      <c r="AK88" s="210">
        <v>0</v>
      </c>
      <c r="AL88" s="210">
        <v>0</v>
      </c>
      <c r="AM88" s="210">
        <v>0</v>
      </c>
      <c r="AN88" s="210">
        <v>0</v>
      </c>
      <c r="AO88" s="210">
        <v>0</v>
      </c>
      <c r="AP88" s="210">
        <v>0</v>
      </c>
      <c r="AQ88" s="210">
        <v>0</v>
      </c>
      <c r="AR88" s="210">
        <v>0</v>
      </c>
      <c r="AS88" s="210">
        <v>0</v>
      </c>
      <c r="AT88" s="210">
        <v>0</v>
      </c>
      <c r="AU88" s="210">
        <v>0</v>
      </c>
      <c r="AV88" s="210">
        <v>0</v>
      </c>
      <c r="AW88" s="210">
        <v>0</v>
      </c>
      <c r="AX88" s="210">
        <v>0</v>
      </c>
      <c r="AY88" s="210">
        <v>0</v>
      </c>
      <c r="AZ88" s="210">
        <v>0</v>
      </c>
      <c r="BA88" s="210">
        <v>0</v>
      </c>
      <c r="BB88" s="210">
        <v>0</v>
      </c>
      <c r="BC88" s="210">
        <v>0</v>
      </c>
      <c r="BD88" s="210">
        <v>0</v>
      </c>
      <c r="BE88" s="210">
        <v>0</v>
      </c>
      <c r="BF88" s="210">
        <v>19350</v>
      </c>
      <c r="BG88" s="210">
        <v>0.30893763770476101</v>
      </c>
      <c r="BH88" s="210">
        <v>19350</v>
      </c>
      <c r="BI88" s="210">
        <v>0.30893763770476101</v>
      </c>
    </row>
    <row r="89" spans="1:61" x14ac:dyDescent="0.25">
      <c r="A89" s="211" t="s">
        <v>95</v>
      </c>
      <c r="B89" s="212">
        <v>0</v>
      </c>
      <c r="C89" s="212">
        <v>0</v>
      </c>
      <c r="D89" s="212">
        <v>0</v>
      </c>
      <c r="E89" s="212">
        <v>0</v>
      </c>
      <c r="F89" s="212">
        <v>0</v>
      </c>
      <c r="G89" s="212">
        <v>0</v>
      </c>
      <c r="H89" s="212">
        <v>0</v>
      </c>
      <c r="I89" s="212">
        <v>0</v>
      </c>
      <c r="J89" s="212">
        <v>0</v>
      </c>
      <c r="K89" s="212">
        <v>0</v>
      </c>
      <c r="L89" s="212">
        <v>0</v>
      </c>
      <c r="M89" s="212">
        <v>0</v>
      </c>
      <c r="N89" s="212">
        <v>0</v>
      </c>
      <c r="O89" s="212">
        <v>0</v>
      </c>
      <c r="P89" s="212">
        <v>0</v>
      </c>
      <c r="Q89" s="212">
        <v>0</v>
      </c>
      <c r="R89" s="212">
        <v>0</v>
      </c>
      <c r="S89" s="212">
        <v>0</v>
      </c>
      <c r="T89" s="212">
        <v>0</v>
      </c>
      <c r="U89" s="212">
        <v>0</v>
      </c>
      <c r="V89" s="212">
        <v>0</v>
      </c>
      <c r="W89" s="212">
        <v>0</v>
      </c>
      <c r="X89" s="212">
        <v>0</v>
      </c>
      <c r="Y89" s="212">
        <v>0</v>
      </c>
      <c r="Z89" s="212">
        <v>0</v>
      </c>
      <c r="AA89" s="212">
        <v>0</v>
      </c>
      <c r="AB89" s="212">
        <v>0</v>
      </c>
      <c r="AC89" s="212">
        <v>0</v>
      </c>
      <c r="AD89" s="212">
        <v>0</v>
      </c>
      <c r="AE89" s="212">
        <v>0</v>
      </c>
      <c r="AF89" s="212">
        <v>0</v>
      </c>
      <c r="AG89" s="212">
        <v>0</v>
      </c>
      <c r="AH89" s="212">
        <v>0</v>
      </c>
      <c r="AI89" s="212">
        <v>0</v>
      </c>
      <c r="AJ89" s="212">
        <v>0</v>
      </c>
      <c r="AK89" s="212">
        <v>0</v>
      </c>
      <c r="AL89" s="212">
        <v>0</v>
      </c>
      <c r="AM89" s="212">
        <v>0</v>
      </c>
      <c r="AN89" s="212">
        <v>0</v>
      </c>
      <c r="AO89" s="212">
        <v>0</v>
      </c>
      <c r="AP89" s="212">
        <v>0</v>
      </c>
      <c r="AQ89" s="212">
        <v>0</v>
      </c>
      <c r="AR89" s="212">
        <v>0</v>
      </c>
      <c r="AS89" s="212">
        <v>0</v>
      </c>
      <c r="AT89" s="212">
        <v>0</v>
      </c>
      <c r="AU89" s="212">
        <v>0</v>
      </c>
      <c r="AV89" s="212">
        <v>0</v>
      </c>
      <c r="AW89" s="212">
        <v>0</v>
      </c>
      <c r="AX89" s="212">
        <v>0</v>
      </c>
      <c r="AY89" s="212">
        <v>0</v>
      </c>
      <c r="AZ89" s="212">
        <v>0</v>
      </c>
      <c r="BA89" s="212">
        <v>0</v>
      </c>
      <c r="BB89" s="212">
        <v>0</v>
      </c>
      <c r="BC89" s="212">
        <v>0</v>
      </c>
      <c r="BD89" s="212">
        <v>0</v>
      </c>
      <c r="BE89" s="212">
        <v>0</v>
      </c>
      <c r="BF89" s="212">
        <v>247170</v>
      </c>
      <c r="BG89" s="212">
        <v>3.946259220231823</v>
      </c>
      <c r="BH89" s="212">
        <v>247170</v>
      </c>
      <c r="BI89" s="212">
        <v>3.946259220231823</v>
      </c>
    </row>
    <row r="90" spans="1:61" x14ac:dyDescent="0.25">
      <c r="A90" s="146" t="s">
        <v>96</v>
      </c>
      <c r="B90" s="143" t="s">
        <v>13</v>
      </c>
      <c r="C90" s="143" t="s">
        <v>13</v>
      </c>
      <c r="D90" s="143" t="s">
        <v>13</v>
      </c>
      <c r="E90" s="143" t="s">
        <v>13</v>
      </c>
      <c r="F90" s="143" t="s">
        <v>13</v>
      </c>
      <c r="G90" s="143" t="s">
        <v>13</v>
      </c>
      <c r="H90" s="143" t="s">
        <v>13</v>
      </c>
      <c r="I90" s="143" t="s">
        <v>13</v>
      </c>
      <c r="J90" s="143" t="s">
        <v>13</v>
      </c>
      <c r="K90" s="143" t="s">
        <v>13</v>
      </c>
      <c r="L90" s="143" t="s">
        <v>13</v>
      </c>
      <c r="M90" s="143" t="s">
        <v>13</v>
      </c>
      <c r="N90" s="143" t="s">
        <v>13</v>
      </c>
      <c r="O90" s="143" t="s">
        <v>13</v>
      </c>
      <c r="P90" s="143" t="s">
        <v>13</v>
      </c>
      <c r="Q90" s="143" t="s">
        <v>13</v>
      </c>
      <c r="R90" s="143" t="s">
        <v>13</v>
      </c>
      <c r="S90" s="143" t="s">
        <v>13</v>
      </c>
      <c r="T90" s="143" t="s">
        <v>13</v>
      </c>
      <c r="U90" s="143" t="s">
        <v>13</v>
      </c>
      <c r="V90" s="143" t="s">
        <v>13</v>
      </c>
      <c r="W90" s="143" t="s">
        <v>13</v>
      </c>
      <c r="X90" s="143" t="s">
        <v>13</v>
      </c>
      <c r="Y90" s="143" t="s">
        <v>13</v>
      </c>
      <c r="Z90" s="143" t="s">
        <v>13</v>
      </c>
      <c r="AA90" s="143" t="s">
        <v>13</v>
      </c>
      <c r="AB90" s="143" t="s">
        <v>13</v>
      </c>
      <c r="AC90" s="143" t="s">
        <v>13</v>
      </c>
      <c r="AD90" s="143" t="s">
        <v>13</v>
      </c>
      <c r="AE90" s="143" t="s">
        <v>13</v>
      </c>
      <c r="AF90" s="143" t="s">
        <v>13</v>
      </c>
      <c r="AG90" s="143" t="s">
        <v>13</v>
      </c>
      <c r="AH90" s="143" t="s">
        <v>13</v>
      </c>
      <c r="AI90" s="143" t="s">
        <v>13</v>
      </c>
      <c r="AJ90" s="143" t="s">
        <v>13</v>
      </c>
      <c r="AK90" s="143" t="s">
        <v>13</v>
      </c>
      <c r="AL90" s="143" t="s">
        <v>13</v>
      </c>
      <c r="AM90" s="143" t="s">
        <v>13</v>
      </c>
      <c r="AN90" s="143" t="s">
        <v>13</v>
      </c>
      <c r="AO90" s="143" t="s">
        <v>13</v>
      </c>
      <c r="AP90" s="143" t="s">
        <v>13</v>
      </c>
      <c r="AQ90" s="143" t="s">
        <v>13</v>
      </c>
      <c r="AR90" s="143" t="s">
        <v>13</v>
      </c>
      <c r="AS90" s="143" t="s">
        <v>13</v>
      </c>
      <c r="AT90" s="143" t="s">
        <v>13</v>
      </c>
      <c r="AU90" s="143" t="s">
        <v>13</v>
      </c>
      <c r="AV90" s="143" t="s">
        <v>13</v>
      </c>
      <c r="AW90" s="143" t="s">
        <v>13</v>
      </c>
      <c r="AX90" s="143" t="s">
        <v>13</v>
      </c>
      <c r="AY90" s="143" t="s">
        <v>13</v>
      </c>
      <c r="AZ90" s="143" t="s">
        <v>13</v>
      </c>
      <c r="BA90" s="143" t="s">
        <v>13</v>
      </c>
      <c r="BB90" s="143" t="s">
        <v>13</v>
      </c>
      <c r="BC90" s="143" t="s">
        <v>13</v>
      </c>
      <c r="BD90" s="143" t="s">
        <v>13</v>
      </c>
      <c r="BE90" s="143" t="s">
        <v>13</v>
      </c>
      <c r="BF90" s="143" t="s">
        <v>13</v>
      </c>
      <c r="BG90" s="143" t="s">
        <v>13</v>
      </c>
      <c r="BH90" s="143" t="s">
        <v>13</v>
      </c>
      <c r="BI90" s="143" t="s">
        <v>13</v>
      </c>
    </row>
    <row r="91" spans="1:61" x14ac:dyDescent="0.25">
      <c r="A91" s="213" t="s">
        <v>97</v>
      </c>
      <c r="B91" s="214">
        <v>0</v>
      </c>
      <c r="C91" s="214">
        <v>0</v>
      </c>
      <c r="D91" s="214">
        <v>0</v>
      </c>
      <c r="E91" s="214">
        <v>0</v>
      </c>
      <c r="F91" s="214">
        <v>0</v>
      </c>
      <c r="G91" s="214">
        <v>0</v>
      </c>
      <c r="H91" s="214">
        <v>0</v>
      </c>
      <c r="I91" s="214">
        <v>0</v>
      </c>
      <c r="J91" s="214">
        <v>0</v>
      </c>
      <c r="K91" s="214">
        <v>0</v>
      </c>
      <c r="L91" s="214">
        <v>0</v>
      </c>
      <c r="M91" s="214">
        <v>0</v>
      </c>
      <c r="N91" s="214">
        <v>0</v>
      </c>
      <c r="O91" s="214">
        <v>0</v>
      </c>
      <c r="P91" s="214">
        <v>0</v>
      </c>
      <c r="Q91" s="214">
        <v>0</v>
      </c>
      <c r="R91" s="214">
        <v>0</v>
      </c>
      <c r="S91" s="214">
        <v>0</v>
      </c>
      <c r="T91" s="214">
        <v>0</v>
      </c>
      <c r="U91" s="214">
        <v>0</v>
      </c>
      <c r="V91" s="214">
        <v>0</v>
      </c>
      <c r="W91" s="214">
        <v>0</v>
      </c>
      <c r="X91" s="214">
        <v>0</v>
      </c>
      <c r="Y91" s="214">
        <v>0</v>
      </c>
      <c r="Z91" s="214">
        <v>0</v>
      </c>
      <c r="AA91" s="214">
        <v>0</v>
      </c>
      <c r="AB91" s="214">
        <v>0</v>
      </c>
      <c r="AC91" s="214">
        <v>0</v>
      </c>
      <c r="AD91" s="214">
        <v>0</v>
      </c>
      <c r="AE91" s="214">
        <v>0</v>
      </c>
      <c r="AF91" s="214">
        <v>0</v>
      </c>
      <c r="AG91" s="214">
        <v>0</v>
      </c>
      <c r="AH91" s="214">
        <v>0</v>
      </c>
      <c r="AI91" s="214">
        <v>0</v>
      </c>
      <c r="AJ91" s="214">
        <v>0</v>
      </c>
      <c r="AK91" s="214">
        <v>0</v>
      </c>
      <c r="AL91" s="214">
        <v>0</v>
      </c>
      <c r="AM91" s="214">
        <v>0</v>
      </c>
      <c r="AN91" s="214">
        <v>0</v>
      </c>
      <c r="AO91" s="214">
        <v>0</v>
      </c>
      <c r="AP91" s="214">
        <v>0</v>
      </c>
      <c r="AQ91" s="214">
        <v>0</v>
      </c>
      <c r="AR91" s="214">
        <v>0</v>
      </c>
      <c r="AS91" s="214">
        <v>0</v>
      </c>
      <c r="AT91" s="214">
        <v>0</v>
      </c>
      <c r="AU91" s="214">
        <v>0</v>
      </c>
      <c r="AV91" s="214">
        <v>0</v>
      </c>
      <c r="AW91" s="214">
        <v>0</v>
      </c>
      <c r="AX91" s="214">
        <v>0</v>
      </c>
      <c r="AY91" s="214">
        <v>0</v>
      </c>
      <c r="AZ91" s="214">
        <v>0</v>
      </c>
      <c r="BA91" s="214">
        <v>0</v>
      </c>
      <c r="BB91" s="214">
        <v>0</v>
      </c>
      <c r="BC91" s="214">
        <v>0</v>
      </c>
      <c r="BD91" s="214">
        <v>0</v>
      </c>
      <c r="BE91" s="214">
        <v>0</v>
      </c>
      <c r="BF91" s="214">
        <v>0</v>
      </c>
      <c r="BG91" s="214">
        <v>0</v>
      </c>
      <c r="BH91" s="214">
        <v>0</v>
      </c>
      <c r="BI91" s="214">
        <v>0</v>
      </c>
    </row>
    <row r="92" spans="1:61" x14ac:dyDescent="0.25">
      <c r="A92" s="213" t="s">
        <v>98</v>
      </c>
      <c r="B92" s="214">
        <v>0</v>
      </c>
      <c r="C92" s="214">
        <v>0</v>
      </c>
      <c r="D92" s="214">
        <v>0</v>
      </c>
      <c r="E92" s="214">
        <v>0</v>
      </c>
      <c r="F92" s="214">
        <v>0</v>
      </c>
      <c r="G92" s="214">
        <v>0</v>
      </c>
      <c r="H92" s="214">
        <v>0</v>
      </c>
      <c r="I92" s="214">
        <v>0</v>
      </c>
      <c r="J92" s="214">
        <v>0</v>
      </c>
      <c r="K92" s="214">
        <v>0</v>
      </c>
      <c r="L92" s="214">
        <v>0</v>
      </c>
      <c r="M92" s="214">
        <v>0</v>
      </c>
      <c r="N92" s="214">
        <v>0</v>
      </c>
      <c r="O92" s="214">
        <v>0</v>
      </c>
      <c r="P92" s="214">
        <v>0</v>
      </c>
      <c r="Q92" s="214">
        <v>0</v>
      </c>
      <c r="R92" s="214">
        <v>0</v>
      </c>
      <c r="S92" s="214">
        <v>0</v>
      </c>
      <c r="T92" s="214">
        <v>0</v>
      </c>
      <c r="U92" s="214">
        <v>0</v>
      </c>
      <c r="V92" s="214">
        <v>0</v>
      </c>
      <c r="W92" s="214">
        <v>0</v>
      </c>
      <c r="X92" s="214">
        <v>0</v>
      </c>
      <c r="Y92" s="214">
        <v>0</v>
      </c>
      <c r="Z92" s="214">
        <v>0</v>
      </c>
      <c r="AA92" s="214">
        <v>0</v>
      </c>
      <c r="AB92" s="214">
        <v>0</v>
      </c>
      <c r="AC92" s="214">
        <v>0</v>
      </c>
      <c r="AD92" s="214">
        <v>0</v>
      </c>
      <c r="AE92" s="214">
        <v>0</v>
      </c>
      <c r="AF92" s="214">
        <v>0</v>
      </c>
      <c r="AG92" s="214">
        <v>0</v>
      </c>
      <c r="AH92" s="214">
        <v>0</v>
      </c>
      <c r="AI92" s="214">
        <v>0</v>
      </c>
      <c r="AJ92" s="214">
        <v>0</v>
      </c>
      <c r="AK92" s="214">
        <v>0</v>
      </c>
      <c r="AL92" s="214">
        <v>0</v>
      </c>
      <c r="AM92" s="214">
        <v>0</v>
      </c>
      <c r="AN92" s="214">
        <v>0</v>
      </c>
      <c r="AO92" s="214">
        <v>0</v>
      </c>
      <c r="AP92" s="214">
        <v>0</v>
      </c>
      <c r="AQ92" s="214">
        <v>0</v>
      </c>
      <c r="AR92" s="214">
        <v>0</v>
      </c>
      <c r="AS92" s="214">
        <v>0</v>
      </c>
      <c r="AT92" s="214">
        <v>0</v>
      </c>
      <c r="AU92" s="214">
        <v>0</v>
      </c>
      <c r="AV92" s="214">
        <v>0</v>
      </c>
      <c r="AW92" s="214">
        <v>0</v>
      </c>
      <c r="AX92" s="214">
        <v>0</v>
      </c>
      <c r="AY92" s="214">
        <v>0</v>
      </c>
      <c r="AZ92" s="214">
        <v>0</v>
      </c>
      <c r="BA92" s="214">
        <v>0</v>
      </c>
      <c r="BB92" s="214">
        <v>0</v>
      </c>
      <c r="BC92" s="214">
        <v>0</v>
      </c>
      <c r="BD92" s="214">
        <v>0</v>
      </c>
      <c r="BE92" s="214">
        <v>0</v>
      </c>
      <c r="BF92" s="214">
        <v>271270</v>
      </c>
      <c r="BG92" s="214">
        <v>4.3310342625411122</v>
      </c>
      <c r="BH92" s="214">
        <v>271270</v>
      </c>
      <c r="BI92" s="214">
        <v>4.3310342625411122</v>
      </c>
    </row>
    <row r="93" spans="1:61" x14ac:dyDescent="0.25">
      <c r="A93" s="215" t="s">
        <v>99</v>
      </c>
      <c r="B93" s="216">
        <v>0</v>
      </c>
      <c r="C93" s="216">
        <v>0</v>
      </c>
      <c r="D93" s="216">
        <v>0</v>
      </c>
      <c r="E93" s="216">
        <v>0</v>
      </c>
      <c r="F93" s="216">
        <v>0</v>
      </c>
      <c r="G93" s="216">
        <v>0</v>
      </c>
      <c r="H93" s="216">
        <v>0</v>
      </c>
      <c r="I93" s="216">
        <v>0</v>
      </c>
      <c r="J93" s="216">
        <v>0</v>
      </c>
      <c r="K93" s="216">
        <v>0</v>
      </c>
      <c r="L93" s="216">
        <v>0</v>
      </c>
      <c r="M93" s="216">
        <v>0</v>
      </c>
      <c r="N93" s="216">
        <v>0</v>
      </c>
      <c r="O93" s="216">
        <v>0</v>
      </c>
      <c r="P93" s="216">
        <v>0</v>
      </c>
      <c r="Q93" s="216">
        <v>0</v>
      </c>
      <c r="R93" s="216">
        <v>0</v>
      </c>
      <c r="S93" s="216">
        <v>0</v>
      </c>
      <c r="T93" s="216">
        <v>0</v>
      </c>
      <c r="U93" s="216">
        <v>0</v>
      </c>
      <c r="V93" s="216">
        <v>0</v>
      </c>
      <c r="W93" s="216">
        <v>0</v>
      </c>
      <c r="X93" s="216">
        <v>0</v>
      </c>
      <c r="Y93" s="216">
        <v>0</v>
      </c>
      <c r="Z93" s="216">
        <v>0</v>
      </c>
      <c r="AA93" s="216">
        <v>0</v>
      </c>
      <c r="AB93" s="216">
        <v>0</v>
      </c>
      <c r="AC93" s="216">
        <v>0</v>
      </c>
      <c r="AD93" s="216">
        <v>0</v>
      </c>
      <c r="AE93" s="216">
        <v>0</v>
      </c>
      <c r="AF93" s="216">
        <v>0</v>
      </c>
      <c r="AG93" s="216">
        <v>0</v>
      </c>
      <c r="AH93" s="216">
        <v>0</v>
      </c>
      <c r="AI93" s="216">
        <v>0</v>
      </c>
      <c r="AJ93" s="216">
        <v>0</v>
      </c>
      <c r="AK93" s="216">
        <v>0</v>
      </c>
      <c r="AL93" s="216">
        <v>0</v>
      </c>
      <c r="AM93" s="216">
        <v>0</v>
      </c>
      <c r="AN93" s="216">
        <v>0</v>
      </c>
      <c r="AO93" s="216">
        <v>0</v>
      </c>
      <c r="AP93" s="216">
        <v>0</v>
      </c>
      <c r="AQ93" s="216">
        <v>0</v>
      </c>
      <c r="AR93" s="216">
        <v>0</v>
      </c>
      <c r="AS93" s="216">
        <v>0</v>
      </c>
      <c r="AT93" s="216">
        <v>0</v>
      </c>
      <c r="AU93" s="216">
        <v>0</v>
      </c>
      <c r="AV93" s="216">
        <v>0</v>
      </c>
      <c r="AW93" s="216">
        <v>0</v>
      </c>
      <c r="AX93" s="216">
        <v>0</v>
      </c>
      <c r="AY93" s="216">
        <v>0</v>
      </c>
      <c r="AZ93" s="216">
        <v>0</v>
      </c>
      <c r="BA93" s="216">
        <v>0</v>
      </c>
      <c r="BB93" s="216">
        <v>0</v>
      </c>
      <c r="BC93" s="216">
        <v>0</v>
      </c>
      <c r="BD93" s="216">
        <v>0</v>
      </c>
      <c r="BE93" s="216">
        <v>0</v>
      </c>
      <c r="BF93" s="216">
        <v>271270</v>
      </c>
      <c r="BG93" s="216">
        <v>4.3310342625411122</v>
      </c>
      <c r="BH93" s="216">
        <v>271270</v>
      </c>
      <c r="BI93" s="216">
        <v>4.3310342625411122</v>
      </c>
    </row>
    <row r="94" spans="1:61" x14ac:dyDescent="0.25">
      <c r="A94" s="146" t="s">
        <v>100</v>
      </c>
      <c r="B94" s="143" t="s">
        <v>13</v>
      </c>
      <c r="C94" s="143" t="s">
        <v>13</v>
      </c>
      <c r="D94" s="143" t="s">
        <v>13</v>
      </c>
      <c r="E94" s="143" t="s">
        <v>13</v>
      </c>
      <c r="F94" s="143" t="s">
        <v>13</v>
      </c>
      <c r="G94" s="143" t="s">
        <v>13</v>
      </c>
      <c r="H94" s="143" t="s">
        <v>13</v>
      </c>
      <c r="I94" s="143" t="s">
        <v>13</v>
      </c>
      <c r="J94" s="143" t="s">
        <v>13</v>
      </c>
      <c r="K94" s="143" t="s">
        <v>13</v>
      </c>
      <c r="L94" s="143" t="s">
        <v>13</v>
      </c>
      <c r="M94" s="143" t="s">
        <v>13</v>
      </c>
      <c r="N94" s="143" t="s">
        <v>13</v>
      </c>
      <c r="O94" s="143" t="s">
        <v>13</v>
      </c>
      <c r="P94" s="143" t="s">
        <v>13</v>
      </c>
      <c r="Q94" s="143" t="s">
        <v>13</v>
      </c>
      <c r="R94" s="143" t="s">
        <v>13</v>
      </c>
      <c r="S94" s="143" t="s">
        <v>13</v>
      </c>
      <c r="T94" s="143" t="s">
        <v>13</v>
      </c>
      <c r="U94" s="143" t="s">
        <v>13</v>
      </c>
      <c r="V94" s="143" t="s">
        <v>13</v>
      </c>
      <c r="W94" s="143" t="s">
        <v>13</v>
      </c>
      <c r="X94" s="143" t="s">
        <v>13</v>
      </c>
      <c r="Y94" s="143" t="s">
        <v>13</v>
      </c>
      <c r="Z94" s="143" t="s">
        <v>13</v>
      </c>
      <c r="AA94" s="143" t="s">
        <v>13</v>
      </c>
      <c r="AB94" s="143" t="s">
        <v>13</v>
      </c>
      <c r="AC94" s="143" t="s">
        <v>13</v>
      </c>
      <c r="AD94" s="143" t="s">
        <v>13</v>
      </c>
      <c r="AE94" s="143" t="s">
        <v>13</v>
      </c>
      <c r="AF94" s="143" t="s">
        <v>13</v>
      </c>
      <c r="AG94" s="143" t="s">
        <v>13</v>
      </c>
      <c r="AH94" s="143" t="s">
        <v>13</v>
      </c>
      <c r="AI94" s="143" t="s">
        <v>13</v>
      </c>
      <c r="AJ94" s="143" t="s">
        <v>13</v>
      </c>
      <c r="AK94" s="143" t="s">
        <v>13</v>
      </c>
      <c r="AL94" s="143" t="s">
        <v>13</v>
      </c>
      <c r="AM94" s="143" t="s">
        <v>13</v>
      </c>
      <c r="AN94" s="143" t="s">
        <v>13</v>
      </c>
      <c r="AO94" s="143" t="s">
        <v>13</v>
      </c>
      <c r="AP94" s="143" t="s">
        <v>13</v>
      </c>
      <c r="AQ94" s="143" t="s">
        <v>13</v>
      </c>
      <c r="AR94" s="143" t="s">
        <v>13</v>
      </c>
      <c r="AS94" s="143" t="s">
        <v>13</v>
      </c>
      <c r="AT94" s="143" t="s">
        <v>13</v>
      </c>
      <c r="AU94" s="143" t="s">
        <v>13</v>
      </c>
      <c r="AV94" s="143" t="s">
        <v>13</v>
      </c>
      <c r="AW94" s="143" t="s">
        <v>13</v>
      </c>
      <c r="AX94" s="143" t="s">
        <v>13</v>
      </c>
      <c r="AY94" s="143" t="s">
        <v>13</v>
      </c>
      <c r="AZ94" s="143" t="s">
        <v>13</v>
      </c>
      <c r="BA94" s="143" t="s">
        <v>13</v>
      </c>
      <c r="BB94" s="143" t="s">
        <v>13</v>
      </c>
      <c r="BC94" s="143" t="s">
        <v>13</v>
      </c>
      <c r="BD94" s="143" t="s">
        <v>13</v>
      </c>
      <c r="BE94" s="143" t="s">
        <v>13</v>
      </c>
      <c r="BF94" s="143" t="s">
        <v>13</v>
      </c>
      <c r="BG94" s="143" t="s">
        <v>13</v>
      </c>
      <c r="BH94" s="143" t="s">
        <v>13</v>
      </c>
      <c r="BI94" s="143" t="s">
        <v>13</v>
      </c>
    </row>
    <row r="95" spans="1:61" x14ac:dyDescent="0.25">
      <c r="A95" s="217" t="s">
        <v>101</v>
      </c>
      <c r="B95" s="218">
        <v>0</v>
      </c>
      <c r="C95" s="218">
        <v>0</v>
      </c>
      <c r="D95" s="218">
        <v>0</v>
      </c>
      <c r="E95" s="218">
        <v>0</v>
      </c>
      <c r="F95" s="218">
        <v>0</v>
      </c>
      <c r="G95" s="218">
        <v>0</v>
      </c>
      <c r="H95" s="218">
        <v>0</v>
      </c>
      <c r="I95" s="218">
        <v>0</v>
      </c>
      <c r="J95" s="218">
        <v>0</v>
      </c>
      <c r="K95" s="218">
        <v>0</v>
      </c>
      <c r="L95" s="218">
        <v>0</v>
      </c>
      <c r="M95" s="218">
        <v>0</v>
      </c>
      <c r="N95" s="218">
        <v>0</v>
      </c>
      <c r="O95" s="218">
        <v>0</v>
      </c>
      <c r="P95" s="218">
        <v>0</v>
      </c>
      <c r="Q95" s="218">
        <v>0</v>
      </c>
      <c r="R95" s="218">
        <v>0</v>
      </c>
      <c r="S95" s="218">
        <v>0</v>
      </c>
      <c r="T95" s="218">
        <v>0</v>
      </c>
      <c r="U95" s="218">
        <v>0</v>
      </c>
      <c r="V95" s="218">
        <v>0</v>
      </c>
      <c r="W95" s="218">
        <v>0</v>
      </c>
      <c r="X95" s="218">
        <v>0</v>
      </c>
      <c r="Y95" s="218">
        <v>0</v>
      </c>
      <c r="Z95" s="218">
        <v>0</v>
      </c>
      <c r="AA95" s="218">
        <v>0</v>
      </c>
      <c r="AB95" s="218">
        <v>0</v>
      </c>
      <c r="AC95" s="218">
        <v>0</v>
      </c>
      <c r="AD95" s="218">
        <v>0</v>
      </c>
      <c r="AE95" s="218">
        <v>0</v>
      </c>
      <c r="AF95" s="218">
        <v>0</v>
      </c>
      <c r="AG95" s="218">
        <v>0</v>
      </c>
      <c r="AH95" s="218">
        <v>0</v>
      </c>
      <c r="AI95" s="218">
        <v>0</v>
      </c>
      <c r="AJ95" s="218">
        <v>0</v>
      </c>
      <c r="AK95" s="218">
        <v>0</v>
      </c>
      <c r="AL95" s="218">
        <v>0</v>
      </c>
      <c r="AM95" s="218">
        <v>0</v>
      </c>
      <c r="AN95" s="218">
        <v>0</v>
      </c>
      <c r="AO95" s="218">
        <v>0</v>
      </c>
      <c r="AP95" s="218">
        <v>0</v>
      </c>
      <c r="AQ95" s="218">
        <v>0</v>
      </c>
      <c r="AR95" s="218">
        <v>0</v>
      </c>
      <c r="AS95" s="218">
        <v>0</v>
      </c>
      <c r="AT95" s="218">
        <v>0</v>
      </c>
      <c r="AU95" s="218">
        <v>0</v>
      </c>
      <c r="AV95" s="218">
        <v>0</v>
      </c>
      <c r="AW95" s="218">
        <v>0</v>
      </c>
      <c r="AX95" s="218">
        <v>0</v>
      </c>
      <c r="AY95" s="218">
        <v>0</v>
      </c>
      <c r="AZ95" s="218">
        <v>0</v>
      </c>
      <c r="BA95" s="218">
        <v>0</v>
      </c>
      <c r="BB95" s="218">
        <v>0</v>
      </c>
      <c r="BC95" s="218">
        <v>0</v>
      </c>
      <c r="BD95" s="218">
        <v>0</v>
      </c>
      <c r="BE95" s="218">
        <v>0</v>
      </c>
      <c r="BF95" s="218">
        <v>35000</v>
      </c>
      <c r="BG95" s="218">
        <v>0.55880192866494238</v>
      </c>
      <c r="BH95" s="218">
        <v>35000</v>
      </c>
      <c r="BI95" s="218">
        <v>0.55880192866494238</v>
      </c>
    </row>
    <row r="96" spans="1:61" x14ac:dyDescent="0.25">
      <c r="A96" s="217" t="s">
        <v>102</v>
      </c>
      <c r="B96" s="218">
        <v>0</v>
      </c>
      <c r="C96" s="218">
        <v>0</v>
      </c>
      <c r="D96" s="218">
        <v>0</v>
      </c>
      <c r="E96" s="218">
        <v>0</v>
      </c>
      <c r="F96" s="218">
        <v>0</v>
      </c>
      <c r="G96" s="218">
        <v>0</v>
      </c>
      <c r="H96" s="218">
        <v>0</v>
      </c>
      <c r="I96" s="218">
        <v>0</v>
      </c>
      <c r="J96" s="218">
        <v>0</v>
      </c>
      <c r="K96" s="218">
        <v>0</v>
      </c>
      <c r="L96" s="218">
        <v>0</v>
      </c>
      <c r="M96" s="218">
        <v>0</v>
      </c>
      <c r="N96" s="218">
        <v>0</v>
      </c>
      <c r="O96" s="218">
        <v>0</v>
      </c>
      <c r="P96" s="218">
        <v>0</v>
      </c>
      <c r="Q96" s="218">
        <v>0</v>
      </c>
      <c r="R96" s="218">
        <v>0</v>
      </c>
      <c r="S96" s="218">
        <v>0</v>
      </c>
      <c r="T96" s="218">
        <v>0</v>
      </c>
      <c r="U96" s="218">
        <v>0</v>
      </c>
      <c r="V96" s="218">
        <v>0</v>
      </c>
      <c r="W96" s="218">
        <v>0</v>
      </c>
      <c r="X96" s="218">
        <v>0</v>
      </c>
      <c r="Y96" s="218">
        <v>0</v>
      </c>
      <c r="Z96" s="218">
        <v>0</v>
      </c>
      <c r="AA96" s="218">
        <v>0</v>
      </c>
      <c r="AB96" s="218">
        <v>0</v>
      </c>
      <c r="AC96" s="218">
        <v>0</v>
      </c>
      <c r="AD96" s="218">
        <v>0</v>
      </c>
      <c r="AE96" s="218">
        <v>0</v>
      </c>
      <c r="AF96" s="218">
        <v>0</v>
      </c>
      <c r="AG96" s="218">
        <v>0</v>
      </c>
      <c r="AH96" s="218">
        <v>0</v>
      </c>
      <c r="AI96" s="218">
        <v>0</v>
      </c>
      <c r="AJ96" s="218">
        <v>0</v>
      </c>
      <c r="AK96" s="218">
        <v>0</v>
      </c>
      <c r="AL96" s="218">
        <v>0</v>
      </c>
      <c r="AM96" s="218">
        <v>0</v>
      </c>
      <c r="AN96" s="218">
        <v>0</v>
      </c>
      <c r="AO96" s="218">
        <v>0</v>
      </c>
      <c r="AP96" s="218">
        <v>0</v>
      </c>
      <c r="AQ96" s="218">
        <v>0</v>
      </c>
      <c r="AR96" s="218">
        <v>0</v>
      </c>
      <c r="AS96" s="218">
        <v>0</v>
      </c>
      <c r="AT96" s="218">
        <v>0</v>
      </c>
      <c r="AU96" s="218">
        <v>0</v>
      </c>
      <c r="AV96" s="218">
        <v>0</v>
      </c>
      <c r="AW96" s="218">
        <v>0</v>
      </c>
      <c r="AX96" s="218">
        <v>0</v>
      </c>
      <c r="AY96" s="218">
        <v>0</v>
      </c>
      <c r="AZ96" s="218">
        <v>0</v>
      </c>
      <c r="BA96" s="218">
        <v>0</v>
      </c>
      <c r="BB96" s="218">
        <v>0</v>
      </c>
      <c r="BC96" s="218">
        <v>0</v>
      </c>
      <c r="BD96" s="218">
        <v>0</v>
      </c>
      <c r="BE96" s="218">
        <v>0</v>
      </c>
      <c r="BF96" s="218">
        <v>0</v>
      </c>
      <c r="BG96" s="218">
        <v>0</v>
      </c>
      <c r="BH96" s="218">
        <v>0</v>
      </c>
      <c r="BI96" s="218">
        <v>0</v>
      </c>
    </row>
    <row r="97" spans="1:61" x14ac:dyDescent="0.25">
      <c r="A97" s="219" t="s">
        <v>103</v>
      </c>
      <c r="B97" s="220">
        <v>0</v>
      </c>
      <c r="C97" s="220">
        <v>0</v>
      </c>
      <c r="D97" s="220">
        <v>0</v>
      </c>
      <c r="E97" s="220">
        <v>0</v>
      </c>
      <c r="F97" s="220">
        <v>0</v>
      </c>
      <c r="G97" s="220">
        <v>0</v>
      </c>
      <c r="H97" s="220">
        <v>0</v>
      </c>
      <c r="I97" s="220">
        <v>0</v>
      </c>
      <c r="J97" s="220">
        <v>0</v>
      </c>
      <c r="K97" s="220">
        <v>0</v>
      </c>
      <c r="L97" s="220">
        <v>0</v>
      </c>
      <c r="M97" s="220">
        <v>0</v>
      </c>
      <c r="N97" s="220">
        <v>0</v>
      </c>
      <c r="O97" s="220">
        <v>0</v>
      </c>
      <c r="P97" s="220">
        <v>0</v>
      </c>
      <c r="Q97" s="220">
        <v>0</v>
      </c>
      <c r="R97" s="220">
        <v>0</v>
      </c>
      <c r="S97" s="220">
        <v>0</v>
      </c>
      <c r="T97" s="220">
        <v>0</v>
      </c>
      <c r="U97" s="220">
        <v>0</v>
      </c>
      <c r="V97" s="220">
        <v>0</v>
      </c>
      <c r="W97" s="220">
        <v>0</v>
      </c>
      <c r="X97" s="220">
        <v>0</v>
      </c>
      <c r="Y97" s="220">
        <v>0</v>
      </c>
      <c r="Z97" s="220">
        <v>0</v>
      </c>
      <c r="AA97" s="220">
        <v>0</v>
      </c>
      <c r="AB97" s="220">
        <v>0</v>
      </c>
      <c r="AC97" s="220">
        <v>0</v>
      </c>
      <c r="AD97" s="220">
        <v>0</v>
      </c>
      <c r="AE97" s="220">
        <v>0</v>
      </c>
      <c r="AF97" s="220">
        <v>0</v>
      </c>
      <c r="AG97" s="220">
        <v>0</v>
      </c>
      <c r="AH97" s="220">
        <v>0</v>
      </c>
      <c r="AI97" s="220">
        <v>0</v>
      </c>
      <c r="AJ97" s="220">
        <v>0</v>
      </c>
      <c r="AK97" s="220">
        <v>0</v>
      </c>
      <c r="AL97" s="220">
        <v>0</v>
      </c>
      <c r="AM97" s="220">
        <v>0</v>
      </c>
      <c r="AN97" s="220">
        <v>0</v>
      </c>
      <c r="AO97" s="220">
        <v>0</v>
      </c>
      <c r="AP97" s="220">
        <v>0</v>
      </c>
      <c r="AQ97" s="220">
        <v>0</v>
      </c>
      <c r="AR97" s="220">
        <v>0</v>
      </c>
      <c r="AS97" s="220">
        <v>0</v>
      </c>
      <c r="AT97" s="220">
        <v>0</v>
      </c>
      <c r="AU97" s="220">
        <v>0</v>
      </c>
      <c r="AV97" s="220">
        <v>0</v>
      </c>
      <c r="AW97" s="220">
        <v>0</v>
      </c>
      <c r="AX97" s="220">
        <v>0</v>
      </c>
      <c r="AY97" s="220">
        <v>0</v>
      </c>
      <c r="AZ97" s="220">
        <v>0</v>
      </c>
      <c r="BA97" s="220">
        <v>0</v>
      </c>
      <c r="BB97" s="220">
        <v>0</v>
      </c>
      <c r="BC97" s="220">
        <v>0</v>
      </c>
      <c r="BD97" s="220">
        <v>0</v>
      </c>
      <c r="BE97" s="220">
        <v>0</v>
      </c>
      <c r="BF97" s="220">
        <v>35000</v>
      </c>
      <c r="BG97" s="220">
        <v>0.55880192866494238</v>
      </c>
      <c r="BH97" s="220">
        <v>35000</v>
      </c>
      <c r="BI97" s="220">
        <v>0.55880192866494238</v>
      </c>
    </row>
    <row r="98" spans="1:61" x14ac:dyDescent="0.25">
      <c r="A98" s="146" t="s">
        <v>104</v>
      </c>
      <c r="B98" s="143" t="s">
        <v>13</v>
      </c>
      <c r="C98" s="143" t="s">
        <v>13</v>
      </c>
      <c r="D98" s="143" t="s">
        <v>13</v>
      </c>
      <c r="E98" s="143" t="s">
        <v>13</v>
      </c>
      <c r="F98" s="143" t="s">
        <v>13</v>
      </c>
      <c r="G98" s="143" t="s">
        <v>13</v>
      </c>
      <c r="H98" s="143" t="s">
        <v>13</v>
      </c>
      <c r="I98" s="143" t="s">
        <v>13</v>
      </c>
      <c r="J98" s="143" t="s">
        <v>13</v>
      </c>
      <c r="K98" s="143" t="s">
        <v>13</v>
      </c>
      <c r="L98" s="143" t="s">
        <v>13</v>
      </c>
      <c r="M98" s="143" t="s">
        <v>13</v>
      </c>
      <c r="N98" s="143" t="s">
        <v>13</v>
      </c>
      <c r="O98" s="143" t="s">
        <v>13</v>
      </c>
      <c r="P98" s="143" t="s">
        <v>13</v>
      </c>
      <c r="Q98" s="143" t="s">
        <v>13</v>
      </c>
      <c r="R98" s="143" t="s">
        <v>13</v>
      </c>
      <c r="S98" s="143" t="s">
        <v>13</v>
      </c>
      <c r="T98" s="143" t="s">
        <v>13</v>
      </c>
      <c r="U98" s="143" t="s">
        <v>13</v>
      </c>
      <c r="V98" s="143" t="s">
        <v>13</v>
      </c>
      <c r="W98" s="143" t="s">
        <v>13</v>
      </c>
      <c r="X98" s="143" t="s">
        <v>13</v>
      </c>
      <c r="Y98" s="143" t="s">
        <v>13</v>
      </c>
      <c r="Z98" s="143" t="s">
        <v>13</v>
      </c>
      <c r="AA98" s="143" t="s">
        <v>13</v>
      </c>
      <c r="AB98" s="143" t="s">
        <v>13</v>
      </c>
      <c r="AC98" s="143" t="s">
        <v>13</v>
      </c>
      <c r="AD98" s="143" t="s">
        <v>13</v>
      </c>
      <c r="AE98" s="143" t="s">
        <v>13</v>
      </c>
      <c r="AF98" s="143" t="s">
        <v>13</v>
      </c>
      <c r="AG98" s="143" t="s">
        <v>13</v>
      </c>
      <c r="AH98" s="143" t="s">
        <v>13</v>
      </c>
      <c r="AI98" s="143" t="s">
        <v>13</v>
      </c>
      <c r="AJ98" s="143" t="s">
        <v>13</v>
      </c>
      <c r="AK98" s="143" t="s">
        <v>13</v>
      </c>
      <c r="AL98" s="143" t="s">
        <v>13</v>
      </c>
      <c r="AM98" s="143" t="s">
        <v>13</v>
      </c>
      <c r="AN98" s="143" t="s">
        <v>13</v>
      </c>
      <c r="AO98" s="143" t="s">
        <v>13</v>
      </c>
      <c r="AP98" s="143" t="s">
        <v>13</v>
      </c>
      <c r="AQ98" s="143" t="s">
        <v>13</v>
      </c>
      <c r="AR98" s="143" t="s">
        <v>13</v>
      </c>
      <c r="AS98" s="143" t="s">
        <v>13</v>
      </c>
      <c r="AT98" s="143" t="s">
        <v>13</v>
      </c>
      <c r="AU98" s="143" t="s">
        <v>13</v>
      </c>
      <c r="AV98" s="143" t="s">
        <v>13</v>
      </c>
      <c r="AW98" s="143" t="s">
        <v>13</v>
      </c>
      <c r="AX98" s="143" t="s">
        <v>13</v>
      </c>
      <c r="AY98" s="143" t="s">
        <v>13</v>
      </c>
      <c r="AZ98" s="143" t="s">
        <v>13</v>
      </c>
      <c r="BA98" s="143" t="s">
        <v>13</v>
      </c>
      <c r="BB98" s="143" t="s">
        <v>13</v>
      </c>
      <c r="BC98" s="143" t="s">
        <v>13</v>
      </c>
      <c r="BD98" s="143" t="s">
        <v>13</v>
      </c>
      <c r="BE98" s="143" t="s">
        <v>13</v>
      </c>
      <c r="BF98" s="143" t="s">
        <v>13</v>
      </c>
      <c r="BG98" s="143" t="s">
        <v>13</v>
      </c>
      <c r="BH98" s="143" t="s">
        <v>13</v>
      </c>
      <c r="BI98" s="143" t="s">
        <v>13</v>
      </c>
    </row>
    <row r="99" spans="1:61" x14ac:dyDescent="0.25">
      <c r="A99" s="221" t="s">
        <v>105</v>
      </c>
      <c r="B99" s="222">
        <v>0</v>
      </c>
      <c r="C99" s="222">
        <v>0</v>
      </c>
      <c r="D99" s="222">
        <v>0</v>
      </c>
      <c r="E99" s="222">
        <v>0</v>
      </c>
      <c r="F99" s="222">
        <v>0</v>
      </c>
      <c r="G99" s="222">
        <v>0</v>
      </c>
      <c r="H99" s="222">
        <v>0</v>
      </c>
      <c r="I99" s="222">
        <v>0</v>
      </c>
      <c r="J99" s="222">
        <v>0</v>
      </c>
      <c r="K99" s="222">
        <v>0</v>
      </c>
      <c r="L99" s="222">
        <v>0</v>
      </c>
      <c r="M99" s="222">
        <v>0</v>
      </c>
      <c r="N99" s="222">
        <v>0</v>
      </c>
      <c r="O99" s="222">
        <v>0</v>
      </c>
      <c r="P99" s="222">
        <v>0</v>
      </c>
      <c r="Q99" s="222">
        <v>0</v>
      </c>
      <c r="R99" s="222">
        <v>0</v>
      </c>
      <c r="S99" s="222">
        <v>0</v>
      </c>
      <c r="T99" s="222">
        <v>0</v>
      </c>
      <c r="U99" s="222">
        <v>0</v>
      </c>
      <c r="V99" s="222">
        <v>0</v>
      </c>
      <c r="W99" s="222">
        <v>0</v>
      </c>
      <c r="X99" s="222">
        <v>0</v>
      </c>
      <c r="Y99" s="222">
        <v>0</v>
      </c>
      <c r="Z99" s="222">
        <v>0</v>
      </c>
      <c r="AA99" s="222">
        <v>0</v>
      </c>
      <c r="AB99" s="222">
        <v>0</v>
      </c>
      <c r="AC99" s="222">
        <v>0</v>
      </c>
      <c r="AD99" s="222">
        <v>0</v>
      </c>
      <c r="AE99" s="222">
        <v>0</v>
      </c>
      <c r="AF99" s="222">
        <v>0</v>
      </c>
      <c r="AG99" s="222">
        <v>0</v>
      </c>
      <c r="AH99" s="222">
        <v>0</v>
      </c>
      <c r="AI99" s="222">
        <v>0</v>
      </c>
      <c r="AJ99" s="222">
        <v>0</v>
      </c>
      <c r="AK99" s="222">
        <v>0</v>
      </c>
      <c r="AL99" s="222">
        <v>0</v>
      </c>
      <c r="AM99" s="222">
        <v>0</v>
      </c>
      <c r="AN99" s="222">
        <v>0</v>
      </c>
      <c r="AO99" s="222">
        <v>0</v>
      </c>
      <c r="AP99" s="222">
        <v>0</v>
      </c>
      <c r="AQ99" s="222">
        <v>0</v>
      </c>
      <c r="AR99" s="222">
        <v>0</v>
      </c>
      <c r="AS99" s="222">
        <v>0</v>
      </c>
      <c r="AT99" s="222">
        <v>0</v>
      </c>
      <c r="AU99" s="222">
        <v>0</v>
      </c>
      <c r="AV99" s="222">
        <v>0</v>
      </c>
      <c r="AW99" s="222">
        <v>0</v>
      </c>
      <c r="AX99" s="222">
        <v>0</v>
      </c>
      <c r="AY99" s="222">
        <v>0</v>
      </c>
      <c r="AZ99" s="222">
        <v>0</v>
      </c>
      <c r="BA99" s="222">
        <v>0</v>
      </c>
      <c r="BB99" s="222">
        <v>0</v>
      </c>
      <c r="BC99" s="222">
        <v>0</v>
      </c>
      <c r="BD99" s="222">
        <v>0</v>
      </c>
      <c r="BE99" s="222">
        <v>0</v>
      </c>
      <c r="BF99" s="222">
        <v>0</v>
      </c>
      <c r="BG99" s="222">
        <v>0</v>
      </c>
      <c r="BH99" s="222">
        <v>0</v>
      </c>
      <c r="BI99" s="222">
        <v>0</v>
      </c>
    </row>
    <row r="100" spans="1:61" x14ac:dyDescent="0.25">
      <c r="A100" s="223" t="s">
        <v>106</v>
      </c>
      <c r="B100" s="224">
        <v>0</v>
      </c>
      <c r="C100" s="224">
        <v>0</v>
      </c>
      <c r="D100" s="224">
        <v>0</v>
      </c>
      <c r="E100" s="224">
        <v>0</v>
      </c>
      <c r="F100" s="224">
        <v>0</v>
      </c>
      <c r="G100" s="224">
        <v>0</v>
      </c>
      <c r="H100" s="224">
        <v>0</v>
      </c>
      <c r="I100" s="224">
        <v>0</v>
      </c>
      <c r="J100" s="224">
        <v>0</v>
      </c>
      <c r="K100" s="224">
        <v>0</v>
      </c>
      <c r="L100" s="224">
        <v>0</v>
      </c>
      <c r="M100" s="224">
        <v>0</v>
      </c>
      <c r="N100" s="224">
        <v>0</v>
      </c>
      <c r="O100" s="224">
        <v>0</v>
      </c>
      <c r="P100" s="224">
        <v>0</v>
      </c>
      <c r="Q100" s="224">
        <v>0</v>
      </c>
      <c r="R100" s="224">
        <v>0</v>
      </c>
      <c r="S100" s="224">
        <v>0</v>
      </c>
      <c r="T100" s="224">
        <v>0</v>
      </c>
      <c r="U100" s="224">
        <v>0</v>
      </c>
      <c r="V100" s="224">
        <v>0</v>
      </c>
      <c r="W100" s="224">
        <v>0</v>
      </c>
      <c r="X100" s="224">
        <v>0</v>
      </c>
      <c r="Y100" s="224">
        <v>0</v>
      </c>
      <c r="Z100" s="224">
        <v>0</v>
      </c>
      <c r="AA100" s="224">
        <v>0</v>
      </c>
      <c r="AB100" s="224">
        <v>0</v>
      </c>
      <c r="AC100" s="224">
        <v>0</v>
      </c>
      <c r="AD100" s="224">
        <v>0</v>
      </c>
      <c r="AE100" s="224">
        <v>0</v>
      </c>
      <c r="AF100" s="224">
        <v>0</v>
      </c>
      <c r="AG100" s="224">
        <v>0</v>
      </c>
      <c r="AH100" s="224">
        <v>0</v>
      </c>
      <c r="AI100" s="224">
        <v>0</v>
      </c>
      <c r="AJ100" s="224">
        <v>0</v>
      </c>
      <c r="AK100" s="224">
        <v>0</v>
      </c>
      <c r="AL100" s="224">
        <v>0</v>
      </c>
      <c r="AM100" s="224">
        <v>0</v>
      </c>
      <c r="AN100" s="224">
        <v>0</v>
      </c>
      <c r="AO100" s="224">
        <v>0</v>
      </c>
      <c r="AP100" s="224">
        <v>0</v>
      </c>
      <c r="AQ100" s="224">
        <v>0</v>
      </c>
      <c r="AR100" s="224">
        <v>0</v>
      </c>
      <c r="AS100" s="224">
        <v>0</v>
      </c>
      <c r="AT100" s="224">
        <v>0</v>
      </c>
      <c r="AU100" s="224">
        <v>0</v>
      </c>
      <c r="AV100" s="224">
        <v>0</v>
      </c>
      <c r="AW100" s="224">
        <v>0</v>
      </c>
      <c r="AX100" s="224">
        <v>0</v>
      </c>
      <c r="AY100" s="224">
        <v>0</v>
      </c>
      <c r="AZ100" s="224">
        <v>0</v>
      </c>
      <c r="BA100" s="224">
        <v>0</v>
      </c>
      <c r="BB100" s="224">
        <v>0</v>
      </c>
      <c r="BC100" s="224">
        <v>0</v>
      </c>
      <c r="BD100" s="224">
        <v>0</v>
      </c>
      <c r="BE100" s="224">
        <v>0</v>
      </c>
      <c r="BF100" s="224">
        <v>0</v>
      </c>
      <c r="BG100" s="224">
        <v>0</v>
      </c>
      <c r="BH100" s="224">
        <v>0</v>
      </c>
      <c r="BI100" s="224">
        <v>0</v>
      </c>
    </row>
    <row r="101" spans="1:61" x14ac:dyDescent="0.25">
      <c r="A101" s="223" t="s">
        <v>107</v>
      </c>
      <c r="B101" s="224">
        <v>0</v>
      </c>
      <c r="C101" s="224">
        <v>0</v>
      </c>
      <c r="D101" s="224">
        <v>0</v>
      </c>
      <c r="E101" s="224">
        <v>0</v>
      </c>
      <c r="F101" s="224">
        <v>0</v>
      </c>
      <c r="G101" s="224">
        <v>0</v>
      </c>
      <c r="H101" s="224">
        <v>344162.55</v>
      </c>
      <c r="I101" s="224">
        <v>194.66207579185519</v>
      </c>
      <c r="J101" s="224">
        <v>0</v>
      </c>
      <c r="K101" s="224">
        <v>0</v>
      </c>
      <c r="L101" s="224">
        <v>0</v>
      </c>
      <c r="M101" s="224">
        <v>0</v>
      </c>
      <c r="N101" s="224">
        <v>0</v>
      </c>
      <c r="O101" s="224">
        <v>0</v>
      </c>
      <c r="P101" s="224">
        <v>2876019.29</v>
      </c>
      <c r="Q101" s="224">
        <v>195.76742835749778</v>
      </c>
      <c r="R101" s="224">
        <v>369779.39</v>
      </c>
      <c r="S101" s="224">
        <v>177.35222541966428</v>
      </c>
      <c r="T101" s="224">
        <v>0</v>
      </c>
      <c r="U101" s="224">
        <v>0</v>
      </c>
      <c r="V101" s="224">
        <v>0</v>
      </c>
      <c r="W101" s="224">
        <v>0</v>
      </c>
      <c r="X101" s="224">
        <v>0</v>
      </c>
      <c r="Y101" s="224">
        <v>0</v>
      </c>
      <c r="Z101" s="224">
        <v>0</v>
      </c>
      <c r="AA101" s="224">
        <v>0</v>
      </c>
      <c r="AB101" s="224">
        <v>0</v>
      </c>
      <c r="AC101" s="224">
        <v>0</v>
      </c>
      <c r="AD101" s="224">
        <v>0</v>
      </c>
      <c r="AE101" s="224">
        <v>0</v>
      </c>
      <c r="AF101" s="224">
        <v>0</v>
      </c>
      <c r="AG101" s="224">
        <v>0</v>
      </c>
      <c r="AH101" s="224">
        <v>0</v>
      </c>
      <c r="AI101" s="224">
        <v>0</v>
      </c>
      <c r="AJ101" s="224">
        <v>929040.29</v>
      </c>
      <c r="AK101" s="224">
        <v>218.7006332391714</v>
      </c>
      <c r="AL101" s="224">
        <v>89754.920000000013</v>
      </c>
      <c r="AM101" s="224">
        <v>187.37979123173281</v>
      </c>
      <c r="AN101" s="224">
        <v>361017.98999999993</v>
      </c>
      <c r="AO101" s="224">
        <v>194.93411987041034</v>
      </c>
      <c r="AP101" s="224">
        <v>0</v>
      </c>
      <c r="AQ101" s="224">
        <v>0</v>
      </c>
      <c r="AR101" s="224">
        <v>0</v>
      </c>
      <c r="AS101" s="224">
        <v>0</v>
      </c>
      <c r="AT101" s="224">
        <v>0</v>
      </c>
      <c r="AU101" s="224">
        <v>0</v>
      </c>
      <c r="AV101" s="224">
        <v>0</v>
      </c>
      <c r="AW101" s="224">
        <v>0</v>
      </c>
      <c r="AX101" s="224">
        <v>0</v>
      </c>
      <c r="AY101" s="224">
        <v>0</v>
      </c>
      <c r="AZ101" s="224">
        <v>4845623.88</v>
      </c>
      <c r="BA101" s="224">
        <v>244.53087807832054</v>
      </c>
      <c r="BB101" s="224">
        <v>1280456.07</v>
      </c>
      <c r="BC101" s="224">
        <v>217.91287780803268</v>
      </c>
      <c r="BD101" s="224">
        <v>613561.07999999996</v>
      </c>
      <c r="BE101" s="224">
        <v>202.83010909090908</v>
      </c>
      <c r="BF101" s="224">
        <v>6875218.0899999999</v>
      </c>
      <c r="BG101" s="224">
        <v>109.76814653383147</v>
      </c>
      <c r="BH101" s="224">
        <v>18584633.549999997</v>
      </c>
      <c r="BI101" s="224">
        <v>296.7179734648912</v>
      </c>
    </row>
    <row r="102" spans="1:61" x14ac:dyDescent="0.25">
      <c r="A102" s="223" t="s">
        <v>108</v>
      </c>
      <c r="B102" s="224">
        <v>8288.0399999999991</v>
      </c>
      <c r="C102" s="224">
        <v>26.063018867924526</v>
      </c>
      <c r="D102" s="224">
        <v>27776.039999999994</v>
      </c>
      <c r="E102" s="224">
        <v>58.847542372881342</v>
      </c>
      <c r="F102" s="224">
        <v>2240.0400000000004</v>
      </c>
      <c r="G102" s="224">
        <v>7.417350993377485</v>
      </c>
      <c r="H102" s="224">
        <v>357602.55</v>
      </c>
      <c r="I102" s="224">
        <v>202.26388574660632</v>
      </c>
      <c r="J102" s="224">
        <v>24640.080000000002</v>
      </c>
      <c r="K102" s="224">
        <v>66.415309973045822</v>
      </c>
      <c r="L102" s="224">
        <v>29568</v>
      </c>
      <c r="M102" s="224">
        <v>64.278260869565216</v>
      </c>
      <c r="N102" s="224">
        <v>55328.039999999986</v>
      </c>
      <c r="O102" s="224">
        <v>59.174374331550787</v>
      </c>
      <c r="P102" s="224">
        <v>2926867.37</v>
      </c>
      <c r="Q102" s="224">
        <v>199.22860050370977</v>
      </c>
      <c r="R102" s="224">
        <v>426227.39</v>
      </c>
      <c r="S102" s="224">
        <v>204.42560671462832</v>
      </c>
      <c r="T102" s="224">
        <v>53088</v>
      </c>
      <c r="U102" s="224">
        <v>34.00896860986547</v>
      </c>
      <c r="V102" s="224">
        <v>4704</v>
      </c>
      <c r="W102" s="224">
        <v>30.745098039215687</v>
      </c>
      <c r="X102" s="224">
        <v>17696.04</v>
      </c>
      <c r="Y102" s="224">
        <v>72.823209876543217</v>
      </c>
      <c r="Z102" s="224">
        <v>0</v>
      </c>
      <c r="AA102" s="224">
        <v>0</v>
      </c>
      <c r="AB102" s="224">
        <v>4256.04</v>
      </c>
      <c r="AC102" s="224">
        <v>7.0815973377703827</v>
      </c>
      <c r="AD102" s="224">
        <v>21056.04</v>
      </c>
      <c r="AE102" s="224">
        <v>86.650370370370368</v>
      </c>
      <c r="AF102" s="224">
        <v>10752</v>
      </c>
      <c r="AG102" s="224">
        <v>69.818181818181813</v>
      </c>
      <c r="AH102" s="224">
        <v>21280.079999999998</v>
      </c>
      <c r="AI102" s="224">
        <v>70.231287128712864</v>
      </c>
      <c r="AJ102" s="224">
        <v>954800.33000000007</v>
      </c>
      <c r="AK102" s="224">
        <v>224.764672787194</v>
      </c>
      <c r="AL102" s="224">
        <v>99611.000000000015</v>
      </c>
      <c r="AM102" s="224">
        <v>207.95615866388312</v>
      </c>
      <c r="AN102" s="224">
        <v>369530.06999999995</v>
      </c>
      <c r="AO102" s="224">
        <v>199.53027537796973</v>
      </c>
      <c r="AP102" s="224">
        <v>17472</v>
      </c>
      <c r="AQ102" s="224">
        <v>68.25</v>
      </c>
      <c r="AR102" s="224">
        <v>19488</v>
      </c>
      <c r="AS102" s="224">
        <v>50.487046632124354</v>
      </c>
      <c r="AT102" s="224">
        <v>35392.080000000002</v>
      </c>
      <c r="AU102" s="224">
        <v>57.361555915721233</v>
      </c>
      <c r="AV102" s="224">
        <v>15680.04</v>
      </c>
      <c r="AW102" s="224">
        <v>69.075066079295155</v>
      </c>
      <c r="AX102" s="224">
        <v>9632.0399999999991</v>
      </c>
      <c r="AY102" s="224">
        <v>82.325128205128195</v>
      </c>
      <c r="AZ102" s="224">
        <v>4889303.88</v>
      </c>
      <c r="BA102" s="224">
        <v>246.73515744852645</v>
      </c>
      <c r="BB102" s="224">
        <v>1308904.1100000001</v>
      </c>
      <c r="BC102" s="224">
        <v>222.7542733151804</v>
      </c>
      <c r="BD102" s="224">
        <v>651641.15999999992</v>
      </c>
      <c r="BE102" s="224">
        <v>215.41856528925618</v>
      </c>
      <c r="BF102" s="224">
        <v>6875218.0899999999</v>
      </c>
      <c r="BG102" s="224">
        <v>109.76814653383147</v>
      </c>
      <c r="BH102" s="224">
        <v>19238042.550000001</v>
      </c>
      <c r="BI102" s="224">
        <v>307.15015087652074</v>
      </c>
    </row>
    <row r="103" spans="1:61" x14ac:dyDescent="0.25">
      <c r="A103" s="146" t="s">
        <v>109</v>
      </c>
      <c r="B103" s="143" t="s">
        <v>13</v>
      </c>
      <c r="C103" s="143" t="s">
        <v>13</v>
      </c>
      <c r="D103" s="143" t="s">
        <v>13</v>
      </c>
      <c r="E103" s="143" t="s">
        <v>13</v>
      </c>
      <c r="F103" s="143" t="s">
        <v>13</v>
      </c>
      <c r="G103" s="143" t="s">
        <v>13</v>
      </c>
      <c r="H103" s="143" t="s">
        <v>13</v>
      </c>
      <c r="I103" s="143" t="s">
        <v>13</v>
      </c>
      <c r="J103" s="143" t="s">
        <v>13</v>
      </c>
      <c r="K103" s="143" t="s">
        <v>13</v>
      </c>
      <c r="L103" s="143" t="s">
        <v>13</v>
      </c>
      <c r="M103" s="143" t="s">
        <v>13</v>
      </c>
      <c r="N103" s="143" t="s">
        <v>13</v>
      </c>
      <c r="O103" s="143" t="s">
        <v>13</v>
      </c>
      <c r="P103" s="143" t="s">
        <v>13</v>
      </c>
      <c r="Q103" s="143" t="s">
        <v>13</v>
      </c>
      <c r="R103" s="143" t="s">
        <v>13</v>
      </c>
      <c r="S103" s="143" t="s">
        <v>13</v>
      </c>
      <c r="T103" s="143" t="s">
        <v>13</v>
      </c>
      <c r="U103" s="143" t="s">
        <v>13</v>
      </c>
      <c r="V103" s="143" t="s">
        <v>13</v>
      </c>
      <c r="W103" s="143" t="s">
        <v>13</v>
      </c>
      <c r="X103" s="143" t="s">
        <v>13</v>
      </c>
      <c r="Y103" s="143" t="s">
        <v>13</v>
      </c>
      <c r="Z103" s="143" t="s">
        <v>13</v>
      </c>
      <c r="AA103" s="143" t="s">
        <v>13</v>
      </c>
      <c r="AB103" s="143" t="s">
        <v>13</v>
      </c>
      <c r="AC103" s="143" t="s">
        <v>13</v>
      </c>
      <c r="AD103" s="143" t="s">
        <v>13</v>
      </c>
      <c r="AE103" s="143" t="s">
        <v>13</v>
      </c>
      <c r="AF103" s="143" t="s">
        <v>13</v>
      </c>
      <c r="AG103" s="143" t="s">
        <v>13</v>
      </c>
      <c r="AH103" s="143" t="s">
        <v>13</v>
      </c>
      <c r="AI103" s="143" t="s">
        <v>13</v>
      </c>
      <c r="AJ103" s="143" t="s">
        <v>13</v>
      </c>
      <c r="AK103" s="143" t="s">
        <v>13</v>
      </c>
      <c r="AL103" s="143" t="s">
        <v>13</v>
      </c>
      <c r="AM103" s="143" t="s">
        <v>13</v>
      </c>
      <c r="AN103" s="143" t="s">
        <v>13</v>
      </c>
      <c r="AO103" s="143" t="s">
        <v>13</v>
      </c>
      <c r="AP103" s="143" t="s">
        <v>13</v>
      </c>
      <c r="AQ103" s="143" t="s">
        <v>13</v>
      </c>
      <c r="AR103" s="143" t="s">
        <v>13</v>
      </c>
      <c r="AS103" s="143" t="s">
        <v>13</v>
      </c>
      <c r="AT103" s="143" t="s">
        <v>13</v>
      </c>
      <c r="AU103" s="143" t="s">
        <v>13</v>
      </c>
      <c r="AV103" s="143" t="s">
        <v>13</v>
      </c>
      <c r="AW103" s="143" t="s">
        <v>13</v>
      </c>
      <c r="AX103" s="143" t="s">
        <v>13</v>
      </c>
      <c r="AY103" s="143" t="s">
        <v>13</v>
      </c>
      <c r="AZ103" s="143" t="s">
        <v>13</v>
      </c>
      <c r="BA103" s="143" t="s">
        <v>13</v>
      </c>
      <c r="BB103" s="143" t="s">
        <v>13</v>
      </c>
      <c r="BC103" s="143" t="s">
        <v>13</v>
      </c>
      <c r="BD103" s="143" t="s">
        <v>13</v>
      </c>
      <c r="BE103" s="143" t="s">
        <v>13</v>
      </c>
      <c r="BF103" s="143" t="s">
        <v>13</v>
      </c>
      <c r="BG103" s="143" t="s">
        <v>13</v>
      </c>
      <c r="BH103" s="143" t="s">
        <v>13</v>
      </c>
      <c r="BI103" s="143" t="s">
        <v>13</v>
      </c>
    </row>
    <row r="104" spans="1:61" x14ac:dyDescent="0.25">
      <c r="A104" s="225" t="s">
        <v>110</v>
      </c>
      <c r="B104" s="226">
        <v>0</v>
      </c>
      <c r="C104" s="226">
        <v>0</v>
      </c>
      <c r="D104" s="226">
        <v>0</v>
      </c>
      <c r="E104" s="226">
        <v>0</v>
      </c>
      <c r="F104" s="226">
        <v>0</v>
      </c>
      <c r="G104" s="226">
        <v>0</v>
      </c>
      <c r="H104" s="226">
        <v>112887.16</v>
      </c>
      <c r="I104" s="226">
        <v>63.850203619909507</v>
      </c>
      <c r="J104" s="226">
        <v>0</v>
      </c>
      <c r="K104" s="226">
        <v>0</v>
      </c>
      <c r="L104" s="226">
        <v>0</v>
      </c>
      <c r="M104" s="226">
        <v>0</v>
      </c>
      <c r="N104" s="226">
        <v>0</v>
      </c>
      <c r="O104" s="226">
        <v>0</v>
      </c>
      <c r="P104" s="226">
        <v>0</v>
      </c>
      <c r="Q104" s="226">
        <v>0</v>
      </c>
      <c r="R104" s="226">
        <v>0</v>
      </c>
      <c r="S104" s="226">
        <v>0</v>
      </c>
      <c r="T104" s="226">
        <v>0</v>
      </c>
      <c r="U104" s="226">
        <v>0</v>
      </c>
      <c r="V104" s="226">
        <v>0</v>
      </c>
      <c r="W104" s="226">
        <v>0</v>
      </c>
      <c r="X104" s="226">
        <v>0</v>
      </c>
      <c r="Y104" s="226">
        <v>0</v>
      </c>
      <c r="Z104" s="226">
        <v>0</v>
      </c>
      <c r="AA104" s="226">
        <v>0</v>
      </c>
      <c r="AB104" s="226">
        <v>0</v>
      </c>
      <c r="AC104" s="226">
        <v>0</v>
      </c>
      <c r="AD104" s="226">
        <v>0</v>
      </c>
      <c r="AE104" s="226">
        <v>0</v>
      </c>
      <c r="AF104" s="226">
        <v>0</v>
      </c>
      <c r="AG104" s="226">
        <v>0</v>
      </c>
      <c r="AH104" s="226">
        <v>0</v>
      </c>
      <c r="AI104" s="226">
        <v>0</v>
      </c>
      <c r="AJ104" s="226">
        <v>0</v>
      </c>
      <c r="AK104" s="226">
        <v>0</v>
      </c>
      <c r="AL104" s="226">
        <v>24320.55</v>
      </c>
      <c r="AM104" s="226">
        <v>50.77359081419624</v>
      </c>
      <c r="AN104" s="226">
        <v>0</v>
      </c>
      <c r="AO104" s="226">
        <v>0</v>
      </c>
      <c r="AP104" s="226">
        <v>0</v>
      </c>
      <c r="AQ104" s="226">
        <v>0</v>
      </c>
      <c r="AR104" s="226">
        <v>0</v>
      </c>
      <c r="AS104" s="226">
        <v>0</v>
      </c>
      <c r="AT104" s="226">
        <v>0</v>
      </c>
      <c r="AU104" s="226">
        <v>0</v>
      </c>
      <c r="AV104" s="226">
        <v>0</v>
      </c>
      <c r="AW104" s="226">
        <v>0</v>
      </c>
      <c r="AX104" s="226">
        <v>0</v>
      </c>
      <c r="AY104" s="226">
        <v>0</v>
      </c>
      <c r="AZ104" s="226">
        <v>0</v>
      </c>
      <c r="BA104" s="226">
        <v>0</v>
      </c>
      <c r="BB104" s="226">
        <v>0</v>
      </c>
      <c r="BC104" s="226">
        <v>0</v>
      </c>
      <c r="BD104" s="226">
        <v>0</v>
      </c>
      <c r="BE104" s="226">
        <v>0</v>
      </c>
      <c r="BF104" s="226">
        <v>0</v>
      </c>
      <c r="BG104" s="226">
        <v>0</v>
      </c>
      <c r="BH104" s="226">
        <v>137207.71</v>
      </c>
      <c r="BI104" s="226">
        <v>2.1906266564485741</v>
      </c>
    </row>
    <row r="105" spans="1:61" x14ac:dyDescent="0.25">
      <c r="A105" s="225" t="s">
        <v>111</v>
      </c>
      <c r="B105" s="226">
        <v>0</v>
      </c>
      <c r="C105" s="226">
        <v>0</v>
      </c>
      <c r="D105" s="226">
        <v>0</v>
      </c>
      <c r="E105" s="226">
        <v>0</v>
      </c>
      <c r="F105" s="226">
        <v>0</v>
      </c>
      <c r="G105" s="226">
        <v>0</v>
      </c>
      <c r="H105" s="226">
        <v>0</v>
      </c>
      <c r="I105" s="226">
        <v>0</v>
      </c>
      <c r="J105" s="226">
        <v>0</v>
      </c>
      <c r="K105" s="226">
        <v>0</v>
      </c>
      <c r="L105" s="226">
        <v>0</v>
      </c>
      <c r="M105" s="226">
        <v>0</v>
      </c>
      <c r="N105" s="226">
        <v>0</v>
      </c>
      <c r="O105" s="226">
        <v>0</v>
      </c>
      <c r="P105" s="226">
        <v>1611475</v>
      </c>
      <c r="Q105" s="226">
        <v>109.69130760329453</v>
      </c>
      <c r="R105" s="226">
        <v>0</v>
      </c>
      <c r="S105" s="226">
        <v>0</v>
      </c>
      <c r="T105" s="226">
        <v>0</v>
      </c>
      <c r="U105" s="226">
        <v>0</v>
      </c>
      <c r="V105" s="226">
        <v>0</v>
      </c>
      <c r="W105" s="226">
        <v>0</v>
      </c>
      <c r="X105" s="226">
        <v>0</v>
      </c>
      <c r="Y105" s="226">
        <v>0</v>
      </c>
      <c r="Z105" s="226">
        <v>0</v>
      </c>
      <c r="AA105" s="226">
        <v>0</v>
      </c>
      <c r="AB105" s="226">
        <v>0</v>
      </c>
      <c r="AC105" s="226">
        <v>0</v>
      </c>
      <c r="AD105" s="226">
        <v>0</v>
      </c>
      <c r="AE105" s="226">
        <v>0</v>
      </c>
      <c r="AF105" s="226">
        <v>0</v>
      </c>
      <c r="AG105" s="226">
        <v>0</v>
      </c>
      <c r="AH105" s="226">
        <v>0</v>
      </c>
      <c r="AI105" s="226">
        <v>0</v>
      </c>
      <c r="AJ105" s="226">
        <v>272258</v>
      </c>
      <c r="AK105" s="226">
        <v>64.090866290018838</v>
      </c>
      <c r="AL105" s="226">
        <v>0</v>
      </c>
      <c r="AM105" s="226">
        <v>0</v>
      </c>
      <c r="AN105" s="226">
        <v>207276</v>
      </c>
      <c r="AO105" s="226">
        <v>111.92008639308855</v>
      </c>
      <c r="AP105" s="226">
        <v>0</v>
      </c>
      <c r="AQ105" s="226">
        <v>0</v>
      </c>
      <c r="AR105" s="226">
        <v>0</v>
      </c>
      <c r="AS105" s="226">
        <v>0</v>
      </c>
      <c r="AT105" s="226">
        <v>0</v>
      </c>
      <c r="AU105" s="226">
        <v>0</v>
      </c>
      <c r="AV105" s="226">
        <v>0</v>
      </c>
      <c r="AW105" s="226">
        <v>0</v>
      </c>
      <c r="AX105" s="226">
        <v>0</v>
      </c>
      <c r="AY105" s="226">
        <v>0</v>
      </c>
      <c r="AZ105" s="226">
        <v>2224330</v>
      </c>
      <c r="BA105" s="226">
        <v>112.24919257165926</v>
      </c>
      <c r="BB105" s="226">
        <v>435526</v>
      </c>
      <c r="BC105" s="226">
        <v>74.119469026548671</v>
      </c>
      <c r="BD105" s="226">
        <v>0</v>
      </c>
      <c r="BE105" s="226">
        <v>0</v>
      </c>
      <c r="BF105" s="226">
        <v>612862</v>
      </c>
      <c r="BG105" s="226">
        <v>9.7848133601558267</v>
      </c>
      <c r="BH105" s="226">
        <v>5363727</v>
      </c>
      <c r="BI105" s="226">
        <v>85.636028355206435</v>
      </c>
    </row>
    <row r="106" spans="1:61" x14ac:dyDescent="0.25">
      <c r="A106" s="225" t="s">
        <v>112</v>
      </c>
      <c r="B106" s="226">
        <v>0</v>
      </c>
      <c r="C106" s="226">
        <v>0</v>
      </c>
      <c r="D106" s="226">
        <v>0</v>
      </c>
      <c r="E106" s="226">
        <v>0</v>
      </c>
      <c r="F106" s="226">
        <v>0</v>
      </c>
      <c r="G106" s="226">
        <v>0</v>
      </c>
      <c r="H106" s="226">
        <v>0</v>
      </c>
      <c r="I106" s="226">
        <v>0</v>
      </c>
      <c r="J106" s="226">
        <v>0</v>
      </c>
      <c r="K106" s="226">
        <v>0</v>
      </c>
      <c r="L106" s="226">
        <v>0</v>
      </c>
      <c r="M106" s="226">
        <v>0</v>
      </c>
      <c r="N106" s="226">
        <v>0</v>
      </c>
      <c r="O106" s="226">
        <v>0</v>
      </c>
      <c r="P106" s="226">
        <v>0</v>
      </c>
      <c r="Q106" s="226">
        <v>0</v>
      </c>
      <c r="R106" s="226">
        <v>185344.34</v>
      </c>
      <c r="S106" s="226">
        <v>88.894167865707431</v>
      </c>
      <c r="T106" s="226">
        <v>0</v>
      </c>
      <c r="U106" s="226">
        <v>0</v>
      </c>
      <c r="V106" s="226">
        <v>0</v>
      </c>
      <c r="W106" s="226">
        <v>0</v>
      </c>
      <c r="X106" s="226">
        <v>0</v>
      </c>
      <c r="Y106" s="226">
        <v>0</v>
      </c>
      <c r="Z106" s="226">
        <v>0</v>
      </c>
      <c r="AA106" s="226">
        <v>0</v>
      </c>
      <c r="AB106" s="226">
        <v>0</v>
      </c>
      <c r="AC106" s="226">
        <v>0</v>
      </c>
      <c r="AD106" s="226">
        <v>0</v>
      </c>
      <c r="AE106" s="226">
        <v>0</v>
      </c>
      <c r="AF106" s="226">
        <v>0</v>
      </c>
      <c r="AG106" s="226">
        <v>0</v>
      </c>
      <c r="AH106" s="226">
        <v>0</v>
      </c>
      <c r="AI106" s="226">
        <v>0</v>
      </c>
      <c r="AJ106" s="226">
        <v>0</v>
      </c>
      <c r="AK106" s="226">
        <v>0</v>
      </c>
      <c r="AL106" s="226">
        <v>0</v>
      </c>
      <c r="AM106" s="226">
        <v>0</v>
      </c>
      <c r="AN106" s="226">
        <v>0</v>
      </c>
      <c r="AO106" s="226">
        <v>0</v>
      </c>
      <c r="AP106" s="226">
        <v>0</v>
      </c>
      <c r="AQ106" s="226">
        <v>0</v>
      </c>
      <c r="AR106" s="226">
        <v>0</v>
      </c>
      <c r="AS106" s="226">
        <v>0</v>
      </c>
      <c r="AT106" s="226">
        <v>0</v>
      </c>
      <c r="AU106" s="226">
        <v>0</v>
      </c>
      <c r="AV106" s="226">
        <v>0</v>
      </c>
      <c r="AW106" s="226">
        <v>0</v>
      </c>
      <c r="AX106" s="226">
        <v>0</v>
      </c>
      <c r="AY106" s="226">
        <v>0</v>
      </c>
      <c r="AZ106" s="226">
        <v>0</v>
      </c>
      <c r="BA106" s="226">
        <v>0</v>
      </c>
      <c r="BB106" s="226">
        <v>0</v>
      </c>
      <c r="BC106" s="226">
        <v>0</v>
      </c>
      <c r="BD106" s="226">
        <v>284329.96999999997</v>
      </c>
      <c r="BE106" s="226">
        <v>93.993378512396689</v>
      </c>
      <c r="BF106" s="226">
        <v>0</v>
      </c>
      <c r="BG106" s="226">
        <v>0</v>
      </c>
      <c r="BH106" s="226">
        <v>469674.30999999994</v>
      </c>
      <c r="BI106" s="226">
        <v>7.4987117220678856</v>
      </c>
    </row>
    <row r="107" spans="1:61" x14ac:dyDescent="0.25">
      <c r="A107" s="225" t="s">
        <v>113</v>
      </c>
      <c r="B107" s="226">
        <v>0</v>
      </c>
      <c r="C107" s="226">
        <v>0</v>
      </c>
      <c r="D107" s="226">
        <v>0</v>
      </c>
      <c r="E107" s="226">
        <v>0</v>
      </c>
      <c r="F107" s="226">
        <v>0</v>
      </c>
      <c r="G107" s="226">
        <v>0</v>
      </c>
      <c r="H107" s="226">
        <v>0</v>
      </c>
      <c r="I107" s="226">
        <v>0</v>
      </c>
      <c r="J107" s="226">
        <v>0</v>
      </c>
      <c r="K107" s="226">
        <v>0</v>
      </c>
      <c r="L107" s="226">
        <v>0</v>
      </c>
      <c r="M107" s="226">
        <v>0</v>
      </c>
      <c r="N107" s="226">
        <v>0</v>
      </c>
      <c r="O107" s="226">
        <v>0</v>
      </c>
      <c r="P107" s="226">
        <v>0</v>
      </c>
      <c r="Q107" s="226">
        <v>0</v>
      </c>
      <c r="R107" s="226">
        <v>0</v>
      </c>
      <c r="S107" s="226">
        <v>0</v>
      </c>
      <c r="T107" s="226">
        <v>0</v>
      </c>
      <c r="U107" s="226">
        <v>0</v>
      </c>
      <c r="V107" s="226">
        <v>0</v>
      </c>
      <c r="W107" s="226">
        <v>0</v>
      </c>
      <c r="X107" s="226">
        <v>0</v>
      </c>
      <c r="Y107" s="226">
        <v>0</v>
      </c>
      <c r="Z107" s="226">
        <v>0</v>
      </c>
      <c r="AA107" s="226">
        <v>0</v>
      </c>
      <c r="AB107" s="226">
        <v>0</v>
      </c>
      <c r="AC107" s="226">
        <v>0</v>
      </c>
      <c r="AD107" s="226">
        <v>0</v>
      </c>
      <c r="AE107" s="226">
        <v>0</v>
      </c>
      <c r="AF107" s="226">
        <v>0</v>
      </c>
      <c r="AG107" s="226">
        <v>0</v>
      </c>
      <c r="AH107" s="226">
        <v>0</v>
      </c>
      <c r="AI107" s="226">
        <v>0</v>
      </c>
      <c r="AJ107" s="226">
        <v>0</v>
      </c>
      <c r="AK107" s="226">
        <v>0</v>
      </c>
      <c r="AL107" s="226">
        <v>0</v>
      </c>
      <c r="AM107" s="226">
        <v>0</v>
      </c>
      <c r="AN107" s="226">
        <v>0</v>
      </c>
      <c r="AO107" s="226">
        <v>0</v>
      </c>
      <c r="AP107" s="226">
        <v>0</v>
      </c>
      <c r="AQ107" s="226">
        <v>0</v>
      </c>
      <c r="AR107" s="226">
        <v>0</v>
      </c>
      <c r="AS107" s="226">
        <v>0</v>
      </c>
      <c r="AT107" s="226">
        <v>0</v>
      </c>
      <c r="AU107" s="226">
        <v>0</v>
      </c>
      <c r="AV107" s="226">
        <v>0</v>
      </c>
      <c r="AW107" s="226">
        <v>0</v>
      </c>
      <c r="AX107" s="226">
        <v>0</v>
      </c>
      <c r="AY107" s="226">
        <v>0</v>
      </c>
      <c r="AZ107" s="226">
        <v>0</v>
      </c>
      <c r="BA107" s="226">
        <v>0</v>
      </c>
      <c r="BB107" s="226">
        <v>0</v>
      </c>
      <c r="BC107" s="226">
        <v>0</v>
      </c>
      <c r="BD107" s="226">
        <v>0</v>
      </c>
      <c r="BE107" s="226">
        <v>0</v>
      </c>
      <c r="BF107" s="226">
        <v>0</v>
      </c>
      <c r="BG107" s="226">
        <v>0</v>
      </c>
      <c r="BH107" s="226">
        <v>0</v>
      </c>
      <c r="BI107" s="226">
        <v>0</v>
      </c>
    </row>
    <row r="108" spans="1:61" x14ac:dyDescent="0.25">
      <c r="A108" s="225" t="s">
        <v>114</v>
      </c>
      <c r="B108" s="226">
        <v>0</v>
      </c>
      <c r="C108" s="226">
        <v>0</v>
      </c>
      <c r="D108" s="226">
        <v>0</v>
      </c>
      <c r="E108" s="226">
        <v>0</v>
      </c>
      <c r="F108" s="226">
        <v>0</v>
      </c>
      <c r="G108" s="226">
        <v>0</v>
      </c>
      <c r="H108" s="226">
        <v>0</v>
      </c>
      <c r="I108" s="226">
        <v>0</v>
      </c>
      <c r="J108" s="226">
        <v>0</v>
      </c>
      <c r="K108" s="226">
        <v>0</v>
      </c>
      <c r="L108" s="226">
        <v>0</v>
      </c>
      <c r="M108" s="226">
        <v>0</v>
      </c>
      <c r="N108" s="226">
        <v>0</v>
      </c>
      <c r="O108" s="226">
        <v>0</v>
      </c>
      <c r="P108" s="226">
        <v>0</v>
      </c>
      <c r="Q108" s="226">
        <v>0</v>
      </c>
      <c r="R108" s="226">
        <v>0</v>
      </c>
      <c r="S108" s="226">
        <v>0</v>
      </c>
      <c r="T108" s="226">
        <v>0</v>
      </c>
      <c r="U108" s="226">
        <v>0</v>
      </c>
      <c r="V108" s="226">
        <v>0</v>
      </c>
      <c r="W108" s="226">
        <v>0</v>
      </c>
      <c r="X108" s="226">
        <v>0</v>
      </c>
      <c r="Y108" s="226">
        <v>0</v>
      </c>
      <c r="Z108" s="226">
        <v>0</v>
      </c>
      <c r="AA108" s="226">
        <v>0</v>
      </c>
      <c r="AB108" s="226">
        <v>0</v>
      </c>
      <c r="AC108" s="226">
        <v>0</v>
      </c>
      <c r="AD108" s="226">
        <v>0</v>
      </c>
      <c r="AE108" s="226">
        <v>0</v>
      </c>
      <c r="AF108" s="226">
        <v>0</v>
      </c>
      <c r="AG108" s="226">
        <v>0</v>
      </c>
      <c r="AH108" s="226">
        <v>0</v>
      </c>
      <c r="AI108" s="226">
        <v>0</v>
      </c>
      <c r="AJ108" s="226">
        <v>37789</v>
      </c>
      <c r="AK108" s="226">
        <v>8.8957156308851228</v>
      </c>
      <c r="AL108" s="226">
        <v>0</v>
      </c>
      <c r="AM108" s="226">
        <v>0</v>
      </c>
      <c r="AN108" s="226">
        <v>0</v>
      </c>
      <c r="AO108" s="226">
        <v>0</v>
      </c>
      <c r="AP108" s="226">
        <v>0</v>
      </c>
      <c r="AQ108" s="226">
        <v>0</v>
      </c>
      <c r="AR108" s="226">
        <v>0</v>
      </c>
      <c r="AS108" s="226">
        <v>0</v>
      </c>
      <c r="AT108" s="226">
        <v>0</v>
      </c>
      <c r="AU108" s="226">
        <v>0</v>
      </c>
      <c r="AV108" s="226">
        <v>0</v>
      </c>
      <c r="AW108" s="226">
        <v>0</v>
      </c>
      <c r="AX108" s="226">
        <v>0</v>
      </c>
      <c r="AY108" s="226">
        <v>0</v>
      </c>
      <c r="AZ108" s="226">
        <v>0</v>
      </c>
      <c r="BA108" s="226">
        <v>0</v>
      </c>
      <c r="BB108" s="226">
        <v>36542</v>
      </c>
      <c r="BC108" s="226">
        <v>6.218856364874064</v>
      </c>
      <c r="BD108" s="226">
        <v>0</v>
      </c>
      <c r="BE108" s="226">
        <v>0</v>
      </c>
      <c r="BF108" s="226">
        <v>0</v>
      </c>
      <c r="BG108" s="226">
        <v>0</v>
      </c>
      <c r="BH108" s="226">
        <v>74331</v>
      </c>
      <c r="BI108" s="226">
        <v>1.1867516045598236</v>
      </c>
    </row>
    <row r="109" spans="1:61" x14ac:dyDescent="0.25">
      <c r="A109" s="225" t="s">
        <v>115</v>
      </c>
      <c r="B109" s="226">
        <v>0</v>
      </c>
      <c r="C109" s="226">
        <v>0</v>
      </c>
      <c r="D109" s="226">
        <v>0</v>
      </c>
      <c r="E109" s="226">
        <v>0</v>
      </c>
      <c r="F109" s="226">
        <v>0</v>
      </c>
      <c r="G109" s="226">
        <v>0</v>
      </c>
      <c r="H109" s="226">
        <v>0</v>
      </c>
      <c r="I109" s="226">
        <v>0</v>
      </c>
      <c r="J109" s="226">
        <v>0</v>
      </c>
      <c r="K109" s="226">
        <v>0</v>
      </c>
      <c r="L109" s="226">
        <v>0</v>
      </c>
      <c r="M109" s="226">
        <v>0</v>
      </c>
      <c r="N109" s="226">
        <v>0</v>
      </c>
      <c r="O109" s="226">
        <v>0</v>
      </c>
      <c r="P109" s="226">
        <v>0</v>
      </c>
      <c r="Q109" s="226">
        <v>0</v>
      </c>
      <c r="R109" s="226">
        <v>0</v>
      </c>
      <c r="S109" s="226">
        <v>0</v>
      </c>
      <c r="T109" s="226">
        <v>0</v>
      </c>
      <c r="U109" s="226">
        <v>0</v>
      </c>
      <c r="V109" s="226">
        <v>0</v>
      </c>
      <c r="W109" s="226">
        <v>0</v>
      </c>
      <c r="X109" s="226">
        <v>0</v>
      </c>
      <c r="Y109" s="226">
        <v>0</v>
      </c>
      <c r="Z109" s="226">
        <v>0</v>
      </c>
      <c r="AA109" s="226">
        <v>0</v>
      </c>
      <c r="AB109" s="226">
        <v>0</v>
      </c>
      <c r="AC109" s="226">
        <v>0</v>
      </c>
      <c r="AD109" s="226">
        <v>0</v>
      </c>
      <c r="AE109" s="226">
        <v>0</v>
      </c>
      <c r="AF109" s="226">
        <v>0</v>
      </c>
      <c r="AG109" s="226">
        <v>0</v>
      </c>
      <c r="AH109" s="226">
        <v>0</v>
      </c>
      <c r="AI109" s="226">
        <v>0</v>
      </c>
      <c r="AJ109" s="226">
        <v>0</v>
      </c>
      <c r="AK109" s="226">
        <v>0</v>
      </c>
      <c r="AL109" s="226">
        <v>0</v>
      </c>
      <c r="AM109" s="226">
        <v>0</v>
      </c>
      <c r="AN109" s="226">
        <v>0</v>
      </c>
      <c r="AO109" s="226">
        <v>0</v>
      </c>
      <c r="AP109" s="226">
        <v>0</v>
      </c>
      <c r="AQ109" s="226">
        <v>0</v>
      </c>
      <c r="AR109" s="226">
        <v>0</v>
      </c>
      <c r="AS109" s="226">
        <v>0</v>
      </c>
      <c r="AT109" s="226">
        <v>0</v>
      </c>
      <c r="AU109" s="226">
        <v>0</v>
      </c>
      <c r="AV109" s="226">
        <v>0</v>
      </c>
      <c r="AW109" s="226">
        <v>0</v>
      </c>
      <c r="AX109" s="226">
        <v>0</v>
      </c>
      <c r="AY109" s="226">
        <v>0</v>
      </c>
      <c r="AZ109" s="226">
        <v>0</v>
      </c>
      <c r="BA109" s="226">
        <v>0</v>
      </c>
      <c r="BB109" s="226">
        <v>0</v>
      </c>
      <c r="BC109" s="226">
        <v>0</v>
      </c>
      <c r="BD109" s="226">
        <v>0</v>
      </c>
      <c r="BE109" s="226">
        <v>0</v>
      </c>
      <c r="BF109" s="226">
        <v>1301000</v>
      </c>
      <c r="BG109" s="226">
        <v>20.771465976945429</v>
      </c>
      <c r="BH109" s="226">
        <v>1301000</v>
      </c>
      <c r="BI109" s="226">
        <v>20.771465976945429</v>
      </c>
    </row>
    <row r="110" spans="1:61" x14ac:dyDescent="0.25">
      <c r="A110" s="225" t="s">
        <v>116</v>
      </c>
      <c r="B110" s="226">
        <v>0</v>
      </c>
      <c r="C110" s="226">
        <v>0</v>
      </c>
      <c r="D110" s="226">
        <v>0</v>
      </c>
      <c r="E110" s="226">
        <v>0</v>
      </c>
      <c r="F110" s="226">
        <v>0</v>
      </c>
      <c r="G110" s="226">
        <v>0</v>
      </c>
      <c r="H110" s="226">
        <v>0</v>
      </c>
      <c r="I110" s="226">
        <v>0</v>
      </c>
      <c r="J110" s="226">
        <v>0</v>
      </c>
      <c r="K110" s="226">
        <v>0</v>
      </c>
      <c r="L110" s="226">
        <v>0</v>
      </c>
      <c r="M110" s="226">
        <v>0</v>
      </c>
      <c r="N110" s="226">
        <v>0</v>
      </c>
      <c r="O110" s="226">
        <v>0</v>
      </c>
      <c r="P110" s="226">
        <v>0</v>
      </c>
      <c r="Q110" s="226">
        <v>0</v>
      </c>
      <c r="R110" s="226">
        <v>0</v>
      </c>
      <c r="S110" s="226">
        <v>0</v>
      </c>
      <c r="T110" s="226">
        <v>0</v>
      </c>
      <c r="U110" s="226">
        <v>0</v>
      </c>
      <c r="V110" s="226">
        <v>0</v>
      </c>
      <c r="W110" s="226">
        <v>0</v>
      </c>
      <c r="X110" s="226">
        <v>0</v>
      </c>
      <c r="Y110" s="226">
        <v>0</v>
      </c>
      <c r="Z110" s="226">
        <v>0</v>
      </c>
      <c r="AA110" s="226">
        <v>0</v>
      </c>
      <c r="AB110" s="226">
        <v>0</v>
      </c>
      <c r="AC110" s="226">
        <v>0</v>
      </c>
      <c r="AD110" s="226">
        <v>0</v>
      </c>
      <c r="AE110" s="226">
        <v>0</v>
      </c>
      <c r="AF110" s="226">
        <v>0</v>
      </c>
      <c r="AG110" s="226">
        <v>0</v>
      </c>
      <c r="AH110" s="226">
        <v>0</v>
      </c>
      <c r="AI110" s="226">
        <v>0</v>
      </c>
      <c r="AJ110" s="226">
        <v>0</v>
      </c>
      <c r="AK110" s="226">
        <v>0</v>
      </c>
      <c r="AL110" s="226">
        <v>0</v>
      </c>
      <c r="AM110" s="226">
        <v>0</v>
      </c>
      <c r="AN110" s="226">
        <v>0</v>
      </c>
      <c r="AO110" s="226">
        <v>0</v>
      </c>
      <c r="AP110" s="226">
        <v>0</v>
      </c>
      <c r="AQ110" s="226">
        <v>0</v>
      </c>
      <c r="AR110" s="226">
        <v>0</v>
      </c>
      <c r="AS110" s="226">
        <v>0</v>
      </c>
      <c r="AT110" s="226">
        <v>0</v>
      </c>
      <c r="AU110" s="226">
        <v>0</v>
      </c>
      <c r="AV110" s="226">
        <v>0</v>
      </c>
      <c r="AW110" s="226">
        <v>0</v>
      </c>
      <c r="AX110" s="226">
        <v>0</v>
      </c>
      <c r="AY110" s="226">
        <v>0</v>
      </c>
      <c r="AZ110" s="226">
        <v>0</v>
      </c>
      <c r="BA110" s="226">
        <v>0</v>
      </c>
      <c r="BB110" s="226">
        <v>0</v>
      </c>
      <c r="BC110" s="226">
        <v>0</v>
      </c>
      <c r="BD110" s="226">
        <v>0</v>
      </c>
      <c r="BE110" s="226">
        <v>0</v>
      </c>
      <c r="BF110" s="226">
        <v>0</v>
      </c>
      <c r="BG110" s="226">
        <v>0</v>
      </c>
      <c r="BH110" s="226">
        <v>0</v>
      </c>
      <c r="BI110" s="226">
        <v>0</v>
      </c>
    </row>
    <row r="111" spans="1:61" x14ac:dyDescent="0.25">
      <c r="A111" s="225" t="s">
        <v>117</v>
      </c>
      <c r="B111" s="226">
        <v>0</v>
      </c>
      <c r="C111" s="226">
        <v>0</v>
      </c>
      <c r="D111" s="226">
        <v>0</v>
      </c>
      <c r="E111" s="226">
        <v>0</v>
      </c>
      <c r="F111" s="226">
        <v>0</v>
      </c>
      <c r="G111" s="226">
        <v>0</v>
      </c>
      <c r="H111" s="226">
        <v>0</v>
      </c>
      <c r="I111" s="226">
        <v>0</v>
      </c>
      <c r="J111" s="226">
        <v>0</v>
      </c>
      <c r="K111" s="226">
        <v>0</v>
      </c>
      <c r="L111" s="226">
        <v>0</v>
      </c>
      <c r="M111" s="226">
        <v>0</v>
      </c>
      <c r="N111" s="226">
        <v>0</v>
      </c>
      <c r="O111" s="226">
        <v>0</v>
      </c>
      <c r="P111" s="226">
        <v>0</v>
      </c>
      <c r="Q111" s="226">
        <v>0</v>
      </c>
      <c r="R111" s="226">
        <v>0</v>
      </c>
      <c r="S111" s="226">
        <v>0</v>
      </c>
      <c r="T111" s="226">
        <v>0</v>
      </c>
      <c r="U111" s="226">
        <v>0</v>
      </c>
      <c r="V111" s="226">
        <v>0</v>
      </c>
      <c r="W111" s="226">
        <v>0</v>
      </c>
      <c r="X111" s="226">
        <v>0</v>
      </c>
      <c r="Y111" s="226">
        <v>0</v>
      </c>
      <c r="Z111" s="226">
        <v>0</v>
      </c>
      <c r="AA111" s="226">
        <v>0</v>
      </c>
      <c r="AB111" s="226">
        <v>0</v>
      </c>
      <c r="AC111" s="226">
        <v>0</v>
      </c>
      <c r="AD111" s="226">
        <v>0</v>
      </c>
      <c r="AE111" s="226">
        <v>0</v>
      </c>
      <c r="AF111" s="226">
        <v>0</v>
      </c>
      <c r="AG111" s="226">
        <v>0</v>
      </c>
      <c r="AH111" s="226">
        <v>0</v>
      </c>
      <c r="AI111" s="226">
        <v>0</v>
      </c>
      <c r="AJ111" s="226">
        <v>0</v>
      </c>
      <c r="AK111" s="226">
        <v>0</v>
      </c>
      <c r="AL111" s="226">
        <v>0</v>
      </c>
      <c r="AM111" s="226">
        <v>0</v>
      </c>
      <c r="AN111" s="226">
        <v>0</v>
      </c>
      <c r="AO111" s="226">
        <v>0</v>
      </c>
      <c r="AP111" s="226">
        <v>0</v>
      </c>
      <c r="AQ111" s="226">
        <v>0</v>
      </c>
      <c r="AR111" s="226">
        <v>0</v>
      </c>
      <c r="AS111" s="226">
        <v>0</v>
      </c>
      <c r="AT111" s="226">
        <v>0</v>
      </c>
      <c r="AU111" s="226">
        <v>0</v>
      </c>
      <c r="AV111" s="226">
        <v>0</v>
      </c>
      <c r="AW111" s="226">
        <v>0</v>
      </c>
      <c r="AX111" s="226">
        <v>0</v>
      </c>
      <c r="AY111" s="226">
        <v>0</v>
      </c>
      <c r="AZ111" s="226">
        <v>0</v>
      </c>
      <c r="BA111" s="226">
        <v>0</v>
      </c>
      <c r="BB111" s="226">
        <v>0</v>
      </c>
      <c r="BC111" s="226">
        <v>0</v>
      </c>
      <c r="BD111" s="226">
        <v>0</v>
      </c>
      <c r="BE111" s="226">
        <v>0</v>
      </c>
      <c r="BF111" s="226">
        <v>0</v>
      </c>
      <c r="BG111" s="226">
        <v>0</v>
      </c>
      <c r="BH111" s="226">
        <v>0</v>
      </c>
      <c r="BI111" s="226">
        <v>0</v>
      </c>
    </row>
    <row r="112" spans="1:61" x14ac:dyDescent="0.25">
      <c r="A112" s="225" t="s">
        <v>118</v>
      </c>
      <c r="B112" s="226">
        <v>0</v>
      </c>
      <c r="C112" s="226">
        <v>0</v>
      </c>
      <c r="D112" s="226">
        <v>0</v>
      </c>
      <c r="E112" s="226">
        <v>0</v>
      </c>
      <c r="F112" s="226">
        <v>0</v>
      </c>
      <c r="G112" s="226">
        <v>0</v>
      </c>
      <c r="H112" s="226">
        <v>0</v>
      </c>
      <c r="I112" s="226">
        <v>0</v>
      </c>
      <c r="J112" s="226">
        <v>0</v>
      </c>
      <c r="K112" s="226">
        <v>0</v>
      </c>
      <c r="L112" s="226">
        <v>0</v>
      </c>
      <c r="M112" s="226">
        <v>0</v>
      </c>
      <c r="N112" s="226">
        <v>0</v>
      </c>
      <c r="O112" s="226">
        <v>0</v>
      </c>
      <c r="P112" s="226">
        <v>0</v>
      </c>
      <c r="Q112" s="226">
        <v>0</v>
      </c>
      <c r="R112" s="226">
        <v>0</v>
      </c>
      <c r="S112" s="226">
        <v>0</v>
      </c>
      <c r="T112" s="226">
        <v>0</v>
      </c>
      <c r="U112" s="226">
        <v>0</v>
      </c>
      <c r="V112" s="226">
        <v>0</v>
      </c>
      <c r="W112" s="226">
        <v>0</v>
      </c>
      <c r="X112" s="226">
        <v>0</v>
      </c>
      <c r="Y112" s="226">
        <v>0</v>
      </c>
      <c r="Z112" s="226">
        <v>0</v>
      </c>
      <c r="AA112" s="226">
        <v>0</v>
      </c>
      <c r="AB112" s="226">
        <v>0</v>
      </c>
      <c r="AC112" s="226">
        <v>0</v>
      </c>
      <c r="AD112" s="226">
        <v>0</v>
      </c>
      <c r="AE112" s="226">
        <v>0</v>
      </c>
      <c r="AF112" s="226">
        <v>0</v>
      </c>
      <c r="AG112" s="226">
        <v>0</v>
      </c>
      <c r="AH112" s="226">
        <v>0</v>
      </c>
      <c r="AI112" s="226">
        <v>0</v>
      </c>
      <c r="AJ112" s="226">
        <v>0</v>
      </c>
      <c r="AK112" s="226">
        <v>0</v>
      </c>
      <c r="AL112" s="226">
        <v>0</v>
      </c>
      <c r="AM112" s="226">
        <v>0</v>
      </c>
      <c r="AN112" s="226">
        <v>0</v>
      </c>
      <c r="AO112" s="226">
        <v>0</v>
      </c>
      <c r="AP112" s="226">
        <v>0</v>
      </c>
      <c r="AQ112" s="226">
        <v>0</v>
      </c>
      <c r="AR112" s="226">
        <v>0</v>
      </c>
      <c r="AS112" s="226">
        <v>0</v>
      </c>
      <c r="AT112" s="226">
        <v>0</v>
      </c>
      <c r="AU112" s="226">
        <v>0</v>
      </c>
      <c r="AV112" s="226">
        <v>0</v>
      </c>
      <c r="AW112" s="226">
        <v>0</v>
      </c>
      <c r="AX112" s="226">
        <v>0</v>
      </c>
      <c r="AY112" s="226">
        <v>0</v>
      </c>
      <c r="AZ112" s="226">
        <v>0</v>
      </c>
      <c r="BA112" s="226">
        <v>0</v>
      </c>
      <c r="BB112" s="226">
        <v>0</v>
      </c>
      <c r="BC112" s="226">
        <v>0</v>
      </c>
      <c r="BD112" s="226">
        <v>0</v>
      </c>
      <c r="BE112" s="226">
        <v>0</v>
      </c>
      <c r="BF112" s="226">
        <v>490386</v>
      </c>
      <c r="BG112" s="226">
        <v>7.8293897882938976</v>
      </c>
      <c r="BH112" s="226">
        <v>490386</v>
      </c>
      <c r="BI112" s="226">
        <v>7.8293897882938976</v>
      </c>
    </row>
    <row r="113" spans="1:61" x14ac:dyDescent="0.25">
      <c r="A113" s="225" t="s">
        <v>119</v>
      </c>
      <c r="B113" s="226">
        <v>0</v>
      </c>
      <c r="C113" s="226">
        <v>0</v>
      </c>
      <c r="D113" s="226">
        <v>0</v>
      </c>
      <c r="E113" s="226">
        <v>0</v>
      </c>
      <c r="F113" s="226">
        <v>0</v>
      </c>
      <c r="G113" s="226">
        <v>0</v>
      </c>
      <c r="H113" s="226">
        <v>0</v>
      </c>
      <c r="I113" s="226">
        <v>0</v>
      </c>
      <c r="J113" s="226">
        <v>0</v>
      </c>
      <c r="K113" s="226">
        <v>0</v>
      </c>
      <c r="L113" s="226">
        <v>0</v>
      </c>
      <c r="M113" s="226">
        <v>0</v>
      </c>
      <c r="N113" s="226">
        <v>0</v>
      </c>
      <c r="O113" s="226">
        <v>0</v>
      </c>
      <c r="P113" s="226">
        <v>0</v>
      </c>
      <c r="Q113" s="226">
        <v>0</v>
      </c>
      <c r="R113" s="226">
        <v>0</v>
      </c>
      <c r="S113" s="226">
        <v>0</v>
      </c>
      <c r="T113" s="226">
        <v>0</v>
      </c>
      <c r="U113" s="226">
        <v>0</v>
      </c>
      <c r="V113" s="226">
        <v>0</v>
      </c>
      <c r="W113" s="226">
        <v>0</v>
      </c>
      <c r="X113" s="226">
        <v>0</v>
      </c>
      <c r="Y113" s="226">
        <v>0</v>
      </c>
      <c r="Z113" s="226">
        <v>0</v>
      </c>
      <c r="AA113" s="226">
        <v>0</v>
      </c>
      <c r="AB113" s="226">
        <v>0</v>
      </c>
      <c r="AC113" s="226">
        <v>0</v>
      </c>
      <c r="AD113" s="226">
        <v>0</v>
      </c>
      <c r="AE113" s="226">
        <v>0</v>
      </c>
      <c r="AF113" s="226">
        <v>0</v>
      </c>
      <c r="AG113" s="226">
        <v>0</v>
      </c>
      <c r="AH113" s="226">
        <v>0</v>
      </c>
      <c r="AI113" s="226">
        <v>0</v>
      </c>
      <c r="AJ113" s="226">
        <v>0</v>
      </c>
      <c r="AK113" s="226">
        <v>0</v>
      </c>
      <c r="AL113" s="226">
        <v>0</v>
      </c>
      <c r="AM113" s="226">
        <v>0</v>
      </c>
      <c r="AN113" s="226">
        <v>0</v>
      </c>
      <c r="AO113" s="226">
        <v>0</v>
      </c>
      <c r="AP113" s="226">
        <v>0</v>
      </c>
      <c r="AQ113" s="226">
        <v>0</v>
      </c>
      <c r="AR113" s="226">
        <v>0</v>
      </c>
      <c r="AS113" s="226">
        <v>0</v>
      </c>
      <c r="AT113" s="226">
        <v>0</v>
      </c>
      <c r="AU113" s="226">
        <v>0</v>
      </c>
      <c r="AV113" s="226">
        <v>0</v>
      </c>
      <c r="AW113" s="226">
        <v>0</v>
      </c>
      <c r="AX113" s="226">
        <v>0</v>
      </c>
      <c r="AY113" s="226">
        <v>0</v>
      </c>
      <c r="AZ113" s="226">
        <v>0</v>
      </c>
      <c r="BA113" s="226">
        <v>0</v>
      </c>
      <c r="BB113" s="226">
        <v>0</v>
      </c>
      <c r="BC113" s="226">
        <v>0</v>
      </c>
      <c r="BD113" s="226">
        <v>0</v>
      </c>
      <c r="BE113" s="226">
        <v>0</v>
      </c>
      <c r="BF113" s="226">
        <v>0</v>
      </c>
      <c r="BG113" s="226">
        <v>0</v>
      </c>
      <c r="BH113" s="226">
        <v>0</v>
      </c>
      <c r="BI113" s="226">
        <v>0</v>
      </c>
    </row>
    <row r="114" spans="1:61" x14ac:dyDescent="0.25">
      <c r="A114" s="225" t="s">
        <v>120</v>
      </c>
      <c r="B114" s="226">
        <v>0</v>
      </c>
      <c r="C114" s="226">
        <v>0</v>
      </c>
      <c r="D114" s="226">
        <v>0</v>
      </c>
      <c r="E114" s="226">
        <v>0</v>
      </c>
      <c r="F114" s="226">
        <v>0</v>
      </c>
      <c r="G114" s="226">
        <v>0</v>
      </c>
      <c r="H114" s="226">
        <v>0</v>
      </c>
      <c r="I114" s="226">
        <v>0</v>
      </c>
      <c r="J114" s="226">
        <v>0</v>
      </c>
      <c r="K114" s="226">
        <v>0</v>
      </c>
      <c r="L114" s="226">
        <v>0</v>
      </c>
      <c r="M114" s="226">
        <v>0</v>
      </c>
      <c r="N114" s="226">
        <v>0</v>
      </c>
      <c r="O114" s="226">
        <v>0</v>
      </c>
      <c r="P114" s="226">
        <v>0</v>
      </c>
      <c r="Q114" s="226">
        <v>0</v>
      </c>
      <c r="R114" s="226">
        <v>0</v>
      </c>
      <c r="S114" s="226">
        <v>0</v>
      </c>
      <c r="T114" s="226">
        <v>0</v>
      </c>
      <c r="U114" s="226">
        <v>0</v>
      </c>
      <c r="V114" s="226">
        <v>0</v>
      </c>
      <c r="W114" s="226">
        <v>0</v>
      </c>
      <c r="X114" s="226">
        <v>0</v>
      </c>
      <c r="Y114" s="226">
        <v>0</v>
      </c>
      <c r="Z114" s="226">
        <v>0</v>
      </c>
      <c r="AA114" s="226">
        <v>0</v>
      </c>
      <c r="AB114" s="226">
        <v>0</v>
      </c>
      <c r="AC114" s="226">
        <v>0</v>
      </c>
      <c r="AD114" s="226">
        <v>0</v>
      </c>
      <c r="AE114" s="226">
        <v>0</v>
      </c>
      <c r="AF114" s="226">
        <v>0</v>
      </c>
      <c r="AG114" s="226">
        <v>0</v>
      </c>
      <c r="AH114" s="226">
        <v>0</v>
      </c>
      <c r="AI114" s="226">
        <v>0</v>
      </c>
      <c r="AJ114" s="226">
        <v>0</v>
      </c>
      <c r="AK114" s="226">
        <v>0</v>
      </c>
      <c r="AL114" s="226">
        <v>0</v>
      </c>
      <c r="AM114" s="226">
        <v>0</v>
      </c>
      <c r="AN114" s="226">
        <v>0</v>
      </c>
      <c r="AO114" s="226">
        <v>0</v>
      </c>
      <c r="AP114" s="226">
        <v>0</v>
      </c>
      <c r="AQ114" s="226">
        <v>0</v>
      </c>
      <c r="AR114" s="226">
        <v>0</v>
      </c>
      <c r="AS114" s="226">
        <v>0</v>
      </c>
      <c r="AT114" s="226">
        <v>0</v>
      </c>
      <c r="AU114" s="226">
        <v>0</v>
      </c>
      <c r="AV114" s="226">
        <v>0</v>
      </c>
      <c r="AW114" s="226">
        <v>0</v>
      </c>
      <c r="AX114" s="226">
        <v>0</v>
      </c>
      <c r="AY114" s="226">
        <v>0</v>
      </c>
      <c r="AZ114" s="226">
        <v>0</v>
      </c>
      <c r="BA114" s="226">
        <v>0</v>
      </c>
      <c r="BB114" s="226">
        <v>0</v>
      </c>
      <c r="BC114" s="226">
        <v>0</v>
      </c>
      <c r="BD114" s="226">
        <v>0</v>
      </c>
      <c r="BE114" s="226">
        <v>0</v>
      </c>
      <c r="BF114" s="226">
        <v>0</v>
      </c>
      <c r="BG114" s="226">
        <v>0</v>
      </c>
      <c r="BH114" s="226">
        <v>0</v>
      </c>
      <c r="BI114" s="226">
        <v>0</v>
      </c>
    </row>
    <row r="115" spans="1:61" x14ac:dyDescent="0.25">
      <c r="A115" s="225" t="s">
        <v>121</v>
      </c>
      <c r="B115" s="226">
        <v>0</v>
      </c>
      <c r="C115" s="226">
        <v>0</v>
      </c>
      <c r="D115" s="226">
        <v>0</v>
      </c>
      <c r="E115" s="226">
        <v>0</v>
      </c>
      <c r="F115" s="226">
        <v>0</v>
      </c>
      <c r="G115" s="226">
        <v>0</v>
      </c>
      <c r="H115" s="226">
        <v>0</v>
      </c>
      <c r="I115" s="226">
        <v>0</v>
      </c>
      <c r="J115" s="226">
        <v>0</v>
      </c>
      <c r="K115" s="226">
        <v>0</v>
      </c>
      <c r="L115" s="226">
        <v>0</v>
      </c>
      <c r="M115" s="226">
        <v>0</v>
      </c>
      <c r="N115" s="226">
        <v>0</v>
      </c>
      <c r="O115" s="226">
        <v>0</v>
      </c>
      <c r="P115" s="226">
        <v>0</v>
      </c>
      <c r="Q115" s="226">
        <v>0</v>
      </c>
      <c r="R115" s="226">
        <v>0</v>
      </c>
      <c r="S115" s="226">
        <v>0</v>
      </c>
      <c r="T115" s="226">
        <v>0</v>
      </c>
      <c r="U115" s="226">
        <v>0</v>
      </c>
      <c r="V115" s="226">
        <v>0</v>
      </c>
      <c r="W115" s="226">
        <v>0</v>
      </c>
      <c r="X115" s="226">
        <v>0</v>
      </c>
      <c r="Y115" s="226">
        <v>0</v>
      </c>
      <c r="Z115" s="226">
        <v>0</v>
      </c>
      <c r="AA115" s="226">
        <v>0</v>
      </c>
      <c r="AB115" s="226">
        <v>0</v>
      </c>
      <c r="AC115" s="226">
        <v>0</v>
      </c>
      <c r="AD115" s="226">
        <v>0</v>
      </c>
      <c r="AE115" s="226">
        <v>0</v>
      </c>
      <c r="AF115" s="226">
        <v>0</v>
      </c>
      <c r="AG115" s="226">
        <v>0</v>
      </c>
      <c r="AH115" s="226">
        <v>0</v>
      </c>
      <c r="AI115" s="226">
        <v>0</v>
      </c>
      <c r="AJ115" s="226">
        <v>0</v>
      </c>
      <c r="AK115" s="226">
        <v>0</v>
      </c>
      <c r="AL115" s="226">
        <v>0</v>
      </c>
      <c r="AM115" s="226">
        <v>0</v>
      </c>
      <c r="AN115" s="226">
        <v>0</v>
      </c>
      <c r="AO115" s="226">
        <v>0</v>
      </c>
      <c r="AP115" s="226">
        <v>0</v>
      </c>
      <c r="AQ115" s="226">
        <v>0</v>
      </c>
      <c r="AR115" s="226">
        <v>0</v>
      </c>
      <c r="AS115" s="226">
        <v>0</v>
      </c>
      <c r="AT115" s="226">
        <v>0</v>
      </c>
      <c r="AU115" s="226">
        <v>0</v>
      </c>
      <c r="AV115" s="226">
        <v>0</v>
      </c>
      <c r="AW115" s="226">
        <v>0</v>
      </c>
      <c r="AX115" s="226">
        <v>0</v>
      </c>
      <c r="AY115" s="226">
        <v>0</v>
      </c>
      <c r="AZ115" s="226">
        <v>0</v>
      </c>
      <c r="BA115" s="226">
        <v>0</v>
      </c>
      <c r="BB115" s="226">
        <v>0</v>
      </c>
      <c r="BC115" s="226">
        <v>0</v>
      </c>
      <c r="BD115" s="226">
        <v>0</v>
      </c>
      <c r="BE115" s="226">
        <v>0</v>
      </c>
      <c r="BF115" s="226">
        <v>377920</v>
      </c>
      <c r="BG115" s="226">
        <v>6.0337835680301435</v>
      </c>
      <c r="BH115" s="226">
        <v>377920</v>
      </c>
      <c r="BI115" s="226">
        <v>6.0337835680301435</v>
      </c>
    </row>
    <row r="116" spans="1:61" x14ac:dyDescent="0.25">
      <c r="A116" s="225" t="s">
        <v>122</v>
      </c>
      <c r="B116" s="226">
        <v>0</v>
      </c>
      <c r="C116" s="226">
        <v>0</v>
      </c>
      <c r="D116" s="226">
        <v>0</v>
      </c>
      <c r="E116" s="226">
        <v>0</v>
      </c>
      <c r="F116" s="226">
        <v>0</v>
      </c>
      <c r="G116" s="226">
        <v>0</v>
      </c>
      <c r="H116" s="226">
        <v>0</v>
      </c>
      <c r="I116" s="226">
        <v>0</v>
      </c>
      <c r="J116" s="226">
        <v>0</v>
      </c>
      <c r="K116" s="226">
        <v>0</v>
      </c>
      <c r="L116" s="226">
        <v>0</v>
      </c>
      <c r="M116" s="226">
        <v>0</v>
      </c>
      <c r="N116" s="226">
        <v>0</v>
      </c>
      <c r="O116" s="226">
        <v>0</v>
      </c>
      <c r="P116" s="226">
        <v>0</v>
      </c>
      <c r="Q116" s="226">
        <v>0</v>
      </c>
      <c r="R116" s="226">
        <v>0</v>
      </c>
      <c r="S116" s="226">
        <v>0</v>
      </c>
      <c r="T116" s="226">
        <v>0</v>
      </c>
      <c r="U116" s="226">
        <v>0</v>
      </c>
      <c r="V116" s="226">
        <v>0</v>
      </c>
      <c r="W116" s="226">
        <v>0</v>
      </c>
      <c r="X116" s="226">
        <v>0</v>
      </c>
      <c r="Y116" s="226">
        <v>0</v>
      </c>
      <c r="Z116" s="226">
        <v>0</v>
      </c>
      <c r="AA116" s="226">
        <v>0</v>
      </c>
      <c r="AB116" s="226">
        <v>0</v>
      </c>
      <c r="AC116" s="226">
        <v>0</v>
      </c>
      <c r="AD116" s="226">
        <v>0</v>
      </c>
      <c r="AE116" s="226">
        <v>0</v>
      </c>
      <c r="AF116" s="226">
        <v>0</v>
      </c>
      <c r="AG116" s="226">
        <v>0</v>
      </c>
      <c r="AH116" s="226">
        <v>0</v>
      </c>
      <c r="AI116" s="226">
        <v>0</v>
      </c>
      <c r="AJ116" s="226">
        <v>0</v>
      </c>
      <c r="AK116" s="226">
        <v>0</v>
      </c>
      <c r="AL116" s="226">
        <v>0</v>
      </c>
      <c r="AM116" s="226">
        <v>0</v>
      </c>
      <c r="AN116" s="226">
        <v>0</v>
      </c>
      <c r="AO116" s="226">
        <v>0</v>
      </c>
      <c r="AP116" s="226">
        <v>0</v>
      </c>
      <c r="AQ116" s="226">
        <v>0</v>
      </c>
      <c r="AR116" s="226">
        <v>0</v>
      </c>
      <c r="AS116" s="226">
        <v>0</v>
      </c>
      <c r="AT116" s="226">
        <v>0</v>
      </c>
      <c r="AU116" s="226">
        <v>0</v>
      </c>
      <c r="AV116" s="226">
        <v>0</v>
      </c>
      <c r="AW116" s="226">
        <v>0</v>
      </c>
      <c r="AX116" s="226">
        <v>0</v>
      </c>
      <c r="AY116" s="226">
        <v>0</v>
      </c>
      <c r="AZ116" s="226">
        <v>0</v>
      </c>
      <c r="BA116" s="226">
        <v>0</v>
      </c>
      <c r="BB116" s="226">
        <v>0</v>
      </c>
      <c r="BC116" s="226">
        <v>0</v>
      </c>
      <c r="BD116" s="226">
        <v>0</v>
      </c>
      <c r="BE116" s="226">
        <v>0</v>
      </c>
      <c r="BF116" s="226">
        <v>0</v>
      </c>
      <c r="BG116" s="226">
        <v>0</v>
      </c>
      <c r="BH116" s="226">
        <v>0</v>
      </c>
      <c r="BI116" s="226">
        <v>0</v>
      </c>
    </row>
    <row r="117" spans="1:61" x14ac:dyDescent="0.25">
      <c r="A117" s="227" t="s">
        <v>123</v>
      </c>
      <c r="B117" s="228">
        <v>0</v>
      </c>
      <c r="C117" s="228">
        <v>0</v>
      </c>
      <c r="D117" s="228">
        <v>0</v>
      </c>
      <c r="E117" s="228">
        <v>0</v>
      </c>
      <c r="F117" s="228">
        <v>0</v>
      </c>
      <c r="G117" s="228">
        <v>0</v>
      </c>
      <c r="H117" s="228">
        <v>112887.16</v>
      </c>
      <c r="I117" s="228">
        <v>63.850203619909507</v>
      </c>
      <c r="J117" s="228">
        <v>0</v>
      </c>
      <c r="K117" s="228">
        <v>0</v>
      </c>
      <c r="L117" s="228">
        <v>0</v>
      </c>
      <c r="M117" s="228">
        <v>0</v>
      </c>
      <c r="N117" s="228">
        <v>0</v>
      </c>
      <c r="O117" s="228">
        <v>0</v>
      </c>
      <c r="P117" s="228">
        <v>1611475</v>
      </c>
      <c r="Q117" s="228">
        <v>109.69130760329453</v>
      </c>
      <c r="R117" s="228">
        <v>185344.34</v>
      </c>
      <c r="S117" s="228">
        <v>88.894167865707431</v>
      </c>
      <c r="T117" s="228">
        <v>0</v>
      </c>
      <c r="U117" s="228">
        <v>0</v>
      </c>
      <c r="V117" s="228">
        <v>0</v>
      </c>
      <c r="W117" s="228">
        <v>0</v>
      </c>
      <c r="X117" s="228">
        <v>0</v>
      </c>
      <c r="Y117" s="228">
        <v>0</v>
      </c>
      <c r="Z117" s="228">
        <v>0</v>
      </c>
      <c r="AA117" s="228">
        <v>0</v>
      </c>
      <c r="AB117" s="228">
        <v>0</v>
      </c>
      <c r="AC117" s="228">
        <v>0</v>
      </c>
      <c r="AD117" s="228">
        <v>0</v>
      </c>
      <c r="AE117" s="228">
        <v>0</v>
      </c>
      <c r="AF117" s="228">
        <v>0</v>
      </c>
      <c r="AG117" s="228">
        <v>0</v>
      </c>
      <c r="AH117" s="228">
        <v>0</v>
      </c>
      <c r="AI117" s="228">
        <v>0</v>
      </c>
      <c r="AJ117" s="228">
        <v>310047</v>
      </c>
      <c r="AK117" s="228">
        <v>72.986581920903959</v>
      </c>
      <c r="AL117" s="228">
        <v>24320.55</v>
      </c>
      <c r="AM117" s="228">
        <v>50.77359081419624</v>
      </c>
      <c r="AN117" s="228">
        <v>207276</v>
      </c>
      <c r="AO117" s="228">
        <v>111.92008639308855</v>
      </c>
      <c r="AP117" s="228">
        <v>0</v>
      </c>
      <c r="AQ117" s="228">
        <v>0</v>
      </c>
      <c r="AR117" s="228">
        <v>0</v>
      </c>
      <c r="AS117" s="228">
        <v>0</v>
      </c>
      <c r="AT117" s="228">
        <v>0</v>
      </c>
      <c r="AU117" s="228">
        <v>0</v>
      </c>
      <c r="AV117" s="228">
        <v>0</v>
      </c>
      <c r="AW117" s="228">
        <v>0</v>
      </c>
      <c r="AX117" s="228">
        <v>0</v>
      </c>
      <c r="AY117" s="228">
        <v>0</v>
      </c>
      <c r="AZ117" s="228">
        <v>2224330</v>
      </c>
      <c r="BA117" s="228">
        <v>112.24919257165926</v>
      </c>
      <c r="BB117" s="228">
        <v>472068</v>
      </c>
      <c r="BC117" s="228">
        <v>80.338325391422742</v>
      </c>
      <c r="BD117" s="228">
        <v>284329.96999999997</v>
      </c>
      <c r="BE117" s="228">
        <v>93.993378512396689</v>
      </c>
      <c r="BF117" s="228">
        <v>2782168</v>
      </c>
      <c r="BG117" s="228">
        <v>44.419452693425299</v>
      </c>
      <c r="BH117" s="228">
        <v>8214246.0199999996</v>
      </c>
      <c r="BI117" s="228">
        <v>131.14675767155219</v>
      </c>
    </row>
    <row r="118" spans="1:61" x14ac:dyDescent="0.25">
      <c r="A118" s="227" t="s">
        <v>124</v>
      </c>
      <c r="B118" s="228">
        <v>0</v>
      </c>
      <c r="C118" s="228">
        <v>0</v>
      </c>
      <c r="D118" s="228">
        <v>0</v>
      </c>
      <c r="E118" s="228">
        <v>0</v>
      </c>
      <c r="F118" s="228">
        <v>0</v>
      </c>
      <c r="G118" s="228">
        <v>0</v>
      </c>
      <c r="H118" s="228">
        <v>457049.70999999996</v>
      </c>
      <c r="I118" s="228">
        <v>258.51227941176467</v>
      </c>
      <c r="J118" s="228">
        <v>0</v>
      </c>
      <c r="K118" s="228">
        <v>0</v>
      </c>
      <c r="L118" s="228">
        <v>0</v>
      </c>
      <c r="M118" s="228">
        <v>0</v>
      </c>
      <c r="N118" s="228">
        <v>0</v>
      </c>
      <c r="O118" s="228">
        <v>0</v>
      </c>
      <c r="P118" s="228">
        <v>4487494.29</v>
      </c>
      <c r="Q118" s="228">
        <v>305.4587359607923</v>
      </c>
      <c r="R118" s="228">
        <v>555123.73</v>
      </c>
      <c r="S118" s="228">
        <v>266.24639328537171</v>
      </c>
      <c r="T118" s="228">
        <v>0</v>
      </c>
      <c r="U118" s="228">
        <v>0</v>
      </c>
      <c r="V118" s="228">
        <v>0</v>
      </c>
      <c r="W118" s="228">
        <v>0</v>
      </c>
      <c r="X118" s="228">
        <v>0</v>
      </c>
      <c r="Y118" s="228">
        <v>0</v>
      </c>
      <c r="Z118" s="228">
        <v>0</v>
      </c>
      <c r="AA118" s="228">
        <v>0</v>
      </c>
      <c r="AB118" s="228">
        <v>0</v>
      </c>
      <c r="AC118" s="228">
        <v>0</v>
      </c>
      <c r="AD118" s="228">
        <v>0</v>
      </c>
      <c r="AE118" s="228">
        <v>0</v>
      </c>
      <c r="AF118" s="228">
        <v>0</v>
      </c>
      <c r="AG118" s="228">
        <v>0</v>
      </c>
      <c r="AH118" s="228">
        <v>0</v>
      </c>
      <c r="AI118" s="228">
        <v>0</v>
      </c>
      <c r="AJ118" s="228">
        <v>1239087.29</v>
      </c>
      <c r="AK118" s="228">
        <v>291.68721516007531</v>
      </c>
      <c r="AL118" s="228">
        <v>114075.47000000002</v>
      </c>
      <c r="AM118" s="228">
        <v>238.15338204592905</v>
      </c>
      <c r="AN118" s="228">
        <v>568293.99</v>
      </c>
      <c r="AO118" s="228">
        <v>306.8542062634989</v>
      </c>
      <c r="AP118" s="228">
        <v>0</v>
      </c>
      <c r="AQ118" s="228">
        <v>0</v>
      </c>
      <c r="AR118" s="228">
        <v>0</v>
      </c>
      <c r="AS118" s="228">
        <v>0</v>
      </c>
      <c r="AT118" s="228">
        <v>0</v>
      </c>
      <c r="AU118" s="228">
        <v>0</v>
      </c>
      <c r="AV118" s="228">
        <v>0</v>
      </c>
      <c r="AW118" s="228">
        <v>0</v>
      </c>
      <c r="AX118" s="228">
        <v>0</v>
      </c>
      <c r="AY118" s="228">
        <v>0</v>
      </c>
      <c r="AZ118" s="228">
        <v>7069953.8799999999</v>
      </c>
      <c r="BA118" s="228">
        <v>356.78007064997979</v>
      </c>
      <c r="BB118" s="228">
        <v>1752524.07</v>
      </c>
      <c r="BC118" s="228">
        <v>298.2512031994554</v>
      </c>
      <c r="BD118" s="228">
        <v>897891.04999999993</v>
      </c>
      <c r="BE118" s="228">
        <v>296.82348760330575</v>
      </c>
      <c r="BF118" s="228">
        <v>9657386.0899999999</v>
      </c>
      <c r="BG118" s="228">
        <v>154.18759922725675</v>
      </c>
      <c r="BH118" s="228">
        <v>26798879.57</v>
      </c>
      <c r="BI118" s="228">
        <v>427.86473113644348</v>
      </c>
    </row>
    <row r="119" spans="1:61" x14ac:dyDescent="0.25">
      <c r="A119" s="227" t="s">
        <v>125</v>
      </c>
      <c r="B119" s="228">
        <v>8288.0399999999991</v>
      </c>
      <c r="C119" s="228">
        <v>26.063018867924526</v>
      </c>
      <c r="D119" s="228">
        <v>27776.039999999994</v>
      </c>
      <c r="E119" s="228">
        <v>58.847542372881342</v>
      </c>
      <c r="F119" s="228">
        <v>2240.0400000000004</v>
      </c>
      <c r="G119" s="228">
        <v>7.417350993377485</v>
      </c>
      <c r="H119" s="228">
        <v>470489.70999999996</v>
      </c>
      <c r="I119" s="228">
        <v>266.11408936651583</v>
      </c>
      <c r="J119" s="228">
        <v>24640.080000000002</v>
      </c>
      <c r="K119" s="228">
        <v>66.415309973045822</v>
      </c>
      <c r="L119" s="228">
        <v>29568</v>
      </c>
      <c r="M119" s="228">
        <v>64.278260869565216</v>
      </c>
      <c r="N119" s="228">
        <v>55328.039999999986</v>
      </c>
      <c r="O119" s="228">
        <v>59.174374331550787</v>
      </c>
      <c r="P119" s="228">
        <v>4538342.37</v>
      </c>
      <c r="Q119" s="228">
        <v>308.91990810700429</v>
      </c>
      <c r="R119" s="228">
        <v>611571.73</v>
      </c>
      <c r="S119" s="228">
        <v>293.31977458033572</v>
      </c>
      <c r="T119" s="228">
        <v>53088</v>
      </c>
      <c r="U119" s="228">
        <v>34.00896860986547</v>
      </c>
      <c r="V119" s="228">
        <v>4704</v>
      </c>
      <c r="W119" s="228">
        <v>30.745098039215687</v>
      </c>
      <c r="X119" s="228">
        <v>17696.04</v>
      </c>
      <c r="Y119" s="228">
        <v>72.823209876543217</v>
      </c>
      <c r="Z119" s="228">
        <v>0</v>
      </c>
      <c r="AA119" s="228">
        <v>0</v>
      </c>
      <c r="AB119" s="228">
        <v>4256.04</v>
      </c>
      <c r="AC119" s="228">
        <v>7.0815973377703827</v>
      </c>
      <c r="AD119" s="228">
        <v>21056.04</v>
      </c>
      <c r="AE119" s="228">
        <v>86.650370370370368</v>
      </c>
      <c r="AF119" s="228">
        <v>10752</v>
      </c>
      <c r="AG119" s="228">
        <v>69.818181818181813</v>
      </c>
      <c r="AH119" s="228">
        <v>21280.079999999998</v>
      </c>
      <c r="AI119" s="228">
        <v>70.231287128712864</v>
      </c>
      <c r="AJ119" s="228">
        <v>1264847.33</v>
      </c>
      <c r="AK119" s="228">
        <v>297.75125470809797</v>
      </c>
      <c r="AL119" s="228">
        <v>123931.55000000002</v>
      </c>
      <c r="AM119" s="228">
        <v>258.72974947807938</v>
      </c>
      <c r="AN119" s="228">
        <v>576806.06999999995</v>
      </c>
      <c r="AO119" s="228">
        <v>311.45036177105828</v>
      </c>
      <c r="AP119" s="228">
        <v>17472</v>
      </c>
      <c r="AQ119" s="228">
        <v>68.25</v>
      </c>
      <c r="AR119" s="228">
        <v>19488</v>
      </c>
      <c r="AS119" s="228">
        <v>50.487046632124354</v>
      </c>
      <c r="AT119" s="228">
        <v>35392.080000000002</v>
      </c>
      <c r="AU119" s="228">
        <v>57.361555915721233</v>
      </c>
      <c r="AV119" s="228">
        <v>15680.04</v>
      </c>
      <c r="AW119" s="228">
        <v>69.075066079295155</v>
      </c>
      <c r="AX119" s="228">
        <v>9632.0399999999991</v>
      </c>
      <c r="AY119" s="228">
        <v>82.325128205128195</v>
      </c>
      <c r="AZ119" s="228">
        <v>7113633.8799999999</v>
      </c>
      <c r="BA119" s="228">
        <v>358.98435002018573</v>
      </c>
      <c r="BB119" s="228">
        <v>1780972.11</v>
      </c>
      <c r="BC119" s="228">
        <v>303.09259870660316</v>
      </c>
      <c r="BD119" s="228">
        <v>935971.12999999989</v>
      </c>
      <c r="BE119" s="228">
        <v>309.41194380165285</v>
      </c>
      <c r="BF119" s="228">
        <v>9657386.0899999999</v>
      </c>
      <c r="BG119" s="228">
        <v>154.18759922725675</v>
      </c>
      <c r="BH119" s="228">
        <v>27452288.57</v>
      </c>
      <c r="BI119" s="228">
        <v>438.29690854807296</v>
      </c>
    </row>
    <row r="120" spans="1:61" x14ac:dyDescent="0.25">
      <c r="A120" s="227" t="s">
        <v>126</v>
      </c>
      <c r="B120" s="228">
        <v>0</v>
      </c>
      <c r="C120" s="228">
        <v>0</v>
      </c>
      <c r="D120" s="228">
        <v>0</v>
      </c>
      <c r="E120" s="228">
        <v>0</v>
      </c>
      <c r="F120" s="228">
        <v>0</v>
      </c>
      <c r="G120" s="228">
        <v>0</v>
      </c>
      <c r="H120" s="228">
        <v>0.75300901077040394</v>
      </c>
      <c r="I120" s="228">
        <v>4.259100739651606E-4</v>
      </c>
      <c r="J120" s="228">
        <v>0</v>
      </c>
      <c r="K120" s="228">
        <v>0</v>
      </c>
      <c r="L120" s="228">
        <v>0</v>
      </c>
      <c r="M120" s="228">
        <v>0</v>
      </c>
      <c r="N120" s="228">
        <v>0</v>
      </c>
      <c r="O120" s="228">
        <v>0</v>
      </c>
      <c r="P120" s="228">
        <v>0.6408964790014251</v>
      </c>
      <c r="Q120" s="228">
        <v>4.362510918258969E-5</v>
      </c>
      <c r="R120" s="228">
        <v>0.6661206682697568</v>
      </c>
      <c r="S120" s="228">
        <v>3.19482334901562E-4</v>
      </c>
      <c r="T120" s="228">
        <v>0</v>
      </c>
      <c r="U120" s="228">
        <v>0</v>
      </c>
      <c r="V120" s="228">
        <v>0</v>
      </c>
      <c r="W120" s="228">
        <v>0</v>
      </c>
      <c r="X120" s="228">
        <v>0</v>
      </c>
      <c r="Y120" s="228">
        <v>0</v>
      </c>
      <c r="Z120" s="228">
        <v>0</v>
      </c>
      <c r="AA120" s="228">
        <v>0</v>
      </c>
      <c r="AB120" s="228">
        <v>0</v>
      </c>
      <c r="AC120" s="228">
        <v>0</v>
      </c>
      <c r="AD120" s="228">
        <v>0</v>
      </c>
      <c r="AE120" s="228">
        <v>0</v>
      </c>
      <c r="AF120" s="228">
        <v>0</v>
      </c>
      <c r="AG120" s="228">
        <v>0</v>
      </c>
      <c r="AH120" s="228">
        <v>0</v>
      </c>
      <c r="AI120" s="228">
        <v>0</v>
      </c>
      <c r="AJ120" s="228">
        <v>0.74977791919728276</v>
      </c>
      <c r="AK120" s="228">
        <v>1.7650139340802325E-4</v>
      </c>
      <c r="AL120" s="228">
        <v>0.78680298227129808</v>
      </c>
      <c r="AM120" s="228">
        <v>1.6425949525496828E-3</v>
      </c>
      <c r="AN120" s="228">
        <v>0.63526624661295461</v>
      </c>
      <c r="AO120" s="228">
        <v>3.4301633186444632E-4</v>
      </c>
      <c r="AP120" s="228">
        <v>0</v>
      </c>
      <c r="AQ120" s="228">
        <v>0</v>
      </c>
      <c r="AR120" s="228">
        <v>0</v>
      </c>
      <c r="AS120" s="228">
        <v>0</v>
      </c>
      <c r="AT120" s="228">
        <v>0</v>
      </c>
      <c r="AU120" s="228">
        <v>0</v>
      </c>
      <c r="AV120" s="228">
        <v>0</v>
      </c>
      <c r="AW120" s="228">
        <v>0</v>
      </c>
      <c r="AX120" s="228">
        <v>0</v>
      </c>
      <c r="AY120" s="228">
        <v>0</v>
      </c>
      <c r="AZ120" s="228">
        <v>0.68538267183151691</v>
      </c>
      <c r="BA120" s="228">
        <v>3.4587337092829879E-5</v>
      </c>
      <c r="BB120" s="228">
        <v>0.73063536867713319</v>
      </c>
      <c r="BC120" s="228">
        <v>1.2434230236166324E-4</v>
      </c>
      <c r="BD120" s="228">
        <v>0.68333577887874031</v>
      </c>
      <c r="BE120" s="228">
        <v>2.2589612524917036E-4</v>
      </c>
      <c r="BF120" s="228">
        <v>0.71191293647451137</v>
      </c>
      <c r="BG120" s="228">
        <v>1.1366237769813701E-5</v>
      </c>
      <c r="BH120" s="228">
        <v>0.6934854683553473</v>
      </c>
      <c r="BI120" s="228">
        <v>1.1072029063373683E-5</v>
      </c>
    </row>
    <row r="121" spans="1:61" x14ac:dyDescent="0.25">
      <c r="A121" s="146" t="s">
        <v>127</v>
      </c>
      <c r="B121" s="143" t="s">
        <v>13</v>
      </c>
      <c r="C121" s="143" t="s">
        <v>13</v>
      </c>
      <c r="D121" s="143" t="s">
        <v>13</v>
      </c>
      <c r="E121" s="143" t="s">
        <v>13</v>
      </c>
      <c r="F121" s="143" t="s">
        <v>13</v>
      </c>
      <c r="G121" s="143" t="s">
        <v>13</v>
      </c>
      <c r="H121" s="143" t="s">
        <v>13</v>
      </c>
      <c r="I121" s="143" t="s">
        <v>13</v>
      </c>
      <c r="J121" s="143" t="s">
        <v>13</v>
      </c>
      <c r="K121" s="143" t="s">
        <v>13</v>
      </c>
      <c r="L121" s="143" t="s">
        <v>13</v>
      </c>
      <c r="M121" s="143" t="s">
        <v>13</v>
      </c>
      <c r="N121" s="143" t="s">
        <v>13</v>
      </c>
      <c r="O121" s="143" t="s">
        <v>13</v>
      </c>
      <c r="P121" s="143" t="s">
        <v>13</v>
      </c>
      <c r="Q121" s="143" t="s">
        <v>13</v>
      </c>
      <c r="R121" s="143" t="s">
        <v>13</v>
      </c>
      <c r="S121" s="143" t="s">
        <v>13</v>
      </c>
      <c r="T121" s="143" t="s">
        <v>13</v>
      </c>
      <c r="U121" s="143" t="s">
        <v>13</v>
      </c>
      <c r="V121" s="143" t="s">
        <v>13</v>
      </c>
      <c r="W121" s="143" t="s">
        <v>13</v>
      </c>
      <c r="X121" s="143" t="s">
        <v>13</v>
      </c>
      <c r="Y121" s="143" t="s">
        <v>13</v>
      </c>
      <c r="Z121" s="143" t="s">
        <v>13</v>
      </c>
      <c r="AA121" s="143" t="s">
        <v>13</v>
      </c>
      <c r="AB121" s="143" t="s">
        <v>13</v>
      </c>
      <c r="AC121" s="143" t="s">
        <v>13</v>
      </c>
      <c r="AD121" s="143" t="s">
        <v>13</v>
      </c>
      <c r="AE121" s="143" t="s">
        <v>13</v>
      </c>
      <c r="AF121" s="143" t="s">
        <v>13</v>
      </c>
      <c r="AG121" s="143" t="s">
        <v>13</v>
      </c>
      <c r="AH121" s="143" t="s">
        <v>13</v>
      </c>
      <c r="AI121" s="143" t="s">
        <v>13</v>
      </c>
      <c r="AJ121" s="143" t="s">
        <v>13</v>
      </c>
      <c r="AK121" s="143" t="s">
        <v>13</v>
      </c>
      <c r="AL121" s="143" t="s">
        <v>13</v>
      </c>
      <c r="AM121" s="143" t="s">
        <v>13</v>
      </c>
      <c r="AN121" s="143" t="s">
        <v>13</v>
      </c>
      <c r="AO121" s="143" t="s">
        <v>13</v>
      </c>
      <c r="AP121" s="143" t="s">
        <v>13</v>
      </c>
      <c r="AQ121" s="143" t="s">
        <v>13</v>
      </c>
      <c r="AR121" s="143" t="s">
        <v>13</v>
      </c>
      <c r="AS121" s="143" t="s">
        <v>13</v>
      </c>
      <c r="AT121" s="143" t="s">
        <v>13</v>
      </c>
      <c r="AU121" s="143" t="s">
        <v>13</v>
      </c>
      <c r="AV121" s="143" t="s">
        <v>13</v>
      </c>
      <c r="AW121" s="143" t="s">
        <v>13</v>
      </c>
      <c r="AX121" s="143" t="s">
        <v>13</v>
      </c>
      <c r="AY121" s="143" t="s">
        <v>13</v>
      </c>
      <c r="AZ121" s="143" t="s">
        <v>13</v>
      </c>
      <c r="BA121" s="143" t="s">
        <v>13</v>
      </c>
      <c r="BB121" s="143" t="s">
        <v>13</v>
      </c>
      <c r="BC121" s="143" t="s">
        <v>13</v>
      </c>
      <c r="BD121" s="143" t="s">
        <v>13</v>
      </c>
      <c r="BE121" s="143" t="s">
        <v>13</v>
      </c>
      <c r="BF121" s="143" t="s">
        <v>13</v>
      </c>
      <c r="BG121" s="143" t="s">
        <v>13</v>
      </c>
      <c r="BH121" s="143" t="s">
        <v>13</v>
      </c>
      <c r="BI121" s="143" t="s">
        <v>13</v>
      </c>
    </row>
    <row r="122" spans="1:61" x14ac:dyDescent="0.25">
      <c r="A122" s="230" t="s">
        <v>128</v>
      </c>
      <c r="B122" s="231">
        <v>0</v>
      </c>
      <c r="C122" s="231">
        <v>0</v>
      </c>
      <c r="D122" s="231">
        <v>0</v>
      </c>
      <c r="E122" s="231">
        <v>0</v>
      </c>
      <c r="F122" s="231">
        <v>0</v>
      </c>
      <c r="G122" s="231">
        <v>0</v>
      </c>
      <c r="H122" s="231">
        <v>0</v>
      </c>
      <c r="I122" s="231">
        <v>0</v>
      </c>
      <c r="J122" s="231">
        <v>0</v>
      </c>
      <c r="K122" s="231">
        <v>0</v>
      </c>
      <c r="L122" s="231">
        <v>0</v>
      </c>
      <c r="M122" s="231">
        <v>0</v>
      </c>
      <c r="N122" s="231">
        <v>0</v>
      </c>
      <c r="O122" s="231">
        <v>0</v>
      </c>
      <c r="P122" s="231">
        <v>0</v>
      </c>
      <c r="Q122" s="231">
        <v>0</v>
      </c>
      <c r="R122" s="231">
        <v>0</v>
      </c>
      <c r="S122" s="231">
        <v>0</v>
      </c>
      <c r="T122" s="231">
        <v>0</v>
      </c>
      <c r="U122" s="231">
        <v>0</v>
      </c>
      <c r="V122" s="231">
        <v>0</v>
      </c>
      <c r="W122" s="231">
        <v>0</v>
      </c>
      <c r="X122" s="231">
        <v>0</v>
      </c>
      <c r="Y122" s="231">
        <v>0</v>
      </c>
      <c r="Z122" s="231">
        <v>0</v>
      </c>
      <c r="AA122" s="231">
        <v>0</v>
      </c>
      <c r="AB122" s="231">
        <v>0</v>
      </c>
      <c r="AC122" s="231">
        <v>0</v>
      </c>
      <c r="AD122" s="231">
        <v>0</v>
      </c>
      <c r="AE122" s="231">
        <v>0</v>
      </c>
      <c r="AF122" s="231">
        <v>0</v>
      </c>
      <c r="AG122" s="231">
        <v>0</v>
      </c>
      <c r="AH122" s="231">
        <v>0</v>
      </c>
      <c r="AI122" s="231">
        <v>0</v>
      </c>
      <c r="AJ122" s="231">
        <v>0</v>
      </c>
      <c r="AK122" s="231">
        <v>0</v>
      </c>
      <c r="AL122" s="231">
        <v>0</v>
      </c>
      <c r="AM122" s="231">
        <v>0</v>
      </c>
      <c r="AN122" s="231">
        <v>0</v>
      </c>
      <c r="AO122" s="231">
        <v>0</v>
      </c>
      <c r="AP122" s="231">
        <v>0</v>
      </c>
      <c r="AQ122" s="231">
        <v>0</v>
      </c>
      <c r="AR122" s="231">
        <v>0</v>
      </c>
      <c r="AS122" s="231">
        <v>0</v>
      </c>
      <c r="AT122" s="231">
        <v>0</v>
      </c>
      <c r="AU122" s="231">
        <v>0</v>
      </c>
      <c r="AV122" s="231">
        <v>0</v>
      </c>
      <c r="AW122" s="231">
        <v>0</v>
      </c>
      <c r="AX122" s="231">
        <v>0</v>
      </c>
      <c r="AY122" s="231">
        <v>0</v>
      </c>
      <c r="AZ122" s="231">
        <v>0</v>
      </c>
      <c r="BA122" s="231">
        <v>0</v>
      </c>
      <c r="BB122" s="231">
        <v>0</v>
      </c>
      <c r="BC122" s="231">
        <v>0</v>
      </c>
      <c r="BD122" s="231">
        <v>0</v>
      </c>
      <c r="BE122" s="231">
        <v>0</v>
      </c>
      <c r="BF122" s="231">
        <v>1131020</v>
      </c>
      <c r="BG122" s="231">
        <v>18.057604495960661</v>
      </c>
      <c r="BH122" s="231">
        <v>1131020</v>
      </c>
      <c r="BI122" s="231">
        <v>18.057604495960661</v>
      </c>
    </row>
    <row r="123" spans="1:61" x14ac:dyDescent="0.25">
      <c r="A123" s="230" t="s">
        <v>129</v>
      </c>
      <c r="B123" s="231">
        <v>0</v>
      </c>
      <c r="C123" s="231">
        <v>0</v>
      </c>
      <c r="D123" s="231">
        <v>0</v>
      </c>
      <c r="E123" s="231">
        <v>0</v>
      </c>
      <c r="F123" s="231">
        <v>0</v>
      </c>
      <c r="G123" s="231">
        <v>0</v>
      </c>
      <c r="H123" s="231">
        <v>0</v>
      </c>
      <c r="I123" s="231">
        <v>0</v>
      </c>
      <c r="J123" s="231">
        <v>0</v>
      </c>
      <c r="K123" s="231">
        <v>0</v>
      </c>
      <c r="L123" s="231">
        <v>0</v>
      </c>
      <c r="M123" s="231">
        <v>0</v>
      </c>
      <c r="N123" s="231">
        <v>0</v>
      </c>
      <c r="O123" s="231">
        <v>0</v>
      </c>
      <c r="P123" s="231">
        <v>0</v>
      </c>
      <c r="Q123" s="231">
        <v>0</v>
      </c>
      <c r="R123" s="231">
        <v>0</v>
      </c>
      <c r="S123" s="231">
        <v>0</v>
      </c>
      <c r="T123" s="231">
        <v>0</v>
      </c>
      <c r="U123" s="231">
        <v>0</v>
      </c>
      <c r="V123" s="231">
        <v>0</v>
      </c>
      <c r="W123" s="231">
        <v>0</v>
      </c>
      <c r="X123" s="231">
        <v>0</v>
      </c>
      <c r="Y123" s="231">
        <v>0</v>
      </c>
      <c r="Z123" s="231">
        <v>0</v>
      </c>
      <c r="AA123" s="231">
        <v>0</v>
      </c>
      <c r="AB123" s="231">
        <v>0</v>
      </c>
      <c r="AC123" s="231">
        <v>0</v>
      </c>
      <c r="AD123" s="231">
        <v>0</v>
      </c>
      <c r="AE123" s="231">
        <v>0</v>
      </c>
      <c r="AF123" s="231">
        <v>0</v>
      </c>
      <c r="AG123" s="231">
        <v>0</v>
      </c>
      <c r="AH123" s="231">
        <v>0</v>
      </c>
      <c r="AI123" s="231">
        <v>0</v>
      </c>
      <c r="AJ123" s="231">
        <v>0</v>
      </c>
      <c r="AK123" s="231">
        <v>0</v>
      </c>
      <c r="AL123" s="231">
        <v>0</v>
      </c>
      <c r="AM123" s="231">
        <v>0</v>
      </c>
      <c r="AN123" s="231">
        <v>0</v>
      </c>
      <c r="AO123" s="231">
        <v>0</v>
      </c>
      <c r="AP123" s="231">
        <v>0</v>
      </c>
      <c r="AQ123" s="231">
        <v>0</v>
      </c>
      <c r="AR123" s="231">
        <v>0</v>
      </c>
      <c r="AS123" s="231">
        <v>0</v>
      </c>
      <c r="AT123" s="231">
        <v>0</v>
      </c>
      <c r="AU123" s="231">
        <v>0</v>
      </c>
      <c r="AV123" s="231">
        <v>0</v>
      </c>
      <c r="AW123" s="231">
        <v>0</v>
      </c>
      <c r="AX123" s="231">
        <v>0</v>
      </c>
      <c r="AY123" s="231">
        <v>0</v>
      </c>
      <c r="AZ123" s="231">
        <v>0</v>
      </c>
      <c r="BA123" s="231">
        <v>0</v>
      </c>
      <c r="BB123" s="231">
        <v>0</v>
      </c>
      <c r="BC123" s="231">
        <v>0</v>
      </c>
      <c r="BD123" s="231">
        <v>0</v>
      </c>
      <c r="BE123" s="231">
        <v>0</v>
      </c>
      <c r="BF123" s="231">
        <v>0</v>
      </c>
      <c r="BG123" s="231">
        <v>0</v>
      </c>
      <c r="BH123" s="231">
        <v>0</v>
      </c>
      <c r="BI123" s="231">
        <v>0</v>
      </c>
    </row>
    <row r="124" spans="1:61" x14ac:dyDescent="0.25">
      <c r="A124" s="232" t="s">
        <v>130</v>
      </c>
      <c r="B124" s="233">
        <v>0</v>
      </c>
      <c r="C124" s="233">
        <v>0</v>
      </c>
      <c r="D124" s="233">
        <v>0</v>
      </c>
      <c r="E124" s="233">
        <v>0</v>
      </c>
      <c r="F124" s="233">
        <v>0</v>
      </c>
      <c r="G124" s="233">
        <v>0</v>
      </c>
      <c r="H124" s="233">
        <v>0</v>
      </c>
      <c r="I124" s="233">
        <v>0</v>
      </c>
      <c r="J124" s="233">
        <v>0</v>
      </c>
      <c r="K124" s="233">
        <v>0</v>
      </c>
      <c r="L124" s="233">
        <v>0</v>
      </c>
      <c r="M124" s="233">
        <v>0</v>
      </c>
      <c r="N124" s="233">
        <v>0</v>
      </c>
      <c r="O124" s="233">
        <v>0</v>
      </c>
      <c r="P124" s="233">
        <v>0</v>
      </c>
      <c r="Q124" s="233">
        <v>0</v>
      </c>
      <c r="R124" s="233">
        <v>0</v>
      </c>
      <c r="S124" s="233">
        <v>0</v>
      </c>
      <c r="T124" s="233">
        <v>0</v>
      </c>
      <c r="U124" s="233">
        <v>0</v>
      </c>
      <c r="V124" s="233">
        <v>0</v>
      </c>
      <c r="W124" s="233">
        <v>0</v>
      </c>
      <c r="X124" s="233">
        <v>0</v>
      </c>
      <c r="Y124" s="233">
        <v>0</v>
      </c>
      <c r="Z124" s="233">
        <v>0</v>
      </c>
      <c r="AA124" s="233">
        <v>0</v>
      </c>
      <c r="AB124" s="233">
        <v>0</v>
      </c>
      <c r="AC124" s="233">
        <v>0</v>
      </c>
      <c r="AD124" s="233">
        <v>0</v>
      </c>
      <c r="AE124" s="233">
        <v>0</v>
      </c>
      <c r="AF124" s="233">
        <v>0</v>
      </c>
      <c r="AG124" s="233">
        <v>0</v>
      </c>
      <c r="AH124" s="233">
        <v>0</v>
      </c>
      <c r="AI124" s="233">
        <v>0</v>
      </c>
      <c r="AJ124" s="233">
        <v>0</v>
      </c>
      <c r="AK124" s="233">
        <v>0</v>
      </c>
      <c r="AL124" s="233">
        <v>0</v>
      </c>
      <c r="AM124" s="233">
        <v>0</v>
      </c>
      <c r="AN124" s="233">
        <v>0</v>
      </c>
      <c r="AO124" s="233">
        <v>0</v>
      </c>
      <c r="AP124" s="233">
        <v>0</v>
      </c>
      <c r="AQ124" s="233">
        <v>0</v>
      </c>
      <c r="AR124" s="233">
        <v>0</v>
      </c>
      <c r="AS124" s="233">
        <v>0</v>
      </c>
      <c r="AT124" s="233">
        <v>0</v>
      </c>
      <c r="AU124" s="233">
        <v>0</v>
      </c>
      <c r="AV124" s="233">
        <v>0</v>
      </c>
      <c r="AW124" s="233">
        <v>0</v>
      </c>
      <c r="AX124" s="233">
        <v>0</v>
      </c>
      <c r="AY124" s="233">
        <v>0</v>
      </c>
      <c r="AZ124" s="233">
        <v>0</v>
      </c>
      <c r="BA124" s="233">
        <v>0</v>
      </c>
      <c r="BB124" s="233">
        <v>0</v>
      </c>
      <c r="BC124" s="233">
        <v>0</v>
      </c>
      <c r="BD124" s="233">
        <v>0</v>
      </c>
      <c r="BE124" s="233">
        <v>0</v>
      </c>
      <c r="BF124" s="233">
        <v>1131020</v>
      </c>
      <c r="BG124" s="233">
        <v>18.057604495960661</v>
      </c>
      <c r="BH124" s="233">
        <v>1131020</v>
      </c>
      <c r="BI124" s="233">
        <v>18.057604495960661</v>
      </c>
    </row>
    <row r="125" spans="1:61" x14ac:dyDescent="0.25">
      <c r="A125" s="234" t="s">
        <v>131</v>
      </c>
      <c r="B125" s="235" t="s">
        <v>13</v>
      </c>
      <c r="C125" s="235" t="s">
        <v>13</v>
      </c>
      <c r="D125" s="235" t="s">
        <v>13</v>
      </c>
      <c r="E125" s="235" t="s">
        <v>13</v>
      </c>
      <c r="F125" s="235" t="s">
        <v>13</v>
      </c>
      <c r="G125" s="235" t="s">
        <v>13</v>
      </c>
      <c r="H125" s="235" t="s">
        <v>13</v>
      </c>
      <c r="I125" s="235" t="s">
        <v>13</v>
      </c>
      <c r="J125" s="235" t="s">
        <v>13</v>
      </c>
      <c r="K125" s="235" t="s">
        <v>13</v>
      </c>
      <c r="L125" s="235" t="s">
        <v>13</v>
      </c>
      <c r="M125" s="235" t="s">
        <v>13</v>
      </c>
      <c r="N125" s="235" t="s">
        <v>13</v>
      </c>
      <c r="O125" s="235" t="s">
        <v>13</v>
      </c>
      <c r="P125" s="235" t="s">
        <v>13</v>
      </c>
      <c r="Q125" s="235" t="s">
        <v>13</v>
      </c>
      <c r="R125" s="235" t="s">
        <v>13</v>
      </c>
      <c r="S125" s="235" t="s">
        <v>13</v>
      </c>
      <c r="T125" s="235" t="s">
        <v>13</v>
      </c>
      <c r="U125" s="235" t="s">
        <v>13</v>
      </c>
      <c r="V125" s="235" t="s">
        <v>13</v>
      </c>
      <c r="W125" s="235" t="s">
        <v>13</v>
      </c>
      <c r="X125" s="235" t="s">
        <v>13</v>
      </c>
      <c r="Y125" s="235" t="s">
        <v>13</v>
      </c>
      <c r="Z125" s="235" t="s">
        <v>13</v>
      </c>
      <c r="AA125" s="235" t="s">
        <v>13</v>
      </c>
      <c r="AB125" s="235" t="s">
        <v>13</v>
      </c>
      <c r="AC125" s="235" t="s">
        <v>13</v>
      </c>
      <c r="AD125" s="235" t="s">
        <v>13</v>
      </c>
      <c r="AE125" s="235" t="s">
        <v>13</v>
      </c>
      <c r="AF125" s="235" t="s">
        <v>13</v>
      </c>
      <c r="AG125" s="235" t="s">
        <v>13</v>
      </c>
      <c r="AH125" s="235" t="s">
        <v>13</v>
      </c>
      <c r="AI125" s="235" t="s">
        <v>13</v>
      </c>
      <c r="AJ125" s="235" t="s">
        <v>13</v>
      </c>
      <c r="AK125" s="235" t="s">
        <v>13</v>
      </c>
      <c r="AL125" s="235" t="s">
        <v>13</v>
      </c>
      <c r="AM125" s="235" t="s">
        <v>13</v>
      </c>
      <c r="AN125" s="235" t="s">
        <v>13</v>
      </c>
      <c r="AO125" s="235" t="s">
        <v>13</v>
      </c>
      <c r="AP125" s="235" t="s">
        <v>13</v>
      </c>
      <c r="AQ125" s="235" t="s">
        <v>13</v>
      </c>
      <c r="AR125" s="235" t="s">
        <v>13</v>
      </c>
      <c r="AS125" s="235" t="s">
        <v>13</v>
      </c>
      <c r="AT125" s="235" t="s">
        <v>13</v>
      </c>
      <c r="AU125" s="235" t="s">
        <v>13</v>
      </c>
      <c r="AV125" s="235" t="s">
        <v>13</v>
      </c>
      <c r="AW125" s="235" t="s">
        <v>13</v>
      </c>
      <c r="AX125" s="235" t="s">
        <v>13</v>
      </c>
      <c r="AY125" s="235" t="s">
        <v>13</v>
      </c>
      <c r="AZ125" s="235" t="s">
        <v>13</v>
      </c>
      <c r="BA125" s="235" t="s">
        <v>13</v>
      </c>
      <c r="BB125" s="235" t="s">
        <v>13</v>
      </c>
      <c r="BC125" s="235" t="s">
        <v>13</v>
      </c>
      <c r="BD125" s="235" t="s">
        <v>13</v>
      </c>
      <c r="BE125" s="235" t="s">
        <v>13</v>
      </c>
      <c r="BF125" s="235" t="s">
        <v>13</v>
      </c>
      <c r="BG125" s="235" t="s">
        <v>13</v>
      </c>
      <c r="BH125" s="235" t="s">
        <v>13</v>
      </c>
      <c r="BI125" s="235" t="s">
        <v>13</v>
      </c>
    </row>
    <row r="126" spans="1:61" x14ac:dyDescent="0.25">
      <c r="A126" s="235" t="s">
        <v>132</v>
      </c>
      <c r="B126" s="236">
        <v>0</v>
      </c>
      <c r="C126" s="236">
        <v>0</v>
      </c>
      <c r="D126" s="236">
        <v>0</v>
      </c>
      <c r="E126" s="236">
        <v>0</v>
      </c>
      <c r="F126" s="236">
        <v>0</v>
      </c>
      <c r="G126" s="236">
        <v>0</v>
      </c>
      <c r="H126" s="236">
        <v>0</v>
      </c>
      <c r="I126" s="236">
        <v>0</v>
      </c>
      <c r="J126" s="236">
        <v>0</v>
      </c>
      <c r="K126" s="236">
        <v>0</v>
      </c>
      <c r="L126" s="236">
        <v>0</v>
      </c>
      <c r="M126" s="236">
        <v>0</v>
      </c>
      <c r="N126" s="236">
        <v>0</v>
      </c>
      <c r="O126" s="236">
        <v>0</v>
      </c>
      <c r="P126" s="236">
        <v>0</v>
      </c>
      <c r="Q126" s="236">
        <v>0</v>
      </c>
      <c r="R126" s="236">
        <v>0</v>
      </c>
      <c r="S126" s="236">
        <v>0</v>
      </c>
      <c r="T126" s="236">
        <v>0</v>
      </c>
      <c r="U126" s="236">
        <v>0</v>
      </c>
      <c r="V126" s="236">
        <v>0</v>
      </c>
      <c r="W126" s="236">
        <v>0</v>
      </c>
      <c r="X126" s="236">
        <v>0</v>
      </c>
      <c r="Y126" s="236">
        <v>0</v>
      </c>
      <c r="Z126" s="236">
        <v>0</v>
      </c>
      <c r="AA126" s="236">
        <v>0</v>
      </c>
      <c r="AB126" s="236">
        <v>0</v>
      </c>
      <c r="AC126" s="236">
        <v>0</v>
      </c>
      <c r="AD126" s="236">
        <v>0</v>
      </c>
      <c r="AE126" s="236">
        <v>0</v>
      </c>
      <c r="AF126" s="236">
        <v>0</v>
      </c>
      <c r="AG126" s="236">
        <v>0</v>
      </c>
      <c r="AH126" s="236">
        <v>0</v>
      </c>
      <c r="AI126" s="236">
        <v>0</v>
      </c>
      <c r="AJ126" s="236">
        <v>0</v>
      </c>
      <c r="AK126" s="236">
        <v>0</v>
      </c>
      <c r="AL126" s="236">
        <v>0</v>
      </c>
      <c r="AM126" s="236">
        <v>0</v>
      </c>
      <c r="AN126" s="236">
        <v>0</v>
      </c>
      <c r="AO126" s="236">
        <v>0</v>
      </c>
      <c r="AP126" s="236">
        <v>0</v>
      </c>
      <c r="AQ126" s="236">
        <v>0</v>
      </c>
      <c r="AR126" s="236">
        <v>0</v>
      </c>
      <c r="AS126" s="236">
        <v>0</v>
      </c>
      <c r="AT126" s="236">
        <v>0</v>
      </c>
      <c r="AU126" s="236">
        <v>0</v>
      </c>
      <c r="AV126" s="236">
        <v>0</v>
      </c>
      <c r="AW126" s="236">
        <v>0</v>
      </c>
      <c r="AX126" s="236">
        <v>0</v>
      </c>
      <c r="AY126" s="236">
        <v>0</v>
      </c>
      <c r="AZ126" s="236">
        <v>0</v>
      </c>
      <c r="BA126" s="236">
        <v>0</v>
      </c>
      <c r="BB126" s="236">
        <v>0</v>
      </c>
      <c r="BC126" s="236">
        <v>0</v>
      </c>
      <c r="BD126" s="236">
        <v>0</v>
      </c>
      <c r="BE126" s="236">
        <v>0</v>
      </c>
      <c r="BF126" s="236">
        <v>464220</v>
      </c>
      <c r="BG126" s="236">
        <v>7.411629466423987</v>
      </c>
      <c r="BH126" s="236">
        <v>464220</v>
      </c>
      <c r="BI126" s="236">
        <v>7.411629466423987</v>
      </c>
    </row>
    <row r="127" spans="1:61" x14ac:dyDescent="0.25">
      <c r="A127" s="235" t="s">
        <v>133</v>
      </c>
      <c r="B127" s="236">
        <v>0</v>
      </c>
      <c r="C127" s="236">
        <v>0</v>
      </c>
      <c r="D127" s="236">
        <v>0</v>
      </c>
      <c r="E127" s="236">
        <v>0</v>
      </c>
      <c r="F127" s="236">
        <v>0</v>
      </c>
      <c r="G127" s="236">
        <v>0</v>
      </c>
      <c r="H127" s="236">
        <v>0</v>
      </c>
      <c r="I127" s="236">
        <v>0</v>
      </c>
      <c r="J127" s="236">
        <v>0</v>
      </c>
      <c r="K127" s="236">
        <v>0</v>
      </c>
      <c r="L127" s="236">
        <v>0</v>
      </c>
      <c r="M127" s="236">
        <v>0</v>
      </c>
      <c r="N127" s="236">
        <v>0</v>
      </c>
      <c r="O127" s="236">
        <v>0</v>
      </c>
      <c r="P127" s="236">
        <v>0</v>
      </c>
      <c r="Q127" s="236">
        <v>0</v>
      </c>
      <c r="R127" s="236">
        <v>0</v>
      </c>
      <c r="S127" s="236">
        <v>0</v>
      </c>
      <c r="T127" s="236">
        <v>0</v>
      </c>
      <c r="U127" s="236">
        <v>0</v>
      </c>
      <c r="V127" s="236">
        <v>0</v>
      </c>
      <c r="W127" s="236">
        <v>0</v>
      </c>
      <c r="X127" s="236">
        <v>0</v>
      </c>
      <c r="Y127" s="236">
        <v>0</v>
      </c>
      <c r="Z127" s="236">
        <v>0</v>
      </c>
      <c r="AA127" s="236">
        <v>0</v>
      </c>
      <c r="AB127" s="236">
        <v>0</v>
      </c>
      <c r="AC127" s="236">
        <v>0</v>
      </c>
      <c r="AD127" s="236">
        <v>0</v>
      </c>
      <c r="AE127" s="236">
        <v>0</v>
      </c>
      <c r="AF127" s="236">
        <v>0</v>
      </c>
      <c r="AG127" s="236">
        <v>0</v>
      </c>
      <c r="AH127" s="236">
        <v>0</v>
      </c>
      <c r="AI127" s="236">
        <v>0</v>
      </c>
      <c r="AJ127" s="236">
        <v>0</v>
      </c>
      <c r="AK127" s="236">
        <v>0</v>
      </c>
      <c r="AL127" s="236">
        <v>0</v>
      </c>
      <c r="AM127" s="236">
        <v>0</v>
      </c>
      <c r="AN127" s="236">
        <v>0</v>
      </c>
      <c r="AO127" s="236">
        <v>0</v>
      </c>
      <c r="AP127" s="236">
        <v>0</v>
      </c>
      <c r="AQ127" s="236">
        <v>0</v>
      </c>
      <c r="AR127" s="236">
        <v>0</v>
      </c>
      <c r="AS127" s="236">
        <v>0</v>
      </c>
      <c r="AT127" s="236">
        <v>0</v>
      </c>
      <c r="AU127" s="236">
        <v>0</v>
      </c>
      <c r="AV127" s="236">
        <v>0</v>
      </c>
      <c r="AW127" s="236">
        <v>0</v>
      </c>
      <c r="AX127" s="236">
        <v>0</v>
      </c>
      <c r="AY127" s="236">
        <v>0</v>
      </c>
      <c r="AZ127" s="236">
        <v>0</v>
      </c>
      <c r="BA127" s="236">
        <v>0</v>
      </c>
      <c r="BB127" s="236">
        <v>0</v>
      </c>
      <c r="BC127" s="236">
        <v>0</v>
      </c>
      <c r="BD127" s="236">
        <v>0</v>
      </c>
      <c r="BE127" s="236">
        <v>0</v>
      </c>
      <c r="BF127" s="236">
        <v>0</v>
      </c>
      <c r="BG127" s="236">
        <v>0</v>
      </c>
      <c r="BH127" s="236">
        <v>0</v>
      </c>
      <c r="BI127" s="236">
        <v>0</v>
      </c>
    </row>
    <row r="128" spans="1:61" x14ac:dyDescent="0.25">
      <c r="A128" s="234" t="s">
        <v>134</v>
      </c>
      <c r="B128" s="237">
        <v>0</v>
      </c>
      <c r="C128" s="237">
        <v>0</v>
      </c>
      <c r="D128" s="237">
        <v>0</v>
      </c>
      <c r="E128" s="237">
        <v>0</v>
      </c>
      <c r="F128" s="237">
        <v>0</v>
      </c>
      <c r="G128" s="237">
        <v>0</v>
      </c>
      <c r="H128" s="237">
        <v>0</v>
      </c>
      <c r="I128" s="237">
        <v>0</v>
      </c>
      <c r="J128" s="237">
        <v>0</v>
      </c>
      <c r="K128" s="237">
        <v>0</v>
      </c>
      <c r="L128" s="237">
        <v>0</v>
      </c>
      <c r="M128" s="237">
        <v>0</v>
      </c>
      <c r="N128" s="237">
        <v>0</v>
      </c>
      <c r="O128" s="237">
        <v>0</v>
      </c>
      <c r="P128" s="237">
        <v>0</v>
      </c>
      <c r="Q128" s="237">
        <v>0</v>
      </c>
      <c r="R128" s="237">
        <v>0</v>
      </c>
      <c r="S128" s="237">
        <v>0</v>
      </c>
      <c r="T128" s="237">
        <v>0</v>
      </c>
      <c r="U128" s="237">
        <v>0</v>
      </c>
      <c r="V128" s="237">
        <v>0</v>
      </c>
      <c r="W128" s="237">
        <v>0</v>
      </c>
      <c r="X128" s="237">
        <v>0</v>
      </c>
      <c r="Y128" s="237">
        <v>0</v>
      </c>
      <c r="Z128" s="237">
        <v>0</v>
      </c>
      <c r="AA128" s="237">
        <v>0</v>
      </c>
      <c r="AB128" s="237">
        <v>0</v>
      </c>
      <c r="AC128" s="237">
        <v>0</v>
      </c>
      <c r="AD128" s="237">
        <v>0</v>
      </c>
      <c r="AE128" s="237">
        <v>0</v>
      </c>
      <c r="AF128" s="237">
        <v>0</v>
      </c>
      <c r="AG128" s="237">
        <v>0</v>
      </c>
      <c r="AH128" s="237">
        <v>0</v>
      </c>
      <c r="AI128" s="237">
        <v>0</v>
      </c>
      <c r="AJ128" s="237">
        <v>0</v>
      </c>
      <c r="AK128" s="237">
        <v>0</v>
      </c>
      <c r="AL128" s="237">
        <v>0</v>
      </c>
      <c r="AM128" s="237">
        <v>0</v>
      </c>
      <c r="AN128" s="237">
        <v>0</v>
      </c>
      <c r="AO128" s="237">
        <v>0</v>
      </c>
      <c r="AP128" s="237">
        <v>0</v>
      </c>
      <c r="AQ128" s="237">
        <v>0</v>
      </c>
      <c r="AR128" s="237">
        <v>0</v>
      </c>
      <c r="AS128" s="237">
        <v>0</v>
      </c>
      <c r="AT128" s="237">
        <v>0</v>
      </c>
      <c r="AU128" s="237">
        <v>0</v>
      </c>
      <c r="AV128" s="237">
        <v>0</v>
      </c>
      <c r="AW128" s="237">
        <v>0</v>
      </c>
      <c r="AX128" s="237">
        <v>0</v>
      </c>
      <c r="AY128" s="237">
        <v>0</v>
      </c>
      <c r="AZ128" s="237">
        <v>0</v>
      </c>
      <c r="BA128" s="237">
        <v>0</v>
      </c>
      <c r="BB128" s="237">
        <v>0</v>
      </c>
      <c r="BC128" s="237">
        <v>0</v>
      </c>
      <c r="BD128" s="237">
        <v>0</v>
      </c>
      <c r="BE128" s="237">
        <v>0</v>
      </c>
      <c r="BF128" s="237">
        <v>2.4363879195209166</v>
      </c>
      <c r="BG128" s="237">
        <v>3.8898807668692986E-5</v>
      </c>
      <c r="BH128" s="237">
        <v>2.4363879195209166</v>
      </c>
      <c r="BI128" s="237">
        <v>3.8898807668692986E-5</v>
      </c>
    </row>
  </sheetData>
  <mergeCells count="60">
    <mergeCell ref="BH3:BI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AJ3:AK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B3:C3"/>
    <mergeCell ref="D3:E3"/>
    <mergeCell ref="F3:G3"/>
    <mergeCell ref="H3:I3"/>
    <mergeCell ref="J3:K3"/>
    <mergeCell ref="L3:M3"/>
    <mergeCell ref="AX1:AY1"/>
    <mergeCell ref="AZ1:BA1"/>
    <mergeCell ref="BB1:BC1"/>
    <mergeCell ref="BD1:BE1"/>
    <mergeCell ref="Z1:AA1"/>
    <mergeCell ref="AB1:AC1"/>
    <mergeCell ref="AD1:AE1"/>
    <mergeCell ref="AF1:AG1"/>
    <mergeCell ref="AH1:AI1"/>
    <mergeCell ref="AJ1:AK1"/>
    <mergeCell ref="N1:O1"/>
    <mergeCell ref="P1:Q1"/>
    <mergeCell ref="R1:S1"/>
    <mergeCell ref="T1:U1"/>
    <mergeCell ref="V1:W1"/>
    <mergeCell ref="BF1:BG1"/>
    <mergeCell ref="BH1:BI1"/>
    <mergeCell ref="AL1:AM1"/>
    <mergeCell ref="AN1:AO1"/>
    <mergeCell ref="AP1:AQ1"/>
    <mergeCell ref="AR1:AS1"/>
    <mergeCell ref="AT1:AU1"/>
    <mergeCell ref="AV1:AW1"/>
    <mergeCell ref="X1:Y1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workbookViewId="0">
      <selection activeCell="H7" sqref="H7"/>
    </sheetView>
  </sheetViews>
  <sheetFormatPr baseColWidth="10" defaultRowHeight="13.2" x14ac:dyDescent="0.25"/>
  <cols>
    <col min="1" max="1" width="58.5546875" style="338" customWidth="1"/>
    <col min="2" max="2" width="13.6640625" style="338" customWidth="1"/>
    <col min="3" max="3" width="7.77734375" style="338" customWidth="1"/>
    <col min="4" max="4" width="13.6640625" style="338" customWidth="1"/>
    <col min="5" max="5" width="7.77734375" style="338" customWidth="1"/>
    <col min="6" max="6" width="8.33203125" style="338" customWidth="1"/>
    <col min="7" max="7" width="7.77734375" style="338" customWidth="1"/>
    <col min="8" max="8" width="12.21875" style="338" bestFit="1" customWidth="1"/>
    <col min="9" max="9" width="7.77734375" style="338" customWidth="1"/>
    <col min="10" max="238" width="8.88671875" style="338" customWidth="1"/>
    <col min="239" max="16384" width="11.5546875" style="338"/>
  </cols>
  <sheetData>
    <row r="1" spans="1:9" x14ac:dyDescent="0.25">
      <c r="B1" s="530" t="s">
        <v>218</v>
      </c>
      <c r="C1" s="530"/>
      <c r="D1" s="530" t="s">
        <v>219</v>
      </c>
      <c r="E1" s="530"/>
      <c r="F1" s="530" t="s">
        <v>143</v>
      </c>
      <c r="G1" s="530"/>
      <c r="H1" s="530" t="s">
        <v>2</v>
      </c>
      <c r="I1" s="530"/>
    </row>
    <row r="2" spans="1:9" ht="57" x14ac:dyDescent="0.25">
      <c r="A2" s="339" t="s">
        <v>220</v>
      </c>
      <c r="B2" s="339" t="s">
        <v>10</v>
      </c>
      <c r="C2" s="340" t="s">
        <v>11</v>
      </c>
      <c r="D2" s="339" t="s">
        <v>10</v>
      </c>
      <c r="E2" s="340" t="s">
        <v>11</v>
      </c>
      <c r="F2" s="339" t="s">
        <v>10</v>
      </c>
      <c r="G2" s="340" t="s">
        <v>11</v>
      </c>
      <c r="H2" s="339" t="s">
        <v>10</v>
      </c>
      <c r="I2" s="340" t="s">
        <v>11</v>
      </c>
    </row>
    <row r="3" spans="1:9" x14ac:dyDescent="0.25">
      <c r="A3" s="341" t="s">
        <v>12</v>
      </c>
      <c r="B3" s="529">
        <v>62910</v>
      </c>
      <c r="C3" s="529" t="s">
        <v>13</v>
      </c>
      <c r="D3" s="529">
        <v>16881</v>
      </c>
      <c r="E3" s="529" t="s">
        <v>13</v>
      </c>
      <c r="F3" s="529">
        <v>79791</v>
      </c>
      <c r="G3" s="529" t="s">
        <v>13</v>
      </c>
      <c r="H3" s="529">
        <v>79791</v>
      </c>
      <c r="I3" s="529" t="s">
        <v>13</v>
      </c>
    </row>
    <row r="4" spans="1:9" x14ac:dyDescent="0.25">
      <c r="A4" s="342" t="s">
        <v>14</v>
      </c>
      <c r="B4" s="342"/>
      <c r="C4" s="342"/>
      <c r="D4" s="342"/>
      <c r="E4" s="342"/>
      <c r="F4" s="342"/>
      <c r="G4" s="342"/>
      <c r="H4" s="342"/>
      <c r="I4" s="342"/>
    </row>
    <row r="5" spans="1:9" ht="27.6" customHeight="1" x14ac:dyDescent="0.25">
      <c r="A5" s="420" t="s">
        <v>15</v>
      </c>
      <c r="B5" s="421" t="s">
        <v>13</v>
      </c>
      <c r="C5" s="421" t="s">
        <v>13</v>
      </c>
      <c r="D5" s="421" t="s">
        <v>13</v>
      </c>
      <c r="E5" s="421" t="s">
        <v>13</v>
      </c>
      <c r="F5" s="421" t="s">
        <v>13</v>
      </c>
      <c r="G5" s="421" t="s">
        <v>13</v>
      </c>
      <c r="H5" s="421" t="s">
        <v>13</v>
      </c>
      <c r="I5" s="421" t="s">
        <v>13</v>
      </c>
    </row>
    <row r="6" spans="1:9" x14ac:dyDescent="0.25">
      <c r="A6" s="343" t="s">
        <v>16</v>
      </c>
      <c r="B6" s="344">
        <v>89376.12</v>
      </c>
      <c r="C6" s="344">
        <f>+B6/B$3</f>
        <v>1.4206981402002861</v>
      </c>
      <c r="D6" s="344">
        <v>62720.039999999986</v>
      </c>
      <c r="E6" s="344">
        <f>+D6/D$3</f>
        <v>3.7154220721521227</v>
      </c>
      <c r="F6" s="344">
        <v>0</v>
      </c>
      <c r="G6" s="344">
        <f>+F6/F$3</f>
        <v>0</v>
      </c>
      <c r="H6" s="344">
        <f>+B6+D6+F6</f>
        <v>152096.15999999997</v>
      </c>
      <c r="I6" s="344">
        <f>+H6/H$3</f>
        <v>1.9061819002143097</v>
      </c>
    </row>
    <row r="7" spans="1:9" x14ac:dyDescent="0.25">
      <c r="A7" s="343" t="s">
        <v>17</v>
      </c>
      <c r="B7" s="344">
        <v>399</v>
      </c>
      <c r="C7" s="344"/>
      <c r="D7" s="344">
        <v>280</v>
      </c>
      <c r="E7" s="344"/>
      <c r="F7" s="344">
        <v>0</v>
      </c>
      <c r="G7" s="344"/>
      <c r="H7" s="344">
        <f>+B7+D7+F7</f>
        <v>679</v>
      </c>
      <c r="I7" s="344">
        <f t="shared" ref="I7:I70" si="0">+H7/H$3</f>
        <v>8.5097316739983202E-3</v>
      </c>
    </row>
    <row r="8" spans="1:9" x14ac:dyDescent="0.25">
      <c r="A8" s="343" t="s">
        <v>18</v>
      </c>
      <c r="B8" s="344">
        <v>80</v>
      </c>
      <c r="C8" s="344"/>
      <c r="D8" s="344">
        <v>80</v>
      </c>
      <c r="E8" s="344"/>
      <c r="F8" s="344">
        <v>80</v>
      </c>
      <c r="G8" s="344"/>
      <c r="H8" s="344">
        <v>80</v>
      </c>
      <c r="I8" s="344">
        <f t="shared" si="0"/>
        <v>1.0026193430336754E-3</v>
      </c>
    </row>
    <row r="9" spans="1:9" x14ac:dyDescent="0.25">
      <c r="A9" s="343" t="s">
        <v>19</v>
      </c>
      <c r="B9" s="344">
        <v>2.8</v>
      </c>
      <c r="C9" s="344"/>
      <c r="D9" s="344">
        <v>2.8</v>
      </c>
      <c r="E9" s="344"/>
      <c r="F9" s="344">
        <v>2.8</v>
      </c>
      <c r="G9" s="344"/>
      <c r="H9" s="344">
        <v>2.8</v>
      </c>
      <c r="I9" s="344">
        <f t="shared" si="0"/>
        <v>3.5091677006178636E-5</v>
      </c>
    </row>
    <row r="10" spans="1:9" x14ac:dyDescent="0.25">
      <c r="A10" s="422" t="s">
        <v>20</v>
      </c>
      <c r="B10" s="421" t="s">
        <v>13</v>
      </c>
      <c r="C10" s="421" t="s">
        <v>13</v>
      </c>
      <c r="D10" s="421" t="s">
        <v>13</v>
      </c>
      <c r="E10" s="421"/>
      <c r="F10" s="421" t="s">
        <v>13</v>
      </c>
      <c r="G10" s="421" t="s">
        <v>13</v>
      </c>
      <c r="H10" s="421" t="s">
        <v>13</v>
      </c>
      <c r="I10" s="421"/>
    </row>
    <row r="11" spans="1:9" x14ac:dyDescent="0.25">
      <c r="A11" s="347" t="s">
        <v>21</v>
      </c>
      <c r="B11" s="345" t="s">
        <v>13</v>
      </c>
      <c r="C11" s="345" t="s">
        <v>13</v>
      </c>
      <c r="D11" s="345" t="s">
        <v>13</v>
      </c>
      <c r="E11" s="345"/>
      <c r="F11" s="345" t="s">
        <v>13</v>
      </c>
      <c r="G11" s="345" t="s">
        <v>13</v>
      </c>
      <c r="H11" s="345" t="s">
        <v>13</v>
      </c>
      <c r="I11" s="345"/>
    </row>
    <row r="12" spans="1:9" x14ac:dyDescent="0.25">
      <c r="A12" s="345" t="s">
        <v>22</v>
      </c>
      <c r="B12" s="346">
        <v>0</v>
      </c>
      <c r="C12" s="346">
        <f t="shared" ref="C12:C75" si="1">+B12/B$3</f>
        <v>0</v>
      </c>
      <c r="D12" s="346">
        <v>0</v>
      </c>
      <c r="E12" s="346">
        <f t="shared" ref="E12:E75" si="2">+D12/D$3</f>
        <v>0</v>
      </c>
      <c r="F12" s="346">
        <v>0</v>
      </c>
      <c r="G12" s="346">
        <f t="shared" ref="G12:G75" si="3">+F12/F$3</f>
        <v>0</v>
      </c>
      <c r="H12" s="346">
        <f t="shared" ref="H12:H75" si="4">+B12+D12+F12</f>
        <v>0</v>
      </c>
      <c r="I12" s="346">
        <f t="shared" si="0"/>
        <v>0</v>
      </c>
    </row>
    <row r="13" spans="1:9" x14ac:dyDescent="0.25">
      <c r="A13" s="345" t="s">
        <v>23</v>
      </c>
      <c r="B13" s="346">
        <v>2200887.2000000002</v>
      </c>
      <c r="C13" s="346">
        <f t="shared" si="1"/>
        <v>34.984695596884443</v>
      </c>
      <c r="D13" s="346">
        <v>550221.80000000005</v>
      </c>
      <c r="E13" s="346">
        <f t="shared" si="2"/>
        <v>32.594147266157222</v>
      </c>
      <c r="F13" s="346">
        <v>0</v>
      </c>
      <c r="G13" s="346">
        <f t="shared" si="3"/>
        <v>0</v>
      </c>
      <c r="H13" s="346">
        <f t="shared" si="4"/>
        <v>2751109</v>
      </c>
      <c r="I13" s="346">
        <f t="shared" si="0"/>
        <v>34.478938727425401</v>
      </c>
    </row>
    <row r="14" spans="1:9" x14ac:dyDescent="0.25">
      <c r="A14" s="345" t="s">
        <v>24</v>
      </c>
      <c r="B14" s="346">
        <v>0</v>
      </c>
      <c r="C14" s="346">
        <f t="shared" si="1"/>
        <v>0</v>
      </c>
      <c r="D14" s="346">
        <v>0</v>
      </c>
      <c r="E14" s="346">
        <f t="shared" si="2"/>
        <v>0</v>
      </c>
      <c r="F14" s="346">
        <v>0</v>
      </c>
      <c r="G14" s="346">
        <f t="shared" si="3"/>
        <v>0</v>
      </c>
      <c r="H14" s="346">
        <f t="shared" si="4"/>
        <v>0</v>
      </c>
      <c r="I14" s="346">
        <f t="shared" si="0"/>
        <v>0</v>
      </c>
    </row>
    <row r="15" spans="1:9" x14ac:dyDescent="0.25">
      <c r="A15" s="345" t="s">
        <v>25</v>
      </c>
      <c r="B15" s="346">
        <v>491784.80000000005</v>
      </c>
      <c r="C15" s="346">
        <f t="shared" si="1"/>
        <v>7.8172754728977916</v>
      </c>
      <c r="D15" s="346">
        <v>122946.20000000001</v>
      </c>
      <c r="E15" s="346">
        <f t="shared" si="2"/>
        <v>7.283111190095374</v>
      </c>
      <c r="F15" s="346">
        <v>0</v>
      </c>
      <c r="G15" s="346">
        <f t="shared" si="3"/>
        <v>0</v>
      </c>
      <c r="H15" s="346">
        <f t="shared" si="4"/>
        <v>614731</v>
      </c>
      <c r="I15" s="346">
        <f t="shared" si="0"/>
        <v>7.7042648920304293</v>
      </c>
    </row>
    <row r="16" spans="1:9" x14ac:dyDescent="0.25">
      <c r="A16" s="345" t="s">
        <v>26</v>
      </c>
      <c r="B16" s="346">
        <v>0</v>
      </c>
      <c r="C16" s="346">
        <f t="shared" si="1"/>
        <v>0</v>
      </c>
      <c r="D16" s="346">
        <v>0</v>
      </c>
      <c r="E16" s="346">
        <f t="shared" si="2"/>
        <v>0</v>
      </c>
      <c r="F16" s="346">
        <v>0</v>
      </c>
      <c r="G16" s="346">
        <f t="shared" si="3"/>
        <v>0</v>
      </c>
      <c r="H16" s="346">
        <f t="shared" si="4"/>
        <v>0</v>
      </c>
      <c r="I16" s="346">
        <f t="shared" si="0"/>
        <v>0</v>
      </c>
    </row>
    <row r="17" spans="1:9" x14ac:dyDescent="0.25">
      <c r="A17" s="345" t="s">
        <v>27</v>
      </c>
      <c r="B17" s="346">
        <v>0</v>
      </c>
      <c r="C17" s="346">
        <f t="shared" si="1"/>
        <v>0</v>
      </c>
      <c r="D17" s="346">
        <v>0</v>
      </c>
      <c r="E17" s="346">
        <f t="shared" si="2"/>
        <v>0</v>
      </c>
      <c r="F17" s="346">
        <v>0</v>
      </c>
      <c r="G17" s="346">
        <f t="shared" si="3"/>
        <v>0</v>
      </c>
      <c r="H17" s="346">
        <f t="shared" si="4"/>
        <v>0</v>
      </c>
      <c r="I17" s="346">
        <f t="shared" si="0"/>
        <v>0</v>
      </c>
    </row>
    <row r="18" spans="1:9" x14ac:dyDescent="0.25">
      <c r="A18" s="345" t="s">
        <v>28</v>
      </c>
      <c r="B18" s="346">
        <v>691410.42000000016</v>
      </c>
      <c r="C18" s="346">
        <f t="shared" si="1"/>
        <v>10.990469241773965</v>
      </c>
      <c r="D18" s="346">
        <v>172852.59999999995</v>
      </c>
      <c r="E18" s="346">
        <f t="shared" si="2"/>
        <v>10.239476334340379</v>
      </c>
      <c r="F18" s="346">
        <v>0</v>
      </c>
      <c r="G18" s="346">
        <f t="shared" si="3"/>
        <v>0</v>
      </c>
      <c r="H18" s="346">
        <f t="shared" si="4"/>
        <v>864263.02000000014</v>
      </c>
      <c r="I18" s="346">
        <f t="shared" si="0"/>
        <v>10.831585266508755</v>
      </c>
    </row>
    <row r="19" spans="1:9" x14ac:dyDescent="0.25">
      <c r="A19" s="348" t="s">
        <v>29</v>
      </c>
      <c r="B19" s="349">
        <f>+SUM(B12:B18)</f>
        <v>3384082.42</v>
      </c>
      <c r="C19" s="349">
        <f t="shared" ref="C19:H19" si="5">+SUM(C12:C18)</f>
        <v>53.792440311556199</v>
      </c>
      <c r="D19" s="349">
        <f t="shared" si="5"/>
        <v>846020.6</v>
      </c>
      <c r="E19" s="349">
        <f t="shared" si="5"/>
        <v>50.116734790592979</v>
      </c>
      <c r="F19" s="349">
        <f t="shared" si="5"/>
        <v>0</v>
      </c>
      <c r="G19" s="349">
        <f t="shared" si="5"/>
        <v>0</v>
      </c>
      <c r="H19" s="349">
        <f t="shared" si="5"/>
        <v>4230103.0200000005</v>
      </c>
      <c r="I19" s="349">
        <f t="shared" si="0"/>
        <v>53.014788885964592</v>
      </c>
    </row>
    <row r="20" spans="1:9" x14ac:dyDescent="0.25">
      <c r="A20" s="423" t="s">
        <v>30</v>
      </c>
      <c r="B20" s="424" t="s">
        <v>13</v>
      </c>
      <c r="C20" s="424"/>
      <c r="D20" s="424" t="s">
        <v>13</v>
      </c>
      <c r="E20" s="424"/>
      <c r="F20" s="424" t="s">
        <v>13</v>
      </c>
      <c r="G20" s="424"/>
      <c r="H20" s="424"/>
      <c r="I20" s="424">
        <f t="shared" si="0"/>
        <v>0</v>
      </c>
    </row>
    <row r="21" spans="1:9" x14ac:dyDescent="0.25">
      <c r="A21" s="350" t="s">
        <v>31</v>
      </c>
      <c r="B21" s="351">
        <v>0</v>
      </c>
      <c r="C21" s="351">
        <f t="shared" si="1"/>
        <v>0</v>
      </c>
      <c r="D21" s="351">
        <v>0</v>
      </c>
      <c r="E21" s="351">
        <f t="shared" si="2"/>
        <v>0</v>
      </c>
      <c r="F21" s="351">
        <v>0</v>
      </c>
      <c r="G21" s="351">
        <f t="shared" si="3"/>
        <v>0</v>
      </c>
      <c r="H21" s="351">
        <f t="shared" si="4"/>
        <v>0</v>
      </c>
      <c r="I21" s="351">
        <f t="shared" si="0"/>
        <v>0</v>
      </c>
    </row>
    <row r="22" spans="1:9" x14ac:dyDescent="0.25">
      <c r="A22" s="350" t="s">
        <v>32</v>
      </c>
      <c r="B22" s="351">
        <v>2159048</v>
      </c>
      <c r="C22" s="351">
        <f t="shared" si="1"/>
        <v>34.319631219202037</v>
      </c>
      <c r="D22" s="351">
        <v>539762</v>
      </c>
      <c r="E22" s="351">
        <f t="shared" si="2"/>
        <v>31.974527575380606</v>
      </c>
      <c r="F22" s="351">
        <v>0</v>
      </c>
      <c r="G22" s="351">
        <f t="shared" si="3"/>
        <v>0</v>
      </c>
      <c r="H22" s="351">
        <f t="shared" si="4"/>
        <v>2698810</v>
      </c>
      <c r="I22" s="351">
        <f t="shared" si="0"/>
        <v>33.82348886465892</v>
      </c>
    </row>
    <row r="23" spans="1:9" x14ac:dyDescent="0.25">
      <c r="A23" s="352" t="s">
        <v>33</v>
      </c>
      <c r="B23" s="353">
        <f>+B21+B22</f>
        <v>2159048</v>
      </c>
      <c r="C23" s="353">
        <f t="shared" ref="C23:H23" si="6">+C21+C22</f>
        <v>34.319631219202037</v>
      </c>
      <c r="D23" s="353">
        <f t="shared" si="6"/>
        <v>539762</v>
      </c>
      <c r="E23" s="353">
        <f t="shared" si="6"/>
        <v>31.974527575380606</v>
      </c>
      <c r="F23" s="353">
        <f t="shared" si="6"/>
        <v>0</v>
      </c>
      <c r="G23" s="353">
        <f t="shared" si="6"/>
        <v>0</v>
      </c>
      <c r="H23" s="353">
        <f t="shared" si="6"/>
        <v>2698810</v>
      </c>
      <c r="I23" s="353">
        <f t="shared" si="0"/>
        <v>33.82348886465892</v>
      </c>
    </row>
    <row r="24" spans="1:9" x14ac:dyDescent="0.25">
      <c r="A24" s="354" t="s">
        <v>34</v>
      </c>
      <c r="B24" s="355">
        <f>+B19+B23</f>
        <v>5543130.4199999999</v>
      </c>
      <c r="C24" s="355">
        <f t="shared" ref="C24:H24" si="7">+C19+C23</f>
        <v>88.112071530758243</v>
      </c>
      <c r="D24" s="355">
        <f t="shared" si="7"/>
        <v>1385782.6</v>
      </c>
      <c r="E24" s="355">
        <f t="shared" si="7"/>
        <v>82.091262365973591</v>
      </c>
      <c r="F24" s="355">
        <f t="shared" si="7"/>
        <v>0</v>
      </c>
      <c r="G24" s="355">
        <f t="shared" si="7"/>
        <v>0</v>
      </c>
      <c r="H24" s="355">
        <f t="shared" si="7"/>
        <v>6928913.0200000005</v>
      </c>
      <c r="I24" s="355">
        <f t="shared" si="0"/>
        <v>86.838277750623504</v>
      </c>
    </row>
    <row r="25" spans="1:9" x14ac:dyDescent="0.25">
      <c r="A25" s="354" t="s">
        <v>35</v>
      </c>
      <c r="B25" s="355">
        <f>+B24+B6</f>
        <v>5632506.54</v>
      </c>
      <c r="C25" s="355">
        <f t="shared" ref="C25:H25" si="8">+C24+C6</f>
        <v>89.53276967095853</v>
      </c>
      <c r="D25" s="355">
        <f t="shared" si="8"/>
        <v>1448502.6400000001</v>
      </c>
      <c r="E25" s="355">
        <f t="shared" si="8"/>
        <v>85.806684438125714</v>
      </c>
      <c r="F25" s="355">
        <f t="shared" si="8"/>
        <v>0</v>
      </c>
      <c r="G25" s="355">
        <f t="shared" si="8"/>
        <v>0</v>
      </c>
      <c r="H25" s="355">
        <f t="shared" si="8"/>
        <v>7081009.1800000006</v>
      </c>
      <c r="I25" s="355">
        <f t="shared" si="0"/>
        <v>88.744459650837825</v>
      </c>
    </row>
    <row r="26" spans="1:9" x14ac:dyDescent="0.25">
      <c r="A26" s="422" t="s">
        <v>36</v>
      </c>
      <c r="B26" s="421" t="s">
        <v>13</v>
      </c>
      <c r="C26" s="421"/>
      <c r="D26" s="421" t="s">
        <v>13</v>
      </c>
      <c r="E26" s="421"/>
      <c r="F26" s="421" t="s">
        <v>13</v>
      </c>
      <c r="G26" s="421"/>
      <c r="H26" s="421"/>
      <c r="I26" s="421"/>
    </row>
    <row r="27" spans="1:9" x14ac:dyDescent="0.25">
      <c r="A27" s="356" t="s">
        <v>37</v>
      </c>
      <c r="B27" s="357">
        <v>0</v>
      </c>
      <c r="C27" s="357">
        <f t="shared" si="1"/>
        <v>0</v>
      </c>
      <c r="D27" s="357">
        <v>0</v>
      </c>
      <c r="E27" s="357">
        <f t="shared" si="2"/>
        <v>0</v>
      </c>
      <c r="F27" s="357">
        <v>0</v>
      </c>
      <c r="G27" s="357">
        <f t="shared" si="3"/>
        <v>0</v>
      </c>
      <c r="H27" s="357">
        <f t="shared" si="4"/>
        <v>0</v>
      </c>
      <c r="I27" s="357">
        <f t="shared" si="0"/>
        <v>0</v>
      </c>
    </row>
    <row r="28" spans="1:9" x14ac:dyDescent="0.25">
      <c r="A28" s="356" t="s">
        <v>38</v>
      </c>
      <c r="B28" s="357">
        <v>2168304</v>
      </c>
      <c r="C28" s="357">
        <f t="shared" si="1"/>
        <v>34.466762041010966</v>
      </c>
      <c r="D28" s="357">
        <v>542076</v>
      </c>
      <c r="E28" s="357">
        <f t="shared" si="2"/>
        <v>32.111604762751021</v>
      </c>
      <c r="F28" s="357">
        <v>0</v>
      </c>
      <c r="G28" s="357">
        <f t="shared" si="3"/>
        <v>0</v>
      </c>
      <c r="H28" s="357">
        <f t="shared" si="4"/>
        <v>2710380</v>
      </c>
      <c r="I28" s="357">
        <f t="shared" si="0"/>
        <v>33.968492687145165</v>
      </c>
    </row>
    <row r="29" spans="1:9" x14ac:dyDescent="0.25">
      <c r="A29" s="356" t="s">
        <v>39</v>
      </c>
      <c r="B29" s="357">
        <v>0</v>
      </c>
      <c r="C29" s="357">
        <f t="shared" si="1"/>
        <v>0</v>
      </c>
      <c r="D29" s="357">
        <v>0</v>
      </c>
      <c r="E29" s="357">
        <f t="shared" si="2"/>
        <v>0</v>
      </c>
      <c r="F29" s="357">
        <v>0</v>
      </c>
      <c r="G29" s="357">
        <f t="shared" si="3"/>
        <v>0</v>
      </c>
      <c r="H29" s="357">
        <f t="shared" si="4"/>
        <v>0</v>
      </c>
      <c r="I29" s="357">
        <f t="shared" si="0"/>
        <v>0</v>
      </c>
    </row>
    <row r="30" spans="1:9" x14ac:dyDescent="0.25">
      <c r="A30" s="356" t="s">
        <v>40</v>
      </c>
      <c r="B30" s="357">
        <v>0</v>
      </c>
      <c r="C30" s="357">
        <f t="shared" si="1"/>
        <v>0</v>
      </c>
      <c r="D30" s="357">
        <v>0</v>
      </c>
      <c r="E30" s="357">
        <f t="shared" si="2"/>
        <v>0</v>
      </c>
      <c r="F30" s="357">
        <v>0</v>
      </c>
      <c r="G30" s="357">
        <f t="shared" si="3"/>
        <v>0</v>
      </c>
      <c r="H30" s="357">
        <f t="shared" si="4"/>
        <v>0</v>
      </c>
      <c r="I30" s="357">
        <f t="shared" si="0"/>
        <v>0</v>
      </c>
    </row>
    <row r="31" spans="1:9" x14ac:dyDescent="0.25">
      <c r="A31" s="356" t="s">
        <v>41</v>
      </c>
      <c r="B31" s="357">
        <v>0</v>
      </c>
      <c r="C31" s="357">
        <f t="shared" si="1"/>
        <v>0</v>
      </c>
      <c r="D31" s="357">
        <v>0</v>
      </c>
      <c r="E31" s="357">
        <f t="shared" si="2"/>
        <v>0</v>
      </c>
      <c r="F31" s="357">
        <v>0</v>
      </c>
      <c r="G31" s="357">
        <f t="shared" si="3"/>
        <v>0</v>
      </c>
      <c r="H31" s="357">
        <f t="shared" si="4"/>
        <v>0</v>
      </c>
      <c r="I31" s="357">
        <f t="shared" si="0"/>
        <v>0</v>
      </c>
    </row>
    <row r="32" spans="1:9" x14ac:dyDescent="0.25">
      <c r="A32" s="356" t="s">
        <v>42</v>
      </c>
      <c r="B32" s="357">
        <v>0</v>
      </c>
      <c r="C32" s="357">
        <f t="shared" si="1"/>
        <v>0</v>
      </c>
      <c r="D32" s="357">
        <v>0</v>
      </c>
      <c r="E32" s="357">
        <f t="shared" si="2"/>
        <v>0</v>
      </c>
      <c r="F32" s="357">
        <v>0</v>
      </c>
      <c r="G32" s="357">
        <f t="shared" si="3"/>
        <v>0</v>
      </c>
      <c r="H32" s="357">
        <f t="shared" si="4"/>
        <v>0</v>
      </c>
      <c r="I32" s="357">
        <f t="shared" si="0"/>
        <v>0</v>
      </c>
    </row>
    <row r="33" spans="1:9" x14ac:dyDescent="0.25">
      <c r="A33" s="356" t="s">
        <v>43</v>
      </c>
      <c r="B33" s="357">
        <v>0</v>
      </c>
      <c r="C33" s="357">
        <f t="shared" si="1"/>
        <v>0</v>
      </c>
      <c r="D33" s="357">
        <v>0</v>
      </c>
      <c r="E33" s="357">
        <f t="shared" si="2"/>
        <v>0</v>
      </c>
      <c r="F33" s="357">
        <v>0</v>
      </c>
      <c r="G33" s="357">
        <f t="shared" si="3"/>
        <v>0</v>
      </c>
      <c r="H33" s="357">
        <f t="shared" si="4"/>
        <v>0</v>
      </c>
      <c r="I33" s="357">
        <f t="shared" si="0"/>
        <v>0</v>
      </c>
    </row>
    <row r="34" spans="1:9" x14ac:dyDescent="0.25">
      <c r="A34" s="356" t="s">
        <v>44</v>
      </c>
      <c r="B34" s="357">
        <v>565150.41</v>
      </c>
      <c r="C34" s="357">
        <f t="shared" si="1"/>
        <v>8.9834749642346221</v>
      </c>
      <c r="D34" s="357">
        <v>141287.62</v>
      </c>
      <c r="E34" s="357">
        <f t="shared" si="2"/>
        <v>8.3696238374503871</v>
      </c>
      <c r="F34" s="357">
        <v>0</v>
      </c>
      <c r="G34" s="357">
        <f t="shared" si="3"/>
        <v>0</v>
      </c>
      <c r="H34" s="357">
        <f t="shared" si="4"/>
        <v>706438.03</v>
      </c>
      <c r="I34" s="357">
        <f t="shared" si="0"/>
        <v>8.8536054191575495</v>
      </c>
    </row>
    <row r="35" spans="1:9" x14ac:dyDescent="0.25">
      <c r="A35" s="356" t="s">
        <v>45</v>
      </c>
      <c r="B35" s="357">
        <v>1300528</v>
      </c>
      <c r="C35" s="357">
        <f t="shared" si="1"/>
        <v>20.672834207598157</v>
      </c>
      <c r="D35" s="357">
        <v>325132</v>
      </c>
      <c r="E35" s="357">
        <f t="shared" si="2"/>
        <v>19.260233398495348</v>
      </c>
      <c r="F35" s="357">
        <v>0</v>
      </c>
      <c r="G35" s="357">
        <f t="shared" si="3"/>
        <v>0</v>
      </c>
      <c r="H35" s="357">
        <f t="shared" si="4"/>
        <v>1625660</v>
      </c>
      <c r="I35" s="357">
        <f t="shared" si="0"/>
        <v>20.37397701495156</v>
      </c>
    </row>
    <row r="36" spans="1:9" x14ac:dyDescent="0.25">
      <c r="A36" s="427" t="s">
        <v>46</v>
      </c>
      <c r="B36" s="432">
        <f>+SUM(B27:B35)</f>
        <v>4033982.41</v>
      </c>
      <c r="C36" s="432">
        <f t="shared" ref="C36:H36" si="9">+SUM(C27:C35)</f>
        <v>64.12307121284374</v>
      </c>
      <c r="D36" s="432">
        <f t="shared" si="9"/>
        <v>1008495.62</v>
      </c>
      <c r="E36" s="432">
        <f t="shared" si="9"/>
        <v>59.741461998696749</v>
      </c>
      <c r="F36" s="432">
        <f t="shared" si="9"/>
        <v>0</v>
      </c>
      <c r="G36" s="432">
        <f t="shared" si="9"/>
        <v>0</v>
      </c>
      <c r="H36" s="432">
        <f t="shared" si="9"/>
        <v>5042478.03</v>
      </c>
      <c r="I36" s="432">
        <f t="shared" si="0"/>
        <v>63.196075121254282</v>
      </c>
    </row>
    <row r="37" spans="1:9" x14ac:dyDescent="0.25">
      <c r="A37" s="422" t="s">
        <v>47</v>
      </c>
      <c r="B37" s="421" t="s">
        <v>13</v>
      </c>
      <c r="C37" s="421"/>
      <c r="D37" s="421" t="s">
        <v>13</v>
      </c>
      <c r="E37" s="421"/>
      <c r="F37" s="421" t="s">
        <v>13</v>
      </c>
      <c r="G37" s="421"/>
      <c r="H37" s="421"/>
      <c r="I37" s="421"/>
    </row>
    <row r="38" spans="1:9" x14ac:dyDescent="0.25">
      <c r="A38" s="358" t="s">
        <v>48</v>
      </c>
      <c r="B38" s="359">
        <v>0</v>
      </c>
      <c r="C38" s="359">
        <f t="shared" si="1"/>
        <v>0</v>
      </c>
      <c r="D38" s="359">
        <v>0</v>
      </c>
      <c r="E38" s="359">
        <f t="shared" si="2"/>
        <v>0</v>
      </c>
      <c r="F38" s="359">
        <v>0</v>
      </c>
      <c r="G38" s="359">
        <f t="shared" si="3"/>
        <v>0</v>
      </c>
      <c r="H38" s="359">
        <f t="shared" si="4"/>
        <v>0</v>
      </c>
      <c r="I38" s="359">
        <f t="shared" si="0"/>
        <v>0</v>
      </c>
    </row>
    <row r="39" spans="1:9" x14ac:dyDescent="0.25">
      <c r="A39" s="358" t="s">
        <v>49</v>
      </c>
      <c r="B39" s="359">
        <v>0</v>
      </c>
      <c r="C39" s="359">
        <f t="shared" si="1"/>
        <v>0</v>
      </c>
      <c r="D39" s="359">
        <v>0</v>
      </c>
      <c r="E39" s="359">
        <f t="shared" si="2"/>
        <v>0</v>
      </c>
      <c r="F39" s="359">
        <v>0</v>
      </c>
      <c r="G39" s="359">
        <f t="shared" si="3"/>
        <v>0</v>
      </c>
      <c r="H39" s="359">
        <f t="shared" si="4"/>
        <v>0</v>
      </c>
      <c r="I39" s="359">
        <f t="shared" si="0"/>
        <v>0</v>
      </c>
    </row>
    <row r="40" spans="1:9" x14ac:dyDescent="0.25">
      <c r="A40" s="358" t="s">
        <v>50</v>
      </c>
      <c r="B40" s="359">
        <v>1439502.4</v>
      </c>
      <c r="C40" s="359">
        <f t="shared" si="1"/>
        <v>22.881932920044505</v>
      </c>
      <c r="D40" s="359">
        <v>359875.6</v>
      </c>
      <c r="E40" s="359">
        <f t="shared" si="2"/>
        <v>21.318381612463714</v>
      </c>
      <c r="F40" s="359">
        <v>0</v>
      </c>
      <c r="G40" s="359">
        <f t="shared" si="3"/>
        <v>0</v>
      </c>
      <c r="H40" s="359">
        <f t="shared" si="4"/>
        <v>1799378</v>
      </c>
      <c r="I40" s="359">
        <f t="shared" si="0"/>
        <v>22.55113985286561</v>
      </c>
    </row>
    <row r="41" spans="1:9" x14ac:dyDescent="0.25">
      <c r="A41" s="358" t="s">
        <v>39</v>
      </c>
      <c r="B41" s="359">
        <v>0</v>
      </c>
      <c r="C41" s="359">
        <f t="shared" si="1"/>
        <v>0</v>
      </c>
      <c r="D41" s="359">
        <v>0</v>
      </c>
      <c r="E41" s="359">
        <f t="shared" si="2"/>
        <v>0</v>
      </c>
      <c r="F41" s="359">
        <v>0</v>
      </c>
      <c r="G41" s="359">
        <f t="shared" si="3"/>
        <v>0</v>
      </c>
      <c r="H41" s="359">
        <f t="shared" si="4"/>
        <v>0</v>
      </c>
      <c r="I41" s="359">
        <f t="shared" si="0"/>
        <v>0</v>
      </c>
    </row>
    <row r="42" spans="1:9" x14ac:dyDescent="0.25">
      <c r="A42" s="358" t="s">
        <v>51</v>
      </c>
      <c r="B42" s="359">
        <v>0</v>
      </c>
      <c r="C42" s="359">
        <f t="shared" si="1"/>
        <v>0</v>
      </c>
      <c r="D42" s="359">
        <v>0</v>
      </c>
      <c r="E42" s="359">
        <f t="shared" si="2"/>
        <v>0</v>
      </c>
      <c r="F42" s="359">
        <v>0</v>
      </c>
      <c r="G42" s="359">
        <f t="shared" si="3"/>
        <v>0</v>
      </c>
      <c r="H42" s="359">
        <f t="shared" si="4"/>
        <v>0</v>
      </c>
      <c r="I42" s="359">
        <f t="shared" si="0"/>
        <v>0</v>
      </c>
    </row>
    <row r="43" spans="1:9" x14ac:dyDescent="0.25">
      <c r="A43" s="358" t="s">
        <v>45</v>
      </c>
      <c r="B43" s="359">
        <v>0</v>
      </c>
      <c r="C43" s="359">
        <f t="shared" si="1"/>
        <v>0</v>
      </c>
      <c r="D43" s="359">
        <v>0</v>
      </c>
      <c r="E43" s="359">
        <f t="shared" si="2"/>
        <v>0</v>
      </c>
      <c r="F43" s="359">
        <v>0</v>
      </c>
      <c r="G43" s="359">
        <f t="shared" si="3"/>
        <v>0</v>
      </c>
      <c r="H43" s="359">
        <f t="shared" si="4"/>
        <v>0</v>
      </c>
      <c r="I43" s="359">
        <f t="shared" si="0"/>
        <v>0</v>
      </c>
    </row>
    <row r="44" spans="1:9" x14ac:dyDescent="0.25">
      <c r="A44" s="425" t="s">
        <v>52</v>
      </c>
      <c r="B44" s="426">
        <f>+SUM(B38:B43)</f>
        <v>1439502.4</v>
      </c>
      <c r="C44" s="426">
        <f t="shared" ref="C44:H44" si="10">+SUM(C38:C43)</f>
        <v>22.881932920044505</v>
      </c>
      <c r="D44" s="426">
        <f t="shared" si="10"/>
        <v>359875.6</v>
      </c>
      <c r="E44" s="426">
        <f t="shared" si="10"/>
        <v>21.318381612463714</v>
      </c>
      <c r="F44" s="426">
        <f t="shared" si="10"/>
        <v>0</v>
      </c>
      <c r="G44" s="426">
        <f t="shared" si="10"/>
        <v>0</v>
      </c>
      <c r="H44" s="426">
        <f t="shared" si="10"/>
        <v>1799378</v>
      </c>
      <c r="I44" s="426">
        <f t="shared" si="0"/>
        <v>22.55113985286561</v>
      </c>
    </row>
    <row r="45" spans="1:9" x14ac:dyDescent="0.25">
      <c r="A45" s="422" t="s">
        <v>53</v>
      </c>
      <c r="B45" s="421" t="s">
        <v>13</v>
      </c>
      <c r="C45" s="421"/>
      <c r="D45" s="421" t="s">
        <v>13</v>
      </c>
      <c r="E45" s="421"/>
      <c r="F45" s="421" t="s">
        <v>13</v>
      </c>
      <c r="G45" s="421"/>
      <c r="H45" s="421"/>
      <c r="I45" s="421"/>
    </row>
    <row r="46" spans="1:9" x14ac:dyDescent="0.25">
      <c r="A46" s="360" t="s">
        <v>38</v>
      </c>
      <c r="B46" s="361">
        <v>1705651.9999999998</v>
      </c>
      <c r="C46" s="361">
        <f t="shared" si="1"/>
        <v>27.112573517723728</v>
      </c>
      <c r="D46" s="361">
        <v>426412.99999999988</v>
      </c>
      <c r="E46" s="361">
        <f t="shared" si="2"/>
        <v>25.259937207511395</v>
      </c>
      <c r="F46" s="361">
        <v>0</v>
      </c>
      <c r="G46" s="361">
        <f t="shared" si="3"/>
        <v>0</v>
      </c>
      <c r="H46" s="361">
        <f t="shared" si="4"/>
        <v>2132064.9999999995</v>
      </c>
      <c r="I46" s="361">
        <f t="shared" si="0"/>
        <v>26.720620120063661</v>
      </c>
    </row>
    <row r="47" spans="1:9" x14ac:dyDescent="0.25">
      <c r="A47" s="360" t="s">
        <v>54</v>
      </c>
      <c r="B47" s="361">
        <v>172960</v>
      </c>
      <c r="C47" s="361">
        <f t="shared" si="1"/>
        <v>2.7493244317278651</v>
      </c>
      <c r="D47" s="361">
        <v>43240</v>
      </c>
      <c r="E47" s="361">
        <f t="shared" si="2"/>
        <v>2.5614596291688883</v>
      </c>
      <c r="F47" s="361">
        <v>0</v>
      </c>
      <c r="G47" s="361">
        <f t="shared" si="3"/>
        <v>0</v>
      </c>
      <c r="H47" s="361">
        <f t="shared" si="4"/>
        <v>216200</v>
      </c>
      <c r="I47" s="361">
        <f t="shared" si="0"/>
        <v>2.709578774548508</v>
      </c>
    </row>
    <row r="48" spans="1:9" x14ac:dyDescent="0.25">
      <c r="A48" s="360" t="s">
        <v>55</v>
      </c>
      <c r="B48" s="361">
        <v>0</v>
      </c>
      <c r="C48" s="361">
        <f t="shared" si="1"/>
        <v>0</v>
      </c>
      <c r="D48" s="361">
        <v>0</v>
      </c>
      <c r="E48" s="361">
        <f t="shared" si="2"/>
        <v>0</v>
      </c>
      <c r="F48" s="361">
        <v>0</v>
      </c>
      <c r="G48" s="361">
        <f t="shared" si="3"/>
        <v>0</v>
      </c>
      <c r="H48" s="361">
        <f t="shared" si="4"/>
        <v>0</v>
      </c>
      <c r="I48" s="361">
        <f t="shared" si="0"/>
        <v>0</v>
      </c>
    </row>
    <row r="49" spans="1:9" x14ac:dyDescent="0.25">
      <c r="A49" s="428" t="s">
        <v>56</v>
      </c>
      <c r="B49" s="429">
        <f>+SUM(B46:B48)</f>
        <v>1878611.9999999998</v>
      </c>
      <c r="C49" s="429">
        <f t="shared" ref="C49:H49" si="11">+SUM(C46:C48)</f>
        <v>29.861897949451592</v>
      </c>
      <c r="D49" s="429">
        <f t="shared" si="11"/>
        <v>469652.99999999988</v>
      </c>
      <c r="E49" s="429">
        <f t="shared" si="11"/>
        <v>27.821396836680282</v>
      </c>
      <c r="F49" s="429">
        <f t="shared" si="11"/>
        <v>0</v>
      </c>
      <c r="G49" s="429">
        <f t="shared" si="11"/>
        <v>0</v>
      </c>
      <c r="H49" s="429">
        <f t="shared" si="11"/>
        <v>2348264.9999999995</v>
      </c>
      <c r="I49" s="429">
        <f t="shared" si="0"/>
        <v>29.430198894612168</v>
      </c>
    </row>
    <row r="50" spans="1:9" x14ac:dyDescent="0.25">
      <c r="A50" s="422" t="s">
        <v>57</v>
      </c>
      <c r="B50" s="421" t="s">
        <v>13</v>
      </c>
      <c r="C50" s="421"/>
      <c r="D50" s="421" t="s">
        <v>13</v>
      </c>
      <c r="E50" s="421"/>
      <c r="F50" s="421" t="s">
        <v>13</v>
      </c>
      <c r="G50" s="421"/>
      <c r="H50" s="421"/>
      <c r="I50" s="421"/>
    </row>
    <row r="51" spans="1:9" x14ac:dyDescent="0.25">
      <c r="A51" s="362" t="s">
        <v>57</v>
      </c>
      <c r="B51" s="363">
        <v>95776</v>
      </c>
      <c r="C51" s="363">
        <f t="shared" si="1"/>
        <v>1.5224288666348753</v>
      </c>
      <c r="D51" s="363">
        <v>23944</v>
      </c>
      <c r="E51" s="363">
        <f t="shared" si="2"/>
        <v>1.4183993839227533</v>
      </c>
      <c r="F51" s="363">
        <v>0</v>
      </c>
      <c r="G51" s="363">
        <f t="shared" si="3"/>
        <v>0</v>
      </c>
      <c r="H51" s="363">
        <f t="shared" si="4"/>
        <v>119720</v>
      </c>
      <c r="I51" s="363">
        <f t="shared" si="0"/>
        <v>1.5004198468498953</v>
      </c>
    </row>
    <row r="52" spans="1:9" x14ac:dyDescent="0.25">
      <c r="A52" s="430" t="s">
        <v>58</v>
      </c>
      <c r="B52" s="433">
        <f>+B51</f>
        <v>95776</v>
      </c>
      <c r="C52" s="433">
        <f t="shared" ref="C52:H52" si="12">+C51</f>
        <v>1.5224288666348753</v>
      </c>
      <c r="D52" s="433">
        <f t="shared" si="12"/>
        <v>23944</v>
      </c>
      <c r="E52" s="433">
        <f t="shared" si="12"/>
        <v>1.4183993839227533</v>
      </c>
      <c r="F52" s="433">
        <f t="shared" si="12"/>
        <v>0</v>
      </c>
      <c r="G52" s="433">
        <f t="shared" si="12"/>
        <v>0</v>
      </c>
      <c r="H52" s="433">
        <f t="shared" si="12"/>
        <v>119720</v>
      </c>
      <c r="I52" s="433">
        <f t="shared" si="0"/>
        <v>1.5004198468498953</v>
      </c>
    </row>
    <row r="53" spans="1:9" x14ac:dyDescent="0.25">
      <c r="A53" s="422" t="s">
        <v>59</v>
      </c>
      <c r="B53" s="421" t="s">
        <v>13</v>
      </c>
      <c r="C53" s="421"/>
      <c r="D53" s="421" t="s">
        <v>13</v>
      </c>
      <c r="E53" s="421"/>
      <c r="F53" s="421" t="s">
        <v>13</v>
      </c>
      <c r="G53" s="421"/>
      <c r="H53" s="421"/>
      <c r="I53" s="421"/>
    </row>
    <row r="54" spans="1:9" x14ac:dyDescent="0.25">
      <c r="A54" s="364" t="s">
        <v>60</v>
      </c>
      <c r="B54" s="365">
        <v>0</v>
      </c>
      <c r="C54" s="365">
        <f t="shared" si="1"/>
        <v>0</v>
      </c>
      <c r="D54" s="365">
        <v>0</v>
      </c>
      <c r="E54" s="365">
        <f t="shared" si="2"/>
        <v>0</v>
      </c>
      <c r="F54" s="365">
        <v>0</v>
      </c>
      <c r="G54" s="365">
        <f t="shared" si="3"/>
        <v>0</v>
      </c>
      <c r="H54" s="365">
        <f t="shared" si="4"/>
        <v>0</v>
      </c>
      <c r="I54" s="365">
        <f t="shared" si="0"/>
        <v>0</v>
      </c>
    </row>
    <row r="55" spans="1:9" x14ac:dyDescent="0.25">
      <c r="A55" s="364" t="s">
        <v>61</v>
      </c>
      <c r="B55" s="365">
        <v>0</v>
      </c>
      <c r="C55" s="365">
        <f t="shared" si="1"/>
        <v>0</v>
      </c>
      <c r="D55" s="365">
        <v>0</v>
      </c>
      <c r="E55" s="365">
        <f t="shared" si="2"/>
        <v>0</v>
      </c>
      <c r="F55" s="365">
        <v>0</v>
      </c>
      <c r="G55" s="365">
        <f t="shared" si="3"/>
        <v>0</v>
      </c>
      <c r="H55" s="365">
        <f t="shared" si="4"/>
        <v>0</v>
      </c>
      <c r="I55" s="365">
        <f t="shared" si="0"/>
        <v>0</v>
      </c>
    </row>
    <row r="56" spans="1:9" x14ac:dyDescent="0.25">
      <c r="A56" s="364" t="s">
        <v>62</v>
      </c>
      <c r="B56" s="365">
        <v>0</v>
      </c>
      <c r="C56" s="365">
        <f t="shared" si="1"/>
        <v>0</v>
      </c>
      <c r="D56" s="365">
        <v>0</v>
      </c>
      <c r="E56" s="365">
        <f t="shared" si="2"/>
        <v>0</v>
      </c>
      <c r="F56" s="365">
        <v>0</v>
      </c>
      <c r="G56" s="365">
        <f t="shared" si="3"/>
        <v>0</v>
      </c>
      <c r="H56" s="365">
        <f t="shared" si="4"/>
        <v>0</v>
      </c>
      <c r="I56" s="365">
        <f t="shared" si="0"/>
        <v>0</v>
      </c>
    </row>
    <row r="57" spans="1:9" x14ac:dyDescent="0.25">
      <c r="A57" s="366" t="s">
        <v>63</v>
      </c>
      <c r="B57" s="367">
        <f>+SUM(B54:B56)</f>
        <v>0</v>
      </c>
      <c r="C57" s="367">
        <f t="shared" ref="C57:H57" si="13">+SUM(C54:C56)</f>
        <v>0</v>
      </c>
      <c r="D57" s="367">
        <f t="shared" si="13"/>
        <v>0</v>
      </c>
      <c r="E57" s="367">
        <f t="shared" si="13"/>
        <v>0</v>
      </c>
      <c r="F57" s="367">
        <f t="shared" si="13"/>
        <v>0</v>
      </c>
      <c r="G57" s="367">
        <f t="shared" si="13"/>
        <v>0</v>
      </c>
      <c r="H57" s="367">
        <f t="shared" si="13"/>
        <v>0</v>
      </c>
      <c r="I57" s="367">
        <f t="shared" si="0"/>
        <v>0</v>
      </c>
    </row>
    <row r="58" spans="1:9" x14ac:dyDescent="0.25">
      <c r="A58" s="422" t="s">
        <v>64</v>
      </c>
      <c r="B58" s="421" t="s">
        <v>13</v>
      </c>
      <c r="C58" s="421"/>
      <c r="D58" s="421" t="s">
        <v>13</v>
      </c>
      <c r="E58" s="421"/>
      <c r="F58" s="421" t="s">
        <v>13</v>
      </c>
      <c r="G58" s="421"/>
      <c r="H58" s="421"/>
      <c r="I58" s="421"/>
    </row>
    <row r="59" spans="1:9" x14ac:dyDescent="0.25">
      <c r="A59" s="368" t="s">
        <v>65</v>
      </c>
      <c r="B59" s="369">
        <v>3238784.8</v>
      </c>
      <c r="C59" s="369">
        <f t="shared" si="1"/>
        <v>51.482829438880941</v>
      </c>
      <c r="D59" s="369">
        <v>809696.2</v>
      </c>
      <c r="E59" s="369">
        <f t="shared" si="2"/>
        <v>47.964942835140093</v>
      </c>
      <c r="F59" s="369">
        <v>0</v>
      </c>
      <c r="G59" s="369">
        <f t="shared" si="3"/>
        <v>0</v>
      </c>
      <c r="H59" s="369">
        <f t="shared" si="4"/>
        <v>4048481</v>
      </c>
      <c r="I59" s="369">
        <f t="shared" si="0"/>
        <v>50.738567006303967</v>
      </c>
    </row>
    <row r="60" spans="1:9" x14ac:dyDescent="0.25">
      <c r="A60" s="368" t="s">
        <v>66</v>
      </c>
      <c r="B60" s="369">
        <v>0</v>
      </c>
      <c r="C60" s="369">
        <f t="shared" si="1"/>
        <v>0</v>
      </c>
      <c r="D60" s="369">
        <v>0</v>
      </c>
      <c r="E60" s="369">
        <f t="shared" si="2"/>
        <v>0</v>
      </c>
      <c r="F60" s="369">
        <v>0</v>
      </c>
      <c r="G60" s="369">
        <f t="shared" si="3"/>
        <v>0</v>
      </c>
      <c r="H60" s="369">
        <f t="shared" si="4"/>
        <v>0</v>
      </c>
      <c r="I60" s="369">
        <f t="shared" si="0"/>
        <v>0</v>
      </c>
    </row>
    <row r="61" spans="1:9" x14ac:dyDescent="0.25">
      <c r="A61" s="368" t="s">
        <v>67</v>
      </c>
      <c r="B61" s="369">
        <v>0</v>
      </c>
      <c r="C61" s="369">
        <f t="shared" si="1"/>
        <v>0</v>
      </c>
      <c r="D61" s="369">
        <v>0</v>
      </c>
      <c r="E61" s="369">
        <f t="shared" si="2"/>
        <v>0</v>
      </c>
      <c r="F61" s="369">
        <v>0</v>
      </c>
      <c r="G61" s="369">
        <f t="shared" si="3"/>
        <v>0</v>
      </c>
      <c r="H61" s="369">
        <f t="shared" si="4"/>
        <v>0</v>
      </c>
      <c r="I61" s="369">
        <f t="shared" si="0"/>
        <v>0</v>
      </c>
    </row>
    <row r="62" spans="1:9" x14ac:dyDescent="0.25">
      <c r="A62" s="368" t="s">
        <v>68</v>
      </c>
      <c r="B62" s="369">
        <v>0</v>
      </c>
      <c r="C62" s="369">
        <f t="shared" si="1"/>
        <v>0</v>
      </c>
      <c r="D62" s="369">
        <v>0</v>
      </c>
      <c r="E62" s="369">
        <f t="shared" si="2"/>
        <v>0</v>
      </c>
      <c r="F62" s="369">
        <v>0</v>
      </c>
      <c r="G62" s="369">
        <f t="shared" si="3"/>
        <v>0</v>
      </c>
      <c r="H62" s="369">
        <f t="shared" si="4"/>
        <v>0</v>
      </c>
      <c r="I62" s="369">
        <f t="shared" si="0"/>
        <v>0</v>
      </c>
    </row>
    <row r="63" spans="1:9" x14ac:dyDescent="0.25">
      <c r="A63" s="370" t="s">
        <v>69</v>
      </c>
      <c r="B63" s="371">
        <f>+SUM(B59:B62)</f>
        <v>3238784.8</v>
      </c>
      <c r="C63" s="371">
        <f t="shared" ref="C63:H63" si="14">+SUM(C59:C62)</f>
        <v>51.482829438880941</v>
      </c>
      <c r="D63" s="371">
        <f t="shared" si="14"/>
        <v>809696.2</v>
      </c>
      <c r="E63" s="371">
        <f t="shared" si="14"/>
        <v>47.964942835140093</v>
      </c>
      <c r="F63" s="371">
        <f t="shared" si="14"/>
        <v>0</v>
      </c>
      <c r="G63" s="371">
        <f t="shared" si="14"/>
        <v>0</v>
      </c>
      <c r="H63" s="371">
        <f t="shared" si="14"/>
        <v>4048481</v>
      </c>
      <c r="I63" s="371">
        <f t="shared" si="0"/>
        <v>50.738567006303967</v>
      </c>
    </row>
    <row r="64" spans="1:9" x14ac:dyDescent="0.25">
      <c r="A64" s="422" t="s">
        <v>70</v>
      </c>
      <c r="B64" s="421" t="s">
        <v>13</v>
      </c>
      <c r="C64" s="421"/>
      <c r="D64" s="421" t="s">
        <v>13</v>
      </c>
      <c r="E64" s="421"/>
      <c r="F64" s="421" t="s">
        <v>13</v>
      </c>
      <c r="G64" s="421"/>
      <c r="H64" s="421"/>
      <c r="I64" s="421"/>
    </row>
    <row r="65" spans="1:9" x14ac:dyDescent="0.25">
      <c r="A65" s="372" t="s">
        <v>71</v>
      </c>
      <c r="B65" s="373">
        <v>208992.80000000002</v>
      </c>
      <c r="C65" s="373">
        <f t="shared" si="1"/>
        <v>3.3220918772850108</v>
      </c>
      <c r="D65" s="373">
        <v>52248.210000000006</v>
      </c>
      <c r="E65" s="373">
        <f t="shared" si="2"/>
        <v>3.0950897458681363</v>
      </c>
      <c r="F65" s="373">
        <v>0</v>
      </c>
      <c r="G65" s="373">
        <f t="shared" si="3"/>
        <v>0</v>
      </c>
      <c r="H65" s="373">
        <f t="shared" si="4"/>
        <v>261241.01</v>
      </c>
      <c r="I65" s="373">
        <f t="shared" si="0"/>
        <v>3.2740661227456731</v>
      </c>
    </row>
    <row r="66" spans="1:9" x14ac:dyDescent="0.25">
      <c r="A66" s="372" t="s">
        <v>72</v>
      </c>
      <c r="B66" s="373">
        <v>0</v>
      </c>
      <c r="C66" s="373">
        <f t="shared" si="1"/>
        <v>0</v>
      </c>
      <c r="D66" s="373">
        <v>0</v>
      </c>
      <c r="E66" s="373">
        <f t="shared" si="2"/>
        <v>0</v>
      </c>
      <c r="F66" s="373">
        <v>0</v>
      </c>
      <c r="G66" s="373">
        <f t="shared" si="3"/>
        <v>0</v>
      </c>
      <c r="H66" s="373">
        <f t="shared" si="4"/>
        <v>0</v>
      </c>
      <c r="I66" s="373">
        <f t="shared" si="0"/>
        <v>0</v>
      </c>
    </row>
    <row r="67" spans="1:9" x14ac:dyDescent="0.25">
      <c r="A67" s="374" t="s">
        <v>73</v>
      </c>
      <c r="B67" s="375">
        <f>+SUM(B65:B66)</f>
        <v>208992.80000000002</v>
      </c>
      <c r="C67" s="375">
        <f t="shared" ref="C67:H67" si="15">+SUM(C65:C66)</f>
        <v>3.3220918772850108</v>
      </c>
      <c r="D67" s="375">
        <f t="shared" si="15"/>
        <v>52248.210000000006</v>
      </c>
      <c r="E67" s="375">
        <f t="shared" si="15"/>
        <v>3.0950897458681363</v>
      </c>
      <c r="F67" s="375">
        <f t="shared" si="15"/>
        <v>0</v>
      </c>
      <c r="G67" s="375">
        <f t="shared" si="15"/>
        <v>0</v>
      </c>
      <c r="H67" s="375">
        <f t="shared" si="15"/>
        <v>261241.01</v>
      </c>
      <c r="I67" s="375">
        <f t="shared" si="0"/>
        <v>3.2740661227456731</v>
      </c>
    </row>
    <row r="68" spans="1:9" x14ac:dyDescent="0.25">
      <c r="A68" s="422" t="s">
        <v>74</v>
      </c>
      <c r="B68" s="421" t="s">
        <v>13</v>
      </c>
      <c r="C68" s="421"/>
      <c r="D68" s="421" t="s">
        <v>13</v>
      </c>
      <c r="E68" s="421"/>
      <c r="F68" s="421" t="s">
        <v>13</v>
      </c>
      <c r="G68" s="421"/>
      <c r="H68" s="421"/>
      <c r="I68" s="421"/>
    </row>
    <row r="69" spans="1:9" x14ac:dyDescent="0.25">
      <c r="A69" s="376" t="s">
        <v>75</v>
      </c>
      <c r="B69" s="377">
        <v>33459.21</v>
      </c>
      <c r="C69" s="377">
        <f t="shared" si="1"/>
        <v>0.53185836909871242</v>
      </c>
      <c r="D69" s="377">
        <v>8364.82</v>
      </c>
      <c r="E69" s="377">
        <f t="shared" si="2"/>
        <v>0.49551685326698652</v>
      </c>
      <c r="F69" s="377">
        <v>0</v>
      </c>
      <c r="G69" s="377">
        <f t="shared" si="3"/>
        <v>0</v>
      </c>
      <c r="H69" s="377">
        <f t="shared" si="4"/>
        <v>41824.03</v>
      </c>
      <c r="I69" s="377">
        <f t="shared" si="0"/>
        <v>0.5241697685202592</v>
      </c>
    </row>
    <row r="70" spans="1:9" x14ac:dyDescent="0.25">
      <c r="A70" s="376" t="s">
        <v>76</v>
      </c>
      <c r="B70" s="377">
        <v>0</v>
      </c>
      <c r="C70" s="377">
        <f t="shared" si="1"/>
        <v>0</v>
      </c>
      <c r="D70" s="377">
        <v>0</v>
      </c>
      <c r="E70" s="377">
        <f t="shared" si="2"/>
        <v>0</v>
      </c>
      <c r="F70" s="377">
        <v>0</v>
      </c>
      <c r="G70" s="377">
        <f t="shared" si="3"/>
        <v>0</v>
      </c>
      <c r="H70" s="377">
        <f t="shared" si="4"/>
        <v>0</v>
      </c>
      <c r="I70" s="377">
        <f t="shared" si="0"/>
        <v>0</v>
      </c>
    </row>
    <row r="71" spans="1:9" x14ac:dyDescent="0.25">
      <c r="A71" s="376" t="s">
        <v>77</v>
      </c>
      <c r="B71" s="377">
        <v>0</v>
      </c>
      <c r="C71" s="377">
        <f t="shared" si="1"/>
        <v>0</v>
      </c>
      <c r="D71" s="377">
        <v>0</v>
      </c>
      <c r="E71" s="377">
        <f t="shared" si="2"/>
        <v>0</v>
      </c>
      <c r="F71" s="377">
        <v>0</v>
      </c>
      <c r="G71" s="377">
        <f t="shared" si="3"/>
        <v>0</v>
      </c>
      <c r="H71" s="377">
        <f t="shared" si="4"/>
        <v>0</v>
      </c>
      <c r="I71" s="377">
        <f t="shared" ref="I71:I128" si="16">+H71/H$3</f>
        <v>0</v>
      </c>
    </row>
    <row r="72" spans="1:9" x14ac:dyDescent="0.25">
      <c r="A72" s="378" t="s">
        <v>78</v>
      </c>
      <c r="B72" s="379">
        <f>+SUM(B69:B71)</f>
        <v>33459.21</v>
      </c>
      <c r="C72" s="379">
        <f t="shared" ref="C72:H72" si="17">+SUM(C69:C71)</f>
        <v>0.53185836909871242</v>
      </c>
      <c r="D72" s="379">
        <f t="shared" si="17"/>
        <v>8364.82</v>
      </c>
      <c r="E72" s="379">
        <f t="shared" si="17"/>
        <v>0.49551685326698652</v>
      </c>
      <c r="F72" s="379">
        <f t="shared" si="17"/>
        <v>0</v>
      </c>
      <c r="G72" s="379">
        <f t="shared" si="17"/>
        <v>0</v>
      </c>
      <c r="H72" s="379">
        <f t="shared" si="17"/>
        <v>41824.03</v>
      </c>
      <c r="I72" s="379">
        <f t="shared" si="16"/>
        <v>0.5241697685202592</v>
      </c>
    </row>
    <row r="73" spans="1:9" x14ac:dyDescent="0.25">
      <c r="A73" s="422" t="s">
        <v>79</v>
      </c>
      <c r="B73" s="421" t="s">
        <v>13</v>
      </c>
      <c r="C73" s="421"/>
      <c r="D73" s="421" t="s">
        <v>13</v>
      </c>
      <c r="E73" s="421"/>
      <c r="F73" s="421" t="s">
        <v>13</v>
      </c>
      <c r="G73" s="421"/>
      <c r="H73" s="421"/>
      <c r="I73" s="421"/>
    </row>
    <row r="74" spans="1:9" x14ac:dyDescent="0.25">
      <c r="A74" s="380" t="s">
        <v>80</v>
      </c>
      <c r="B74" s="381">
        <v>0</v>
      </c>
      <c r="C74" s="381">
        <f t="shared" si="1"/>
        <v>0</v>
      </c>
      <c r="D74" s="381">
        <v>0</v>
      </c>
      <c r="E74" s="381">
        <f t="shared" si="2"/>
        <v>0</v>
      </c>
      <c r="F74" s="381">
        <v>0</v>
      </c>
      <c r="G74" s="381">
        <f t="shared" si="3"/>
        <v>0</v>
      </c>
      <c r="H74" s="381">
        <f t="shared" si="4"/>
        <v>0</v>
      </c>
      <c r="I74" s="381">
        <f t="shared" si="16"/>
        <v>0</v>
      </c>
    </row>
    <row r="75" spans="1:9" x14ac:dyDescent="0.25">
      <c r="A75" s="380" t="s">
        <v>81</v>
      </c>
      <c r="B75" s="381">
        <v>10383.200000000001</v>
      </c>
      <c r="C75" s="381">
        <f t="shared" si="1"/>
        <v>0.16504848195835323</v>
      </c>
      <c r="D75" s="381">
        <v>2595.81</v>
      </c>
      <c r="E75" s="381">
        <f t="shared" si="2"/>
        <v>0.15377110360760618</v>
      </c>
      <c r="F75" s="381">
        <v>0</v>
      </c>
      <c r="G75" s="381">
        <f t="shared" si="3"/>
        <v>0</v>
      </c>
      <c r="H75" s="381">
        <f t="shared" si="4"/>
        <v>12979.01</v>
      </c>
      <c r="I75" s="381">
        <f t="shared" si="16"/>
        <v>0.16266258099284381</v>
      </c>
    </row>
    <row r="76" spans="1:9" x14ac:dyDescent="0.25">
      <c r="A76" s="382" t="s">
        <v>82</v>
      </c>
      <c r="B76" s="383">
        <f>+SUM(B74:B75)</f>
        <v>10383.200000000001</v>
      </c>
      <c r="C76" s="383">
        <f t="shared" ref="C76:H76" si="18">+SUM(C74:C75)</f>
        <v>0.16504848195835323</v>
      </c>
      <c r="D76" s="383">
        <f t="shared" si="18"/>
        <v>2595.81</v>
      </c>
      <c r="E76" s="383">
        <f t="shared" si="18"/>
        <v>0.15377110360760618</v>
      </c>
      <c r="F76" s="383">
        <f t="shared" si="18"/>
        <v>0</v>
      </c>
      <c r="G76" s="383">
        <f t="shared" si="18"/>
        <v>0</v>
      </c>
      <c r="H76" s="383">
        <f t="shared" si="18"/>
        <v>12979.01</v>
      </c>
      <c r="I76" s="383">
        <f t="shared" si="16"/>
        <v>0.16266258099284381</v>
      </c>
    </row>
    <row r="77" spans="1:9" x14ac:dyDescent="0.25">
      <c r="A77" s="422" t="s">
        <v>83</v>
      </c>
      <c r="B77" s="421" t="s">
        <v>13</v>
      </c>
      <c r="C77" s="421"/>
      <c r="D77" s="421" t="s">
        <v>13</v>
      </c>
      <c r="E77" s="421"/>
      <c r="F77" s="421" t="s">
        <v>13</v>
      </c>
      <c r="G77" s="421"/>
      <c r="H77" s="421"/>
      <c r="I77" s="421"/>
    </row>
    <row r="78" spans="1:9" x14ac:dyDescent="0.25">
      <c r="A78" s="384" t="s">
        <v>84</v>
      </c>
      <c r="B78" s="385">
        <v>0</v>
      </c>
      <c r="C78" s="385">
        <f t="shared" ref="C78:C127" si="19">+B78/B$3</f>
        <v>0</v>
      </c>
      <c r="D78" s="385">
        <v>0</v>
      </c>
      <c r="E78" s="385">
        <f t="shared" ref="E78:E128" si="20">+D78/D$3</f>
        <v>0</v>
      </c>
      <c r="F78" s="385">
        <v>0</v>
      </c>
      <c r="G78" s="385">
        <f t="shared" ref="G78:G128" si="21">+F78/F$3</f>
        <v>0</v>
      </c>
      <c r="H78" s="385">
        <f t="shared" ref="H78:H127" si="22">+B78+D78+F78</f>
        <v>0</v>
      </c>
      <c r="I78" s="385">
        <f t="shared" si="16"/>
        <v>0</v>
      </c>
    </row>
    <row r="79" spans="1:9" x14ac:dyDescent="0.25">
      <c r="A79" s="384" t="s">
        <v>85</v>
      </c>
      <c r="B79" s="385">
        <v>266525.60000000003</v>
      </c>
      <c r="C79" s="385">
        <f t="shared" si="19"/>
        <v>4.2366173899221113</v>
      </c>
      <c r="D79" s="385">
        <v>66631.420000000013</v>
      </c>
      <c r="E79" s="385">
        <f t="shared" si="20"/>
        <v>3.9471251703098167</v>
      </c>
      <c r="F79" s="385">
        <v>0</v>
      </c>
      <c r="G79" s="385">
        <f t="shared" si="21"/>
        <v>0</v>
      </c>
      <c r="H79" s="385">
        <f t="shared" si="22"/>
        <v>333157.02</v>
      </c>
      <c r="I79" s="385">
        <f t="shared" si="16"/>
        <v>4.1753709064932139</v>
      </c>
    </row>
    <row r="80" spans="1:9" x14ac:dyDescent="0.25">
      <c r="A80" s="384" t="s">
        <v>86</v>
      </c>
      <c r="B80" s="385">
        <v>0</v>
      </c>
      <c r="C80" s="385">
        <f t="shared" si="19"/>
        <v>0</v>
      </c>
      <c r="D80" s="385">
        <v>0</v>
      </c>
      <c r="E80" s="385">
        <f t="shared" si="20"/>
        <v>0</v>
      </c>
      <c r="F80" s="385">
        <v>0</v>
      </c>
      <c r="G80" s="385">
        <f t="shared" si="21"/>
        <v>0</v>
      </c>
      <c r="H80" s="385">
        <f t="shared" si="22"/>
        <v>0</v>
      </c>
      <c r="I80" s="385">
        <f t="shared" si="16"/>
        <v>0</v>
      </c>
    </row>
    <row r="81" spans="1:9" x14ac:dyDescent="0.25">
      <c r="A81" s="386" t="s">
        <v>87</v>
      </c>
      <c r="B81" s="387">
        <f>+SUM(B78:B80)</f>
        <v>266525.60000000003</v>
      </c>
      <c r="C81" s="387">
        <f t="shared" ref="C81:H81" si="23">+SUM(C78:C80)</f>
        <v>4.2366173899221113</v>
      </c>
      <c r="D81" s="387">
        <f t="shared" si="23"/>
        <v>66631.420000000013</v>
      </c>
      <c r="E81" s="387">
        <f t="shared" si="23"/>
        <v>3.9471251703098167</v>
      </c>
      <c r="F81" s="387">
        <f t="shared" si="23"/>
        <v>0</v>
      </c>
      <c r="G81" s="387">
        <f t="shared" si="23"/>
        <v>0</v>
      </c>
      <c r="H81" s="387">
        <f t="shared" si="23"/>
        <v>333157.02</v>
      </c>
      <c r="I81" s="387">
        <f t="shared" si="16"/>
        <v>4.1753709064932139</v>
      </c>
    </row>
    <row r="82" spans="1:9" x14ac:dyDescent="0.25">
      <c r="A82" s="422" t="s">
        <v>88</v>
      </c>
      <c r="B82" s="421" t="s">
        <v>13</v>
      </c>
      <c r="C82" s="421"/>
      <c r="D82" s="421" t="s">
        <v>13</v>
      </c>
      <c r="E82" s="421"/>
      <c r="F82" s="421" t="s">
        <v>13</v>
      </c>
      <c r="G82" s="421"/>
      <c r="H82" s="421"/>
      <c r="I82" s="421"/>
    </row>
    <row r="83" spans="1:9" x14ac:dyDescent="0.25">
      <c r="A83" s="388" t="s">
        <v>89</v>
      </c>
      <c r="B83" s="389">
        <v>51650.44</v>
      </c>
      <c r="C83" s="389">
        <f t="shared" si="19"/>
        <v>0.82102114131298687</v>
      </c>
      <c r="D83" s="389">
        <v>12912.619999999999</v>
      </c>
      <c r="E83" s="389">
        <f t="shared" si="20"/>
        <v>0.76492032462531834</v>
      </c>
      <c r="F83" s="389">
        <v>0</v>
      </c>
      <c r="G83" s="389">
        <f t="shared" si="21"/>
        <v>0</v>
      </c>
      <c r="H83" s="389">
        <f t="shared" si="22"/>
        <v>64563.06</v>
      </c>
      <c r="I83" s="389">
        <f t="shared" si="16"/>
        <v>0.80915216001804713</v>
      </c>
    </row>
    <row r="84" spans="1:9" x14ac:dyDescent="0.25">
      <c r="A84" s="388" t="s">
        <v>90</v>
      </c>
      <c r="B84" s="389">
        <v>0</v>
      </c>
      <c r="C84" s="389">
        <f t="shared" si="19"/>
        <v>0</v>
      </c>
      <c r="D84" s="389">
        <v>0</v>
      </c>
      <c r="E84" s="389">
        <f t="shared" si="20"/>
        <v>0</v>
      </c>
      <c r="F84" s="389">
        <v>0</v>
      </c>
      <c r="G84" s="389">
        <f t="shared" si="21"/>
        <v>0</v>
      </c>
      <c r="H84" s="389">
        <f t="shared" si="22"/>
        <v>0</v>
      </c>
      <c r="I84" s="389">
        <f t="shared" si="16"/>
        <v>0</v>
      </c>
    </row>
    <row r="85" spans="1:9" x14ac:dyDescent="0.25">
      <c r="A85" s="390" t="s">
        <v>91</v>
      </c>
      <c r="B85" s="391">
        <f>+SUM(B83:B84)</f>
        <v>51650.44</v>
      </c>
      <c r="C85" s="391">
        <f t="shared" ref="C85:H85" si="24">+SUM(C83:C84)</f>
        <v>0.82102114131298687</v>
      </c>
      <c r="D85" s="391">
        <f t="shared" si="24"/>
        <v>12912.619999999999</v>
      </c>
      <c r="E85" s="391">
        <f t="shared" si="24"/>
        <v>0.76492032462531834</v>
      </c>
      <c r="F85" s="391">
        <f t="shared" si="24"/>
        <v>0</v>
      </c>
      <c r="G85" s="391">
        <f t="shared" si="24"/>
        <v>0</v>
      </c>
      <c r="H85" s="391">
        <f t="shared" si="24"/>
        <v>64563.06</v>
      </c>
      <c r="I85" s="391">
        <f t="shared" si="16"/>
        <v>0.80915216001804713</v>
      </c>
    </row>
    <row r="86" spans="1:9" x14ac:dyDescent="0.25">
      <c r="A86" s="422" t="s">
        <v>92</v>
      </c>
      <c r="B86" s="421" t="s">
        <v>13</v>
      </c>
      <c r="C86" s="421"/>
      <c r="D86" s="421" t="s">
        <v>13</v>
      </c>
      <c r="E86" s="421"/>
      <c r="F86" s="421" t="s">
        <v>13</v>
      </c>
      <c r="G86" s="421"/>
      <c r="H86" s="421"/>
      <c r="I86" s="421"/>
    </row>
    <row r="87" spans="1:9" x14ac:dyDescent="0.25">
      <c r="A87" s="392" t="s">
        <v>93</v>
      </c>
      <c r="B87" s="393">
        <v>314456.8</v>
      </c>
      <c r="C87" s="393">
        <f t="shared" si="19"/>
        <v>4.9985185185185186</v>
      </c>
      <c r="D87" s="393">
        <v>78614.22</v>
      </c>
      <c r="E87" s="393">
        <f t="shared" si="20"/>
        <v>4.656964634796517</v>
      </c>
      <c r="F87" s="393">
        <v>0</v>
      </c>
      <c r="G87" s="393">
        <f t="shared" si="21"/>
        <v>0</v>
      </c>
      <c r="H87" s="393">
        <f t="shared" si="22"/>
        <v>393071.02</v>
      </c>
      <c r="I87" s="393">
        <f t="shared" si="16"/>
        <v>4.9262575979747094</v>
      </c>
    </row>
    <row r="88" spans="1:9" x14ac:dyDescent="0.25">
      <c r="A88" s="392" t="s">
        <v>94</v>
      </c>
      <c r="B88" s="393">
        <v>242384</v>
      </c>
      <c r="C88" s="393">
        <f t="shared" si="19"/>
        <v>3.8528691781910664</v>
      </c>
      <c r="D88" s="393">
        <v>60596</v>
      </c>
      <c r="E88" s="393">
        <f t="shared" si="20"/>
        <v>3.5895977726438009</v>
      </c>
      <c r="F88" s="393">
        <v>0</v>
      </c>
      <c r="G88" s="393">
        <f t="shared" si="21"/>
        <v>0</v>
      </c>
      <c r="H88" s="393">
        <f t="shared" si="22"/>
        <v>302980</v>
      </c>
      <c r="I88" s="393">
        <f t="shared" si="16"/>
        <v>3.7971701069042876</v>
      </c>
    </row>
    <row r="89" spans="1:9" x14ac:dyDescent="0.25">
      <c r="A89" s="394" t="s">
        <v>95</v>
      </c>
      <c r="B89" s="395">
        <f>+SUM(B87:B88)</f>
        <v>556840.80000000005</v>
      </c>
      <c r="C89" s="395">
        <f t="shared" ref="C89:H89" si="25">+SUM(C87:C88)</f>
        <v>8.851387696709585</v>
      </c>
      <c r="D89" s="395">
        <f t="shared" si="25"/>
        <v>139210.22</v>
      </c>
      <c r="E89" s="395">
        <f t="shared" si="25"/>
        <v>8.2465624074403188</v>
      </c>
      <c r="F89" s="395">
        <f t="shared" si="25"/>
        <v>0</v>
      </c>
      <c r="G89" s="395">
        <f t="shared" si="25"/>
        <v>0</v>
      </c>
      <c r="H89" s="395">
        <f t="shared" si="25"/>
        <v>696051.02</v>
      </c>
      <c r="I89" s="395">
        <f t="shared" si="16"/>
        <v>8.723427704878997</v>
      </c>
    </row>
    <row r="90" spans="1:9" x14ac:dyDescent="0.25">
      <c r="A90" s="422" t="s">
        <v>96</v>
      </c>
      <c r="B90" s="421" t="s">
        <v>13</v>
      </c>
      <c r="C90" s="421"/>
      <c r="D90" s="421" t="s">
        <v>13</v>
      </c>
      <c r="E90" s="421"/>
      <c r="F90" s="421" t="s">
        <v>13</v>
      </c>
      <c r="G90" s="421"/>
      <c r="H90" s="421"/>
      <c r="I90" s="421"/>
    </row>
    <row r="91" spans="1:9" x14ac:dyDescent="0.25">
      <c r="A91" s="396" t="s">
        <v>97</v>
      </c>
      <c r="B91" s="397">
        <v>0</v>
      </c>
      <c r="C91" s="397">
        <f t="shared" si="19"/>
        <v>0</v>
      </c>
      <c r="D91" s="397">
        <v>0</v>
      </c>
      <c r="E91" s="397">
        <f t="shared" si="20"/>
        <v>0</v>
      </c>
      <c r="F91" s="397">
        <v>0</v>
      </c>
      <c r="G91" s="397">
        <f t="shared" si="21"/>
        <v>0</v>
      </c>
      <c r="H91" s="397">
        <f t="shared" si="22"/>
        <v>0</v>
      </c>
      <c r="I91" s="397">
        <f t="shared" si="16"/>
        <v>0</v>
      </c>
    </row>
    <row r="92" spans="1:9" x14ac:dyDescent="0.25">
      <c r="A92" s="396" t="s">
        <v>98</v>
      </c>
      <c r="B92" s="397">
        <v>171664</v>
      </c>
      <c r="C92" s="397">
        <f t="shared" si="19"/>
        <v>2.7287235733587667</v>
      </c>
      <c r="D92" s="397">
        <v>42916</v>
      </c>
      <c r="E92" s="397">
        <f t="shared" si="20"/>
        <v>2.5422664534091584</v>
      </c>
      <c r="F92" s="397">
        <v>0</v>
      </c>
      <c r="G92" s="397">
        <f t="shared" si="21"/>
        <v>0</v>
      </c>
      <c r="H92" s="397">
        <f t="shared" si="22"/>
        <v>214580</v>
      </c>
      <c r="I92" s="397">
        <f t="shared" si="16"/>
        <v>2.6892757328520762</v>
      </c>
    </row>
    <row r="93" spans="1:9" x14ac:dyDescent="0.25">
      <c r="A93" s="398" t="s">
        <v>99</v>
      </c>
      <c r="B93" s="399">
        <f>+SUM(B91:B92)</f>
        <v>171664</v>
      </c>
      <c r="C93" s="399">
        <f t="shared" ref="C93:H93" si="26">+SUM(C91:C92)</f>
        <v>2.7287235733587667</v>
      </c>
      <c r="D93" s="399">
        <f t="shared" si="26"/>
        <v>42916</v>
      </c>
      <c r="E93" s="399">
        <f t="shared" si="26"/>
        <v>2.5422664534091584</v>
      </c>
      <c r="F93" s="399">
        <f t="shared" si="26"/>
        <v>0</v>
      </c>
      <c r="G93" s="399">
        <f t="shared" si="26"/>
        <v>0</v>
      </c>
      <c r="H93" s="399">
        <f t="shared" si="26"/>
        <v>214580</v>
      </c>
      <c r="I93" s="399">
        <f t="shared" si="16"/>
        <v>2.6892757328520762</v>
      </c>
    </row>
    <row r="94" spans="1:9" x14ac:dyDescent="0.25">
      <c r="A94" s="422" t="s">
        <v>100</v>
      </c>
      <c r="B94" s="421" t="s">
        <v>13</v>
      </c>
      <c r="C94" s="421"/>
      <c r="D94" s="421" t="s">
        <v>13</v>
      </c>
      <c r="E94" s="421"/>
      <c r="F94" s="421" t="s">
        <v>13</v>
      </c>
      <c r="G94" s="421"/>
      <c r="H94" s="421"/>
      <c r="I94" s="421"/>
    </row>
    <row r="95" spans="1:9" x14ac:dyDescent="0.25">
      <c r="A95" s="400" t="s">
        <v>101</v>
      </c>
      <c r="B95" s="401">
        <v>0</v>
      </c>
      <c r="C95" s="401">
        <f t="shared" si="19"/>
        <v>0</v>
      </c>
      <c r="D95" s="401">
        <v>0</v>
      </c>
      <c r="E95" s="401">
        <f t="shared" si="20"/>
        <v>0</v>
      </c>
      <c r="F95" s="401">
        <v>0</v>
      </c>
      <c r="G95" s="401">
        <f t="shared" si="21"/>
        <v>0</v>
      </c>
      <c r="H95" s="401">
        <f t="shared" si="22"/>
        <v>0</v>
      </c>
      <c r="I95" s="401">
        <f t="shared" si="16"/>
        <v>0</v>
      </c>
    </row>
    <row r="96" spans="1:9" x14ac:dyDescent="0.25">
      <c r="A96" s="400" t="s">
        <v>102</v>
      </c>
      <c r="B96" s="401">
        <v>21256</v>
      </c>
      <c r="C96" s="401">
        <f t="shared" si="19"/>
        <v>0.33787951041169928</v>
      </c>
      <c r="D96" s="401">
        <v>5314</v>
      </c>
      <c r="E96" s="401">
        <f t="shared" si="20"/>
        <v>0.31479177773828565</v>
      </c>
      <c r="F96" s="401">
        <v>0</v>
      </c>
      <c r="G96" s="401">
        <f t="shared" si="21"/>
        <v>0</v>
      </c>
      <c r="H96" s="401">
        <f t="shared" si="22"/>
        <v>26570</v>
      </c>
      <c r="I96" s="401">
        <f t="shared" si="16"/>
        <v>0.33299494930505946</v>
      </c>
    </row>
    <row r="97" spans="1:9" x14ac:dyDescent="0.25">
      <c r="A97" s="402" t="s">
        <v>103</v>
      </c>
      <c r="B97" s="403">
        <f>+SUM(B95:B96)</f>
        <v>21256</v>
      </c>
      <c r="C97" s="403">
        <f t="shared" ref="C97:H97" si="27">+SUM(C95:C96)</f>
        <v>0.33787951041169928</v>
      </c>
      <c r="D97" s="403">
        <f t="shared" si="27"/>
        <v>5314</v>
      </c>
      <c r="E97" s="403">
        <f t="shared" si="27"/>
        <v>0.31479177773828565</v>
      </c>
      <c r="F97" s="403">
        <f t="shared" si="27"/>
        <v>0</v>
      </c>
      <c r="G97" s="403">
        <f t="shared" si="27"/>
        <v>0</v>
      </c>
      <c r="H97" s="403">
        <f t="shared" si="27"/>
        <v>26570</v>
      </c>
      <c r="I97" s="403">
        <f t="shared" si="16"/>
        <v>0.33299494930505946</v>
      </c>
    </row>
    <row r="98" spans="1:9" x14ac:dyDescent="0.25">
      <c r="A98" s="422" t="s">
        <v>104</v>
      </c>
      <c r="B98" s="421" t="s">
        <v>13</v>
      </c>
      <c r="C98" s="421"/>
      <c r="D98" s="421" t="s">
        <v>13</v>
      </c>
      <c r="E98" s="421"/>
      <c r="F98" s="421" t="s">
        <v>13</v>
      </c>
      <c r="G98" s="421"/>
      <c r="H98" s="421"/>
      <c r="I98" s="421"/>
    </row>
    <row r="99" spans="1:9" x14ac:dyDescent="0.25">
      <c r="A99" s="404" t="s">
        <v>105</v>
      </c>
      <c r="B99" s="405">
        <v>0</v>
      </c>
      <c r="C99" s="405">
        <f t="shared" si="19"/>
        <v>0</v>
      </c>
      <c r="D99" s="405">
        <v>0</v>
      </c>
      <c r="E99" s="405">
        <f t="shared" si="20"/>
        <v>0</v>
      </c>
      <c r="F99" s="405">
        <v>0</v>
      </c>
      <c r="G99" s="405">
        <f t="shared" si="21"/>
        <v>0</v>
      </c>
      <c r="H99" s="405">
        <f t="shared" si="22"/>
        <v>0</v>
      </c>
      <c r="I99" s="405">
        <f t="shared" si="16"/>
        <v>0</v>
      </c>
    </row>
    <row r="100" spans="1:9" x14ac:dyDescent="0.25">
      <c r="A100" s="406" t="s">
        <v>106</v>
      </c>
      <c r="B100" s="407">
        <v>0</v>
      </c>
      <c r="C100" s="407">
        <f t="shared" si="19"/>
        <v>0</v>
      </c>
      <c r="D100" s="407">
        <v>0</v>
      </c>
      <c r="E100" s="407">
        <f t="shared" si="20"/>
        <v>0</v>
      </c>
      <c r="F100" s="407">
        <v>0</v>
      </c>
      <c r="G100" s="407">
        <f t="shared" si="21"/>
        <v>0</v>
      </c>
      <c r="H100" s="407">
        <f t="shared" si="22"/>
        <v>0</v>
      </c>
      <c r="I100" s="407">
        <f t="shared" si="16"/>
        <v>0</v>
      </c>
    </row>
    <row r="101" spans="1:9" x14ac:dyDescent="0.25">
      <c r="A101" s="406" t="s">
        <v>107</v>
      </c>
      <c r="B101" s="407">
        <f>+B24+B36+B44+B49+B52+B57+B63+B67+B72+B76+B81+B85+B89+B93+B97+B100</f>
        <v>17550560.080000002</v>
      </c>
      <c r="C101" s="407">
        <f t="shared" si="19"/>
        <v>278.97885995867114</v>
      </c>
      <c r="D101" s="407">
        <f>+D24+D36+D44+D49+D52+D57+D63+D67+D72+D76+D81+D85+D89+D93+D97+D100</f>
        <v>4387640.12</v>
      </c>
      <c r="E101" s="407">
        <f t="shared" si="20"/>
        <v>259.9158888691428</v>
      </c>
      <c r="F101" s="407">
        <f>+F24+F36+F44+F49+F52+F57+F63+F67+F72+F76+F81+F85+F89+F93+F97+F100</f>
        <v>0</v>
      </c>
      <c r="G101" s="407">
        <f t="shared" si="21"/>
        <v>0</v>
      </c>
      <c r="H101" s="407">
        <f>+H24+H36+H44+H49+H52+H57+H63+H67+H72+H76+H81+H85+H89+H93+H97+H100</f>
        <v>21938200.200000003</v>
      </c>
      <c r="I101" s="407">
        <f t="shared" si="16"/>
        <v>274.94579839831562</v>
      </c>
    </row>
    <row r="102" spans="1:9" x14ac:dyDescent="0.25">
      <c r="A102" s="406" t="s">
        <v>108</v>
      </c>
      <c r="B102" s="407">
        <f>+B101+B6</f>
        <v>17639936.200000003</v>
      </c>
      <c r="C102" s="407">
        <f t="shared" si="19"/>
        <v>280.39955809887147</v>
      </c>
      <c r="D102" s="407">
        <f>+D101+D6</f>
        <v>4450360.16</v>
      </c>
      <c r="E102" s="407">
        <f t="shared" si="20"/>
        <v>263.63131094129494</v>
      </c>
      <c r="F102" s="407">
        <f>+F101+F6</f>
        <v>0</v>
      </c>
      <c r="G102" s="407">
        <f t="shared" si="21"/>
        <v>0</v>
      </c>
      <c r="H102" s="407">
        <f t="shared" si="22"/>
        <v>22090296.360000003</v>
      </c>
      <c r="I102" s="407">
        <f t="shared" si="16"/>
        <v>276.85198029852995</v>
      </c>
    </row>
    <row r="103" spans="1:9" x14ac:dyDescent="0.25">
      <c r="A103" s="422" t="s">
        <v>109</v>
      </c>
      <c r="B103" s="421" t="s">
        <v>13</v>
      </c>
      <c r="C103" s="421"/>
      <c r="D103" s="421" t="s">
        <v>13</v>
      </c>
      <c r="E103" s="421"/>
      <c r="F103" s="421" t="s">
        <v>13</v>
      </c>
      <c r="G103" s="421"/>
      <c r="H103" s="421"/>
      <c r="I103" s="421"/>
    </row>
    <row r="104" spans="1:9" x14ac:dyDescent="0.25">
      <c r="A104" s="408" t="s">
        <v>110</v>
      </c>
      <c r="B104" s="409">
        <v>0</v>
      </c>
      <c r="C104" s="409">
        <f t="shared" si="19"/>
        <v>0</v>
      </c>
      <c r="D104" s="409">
        <v>0</v>
      </c>
      <c r="E104" s="409">
        <f t="shared" si="20"/>
        <v>0</v>
      </c>
      <c r="F104" s="409">
        <v>0</v>
      </c>
      <c r="G104" s="409">
        <f t="shared" si="21"/>
        <v>0</v>
      </c>
      <c r="H104" s="409">
        <f t="shared" si="22"/>
        <v>0</v>
      </c>
      <c r="I104" s="409">
        <f t="shared" si="16"/>
        <v>0</v>
      </c>
    </row>
    <row r="105" spans="1:9" x14ac:dyDescent="0.25">
      <c r="A105" s="408" t="s">
        <v>111</v>
      </c>
      <c r="B105" s="409">
        <v>14698744</v>
      </c>
      <c r="C105" s="409">
        <f t="shared" si="19"/>
        <v>233.64717850898109</v>
      </c>
      <c r="D105" s="409">
        <v>3674686</v>
      </c>
      <c r="E105" s="409">
        <f t="shared" si="20"/>
        <v>217.68177240684793</v>
      </c>
      <c r="F105" s="409">
        <v>0</v>
      </c>
      <c r="G105" s="409">
        <f t="shared" si="21"/>
        <v>0</v>
      </c>
      <c r="H105" s="409">
        <f t="shared" si="22"/>
        <v>18373430</v>
      </c>
      <c r="I105" s="409">
        <f t="shared" si="16"/>
        <v>230.26945394844029</v>
      </c>
    </row>
    <row r="106" spans="1:9" x14ac:dyDescent="0.25">
      <c r="A106" s="408" t="s">
        <v>112</v>
      </c>
      <c r="B106" s="409">
        <v>0</v>
      </c>
      <c r="C106" s="409">
        <f t="shared" si="19"/>
        <v>0</v>
      </c>
      <c r="D106" s="409">
        <v>0</v>
      </c>
      <c r="E106" s="409">
        <f t="shared" si="20"/>
        <v>0</v>
      </c>
      <c r="F106" s="409">
        <v>0</v>
      </c>
      <c r="G106" s="409">
        <f t="shared" si="21"/>
        <v>0</v>
      </c>
      <c r="H106" s="409">
        <f t="shared" si="22"/>
        <v>0</v>
      </c>
      <c r="I106" s="409">
        <f t="shared" si="16"/>
        <v>0</v>
      </c>
    </row>
    <row r="107" spans="1:9" x14ac:dyDescent="0.25">
      <c r="A107" s="408" t="s">
        <v>113</v>
      </c>
      <c r="B107" s="409">
        <v>0</v>
      </c>
      <c r="C107" s="409">
        <f t="shared" si="19"/>
        <v>0</v>
      </c>
      <c r="D107" s="409">
        <v>0</v>
      </c>
      <c r="E107" s="409">
        <f t="shared" si="20"/>
        <v>0</v>
      </c>
      <c r="F107" s="409">
        <v>0</v>
      </c>
      <c r="G107" s="409">
        <f t="shared" si="21"/>
        <v>0</v>
      </c>
      <c r="H107" s="409">
        <f t="shared" si="22"/>
        <v>0</v>
      </c>
      <c r="I107" s="409">
        <f t="shared" si="16"/>
        <v>0</v>
      </c>
    </row>
    <row r="108" spans="1:9" x14ac:dyDescent="0.25">
      <c r="A108" s="408" t="s">
        <v>114</v>
      </c>
      <c r="B108" s="409">
        <v>0</v>
      </c>
      <c r="C108" s="409">
        <f t="shared" si="19"/>
        <v>0</v>
      </c>
      <c r="D108" s="409">
        <v>0</v>
      </c>
      <c r="E108" s="409">
        <f t="shared" si="20"/>
        <v>0</v>
      </c>
      <c r="F108" s="409">
        <v>0</v>
      </c>
      <c r="G108" s="409">
        <f t="shared" si="21"/>
        <v>0</v>
      </c>
      <c r="H108" s="409">
        <f t="shared" si="22"/>
        <v>0</v>
      </c>
      <c r="I108" s="409">
        <f t="shared" si="16"/>
        <v>0</v>
      </c>
    </row>
    <row r="109" spans="1:9" x14ac:dyDescent="0.25">
      <c r="A109" s="408" t="s">
        <v>115</v>
      </c>
      <c r="B109" s="409">
        <v>554792</v>
      </c>
      <c r="C109" s="409">
        <f t="shared" si="19"/>
        <v>8.8188205372754727</v>
      </c>
      <c r="D109" s="409">
        <v>138698</v>
      </c>
      <c r="E109" s="409">
        <f t="shared" si="20"/>
        <v>8.2162194182809074</v>
      </c>
      <c r="F109" s="409">
        <v>0</v>
      </c>
      <c r="G109" s="409">
        <f t="shared" si="21"/>
        <v>0</v>
      </c>
      <c r="H109" s="409">
        <f t="shared" si="22"/>
        <v>693490</v>
      </c>
      <c r="I109" s="409">
        <f t="shared" si="16"/>
        <v>8.6913311025052948</v>
      </c>
    </row>
    <row r="110" spans="1:9" x14ac:dyDescent="0.25">
      <c r="A110" s="408" t="s">
        <v>116</v>
      </c>
      <c r="B110" s="409">
        <v>110672</v>
      </c>
      <c r="C110" s="409">
        <f t="shared" si="19"/>
        <v>1.7592115720871087</v>
      </c>
      <c r="D110" s="409">
        <v>27668</v>
      </c>
      <c r="E110" s="409">
        <f t="shared" si="20"/>
        <v>1.6390024287660683</v>
      </c>
      <c r="F110" s="409">
        <v>0</v>
      </c>
      <c r="G110" s="409">
        <f t="shared" si="21"/>
        <v>0</v>
      </c>
      <c r="H110" s="409">
        <f t="shared" si="22"/>
        <v>138340</v>
      </c>
      <c r="I110" s="409">
        <f t="shared" si="16"/>
        <v>1.7337794989409834</v>
      </c>
    </row>
    <row r="111" spans="1:9" x14ac:dyDescent="0.25">
      <c r="A111" s="408" t="s">
        <v>117</v>
      </c>
      <c r="B111" s="409">
        <v>0</v>
      </c>
      <c r="C111" s="409">
        <f t="shared" si="19"/>
        <v>0</v>
      </c>
      <c r="D111" s="409">
        <v>27590</v>
      </c>
      <c r="E111" s="409">
        <f t="shared" si="20"/>
        <v>1.6343818494165037</v>
      </c>
      <c r="F111" s="409">
        <v>0</v>
      </c>
      <c r="G111" s="409">
        <f t="shared" si="21"/>
        <v>0</v>
      </c>
      <c r="H111" s="409">
        <f t="shared" si="22"/>
        <v>27590</v>
      </c>
      <c r="I111" s="409">
        <f t="shared" si="16"/>
        <v>0.34577834592873885</v>
      </c>
    </row>
    <row r="112" spans="1:9" x14ac:dyDescent="0.25">
      <c r="A112" s="408" t="s">
        <v>118</v>
      </c>
      <c r="B112" s="409"/>
      <c r="C112" s="409">
        <f t="shared" si="19"/>
        <v>0</v>
      </c>
      <c r="D112" s="409"/>
      <c r="E112" s="409">
        <f t="shared" si="20"/>
        <v>0</v>
      </c>
      <c r="F112" s="409">
        <v>0</v>
      </c>
      <c r="G112" s="409">
        <f t="shared" si="21"/>
        <v>0</v>
      </c>
      <c r="H112" s="409">
        <f t="shared" si="22"/>
        <v>0</v>
      </c>
      <c r="I112" s="409">
        <f t="shared" si="16"/>
        <v>0</v>
      </c>
    </row>
    <row r="113" spans="1:9" x14ac:dyDescent="0.25">
      <c r="A113" s="408" t="s">
        <v>119</v>
      </c>
      <c r="B113" s="409">
        <v>0</v>
      </c>
      <c r="C113" s="409">
        <f t="shared" si="19"/>
        <v>0</v>
      </c>
      <c r="D113" s="409">
        <v>0</v>
      </c>
      <c r="E113" s="409">
        <f t="shared" si="20"/>
        <v>0</v>
      </c>
      <c r="F113" s="409">
        <v>0</v>
      </c>
      <c r="G113" s="409">
        <f t="shared" si="21"/>
        <v>0</v>
      </c>
      <c r="H113" s="409">
        <f t="shared" si="22"/>
        <v>0</v>
      </c>
      <c r="I113" s="409">
        <f t="shared" si="16"/>
        <v>0</v>
      </c>
    </row>
    <row r="114" spans="1:9" x14ac:dyDescent="0.25">
      <c r="A114" s="408" t="s">
        <v>120</v>
      </c>
      <c r="B114" s="409">
        <v>0</v>
      </c>
      <c r="C114" s="409">
        <f t="shared" si="19"/>
        <v>0</v>
      </c>
      <c r="D114" s="409">
        <v>0</v>
      </c>
      <c r="E114" s="409">
        <f t="shared" si="20"/>
        <v>0</v>
      </c>
      <c r="F114" s="409">
        <v>0</v>
      </c>
      <c r="G114" s="409">
        <f t="shared" si="21"/>
        <v>0</v>
      </c>
      <c r="H114" s="409">
        <f t="shared" si="22"/>
        <v>0</v>
      </c>
      <c r="I114" s="409">
        <f t="shared" si="16"/>
        <v>0</v>
      </c>
    </row>
    <row r="115" spans="1:9" x14ac:dyDescent="0.25">
      <c r="A115" s="408" t="s">
        <v>121</v>
      </c>
      <c r="B115" s="409">
        <v>289456</v>
      </c>
      <c r="C115" s="409">
        <f t="shared" si="19"/>
        <v>4.6011127006835162</v>
      </c>
      <c r="D115" s="409">
        <v>72364</v>
      </c>
      <c r="E115" s="409">
        <f t="shared" si="20"/>
        <v>4.2867128724601624</v>
      </c>
      <c r="F115" s="409">
        <v>0</v>
      </c>
      <c r="G115" s="409">
        <f t="shared" si="21"/>
        <v>0</v>
      </c>
      <c r="H115" s="409">
        <f t="shared" si="22"/>
        <v>361820</v>
      </c>
      <c r="I115" s="409">
        <f t="shared" si="16"/>
        <v>4.5345966337055561</v>
      </c>
    </row>
    <row r="116" spans="1:9" x14ac:dyDescent="0.25">
      <c r="A116" s="408" t="s">
        <v>122</v>
      </c>
      <c r="B116" s="409">
        <v>0</v>
      </c>
      <c r="C116" s="409">
        <f t="shared" si="19"/>
        <v>0</v>
      </c>
      <c r="D116" s="409">
        <v>0</v>
      </c>
      <c r="E116" s="409">
        <f t="shared" si="20"/>
        <v>0</v>
      </c>
      <c r="F116" s="409">
        <v>0</v>
      </c>
      <c r="G116" s="409">
        <f t="shared" si="21"/>
        <v>0</v>
      </c>
      <c r="H116" s="409">
        <f t="shared" si="22"/>
        <v>0</v>
      </c>
      <c r="I116" s="409">
        <f t="shared" si="16"/>
        <v>0</v>
      </c>
    </row>
    <row r="117" spans="1:9" x14ac:dyDescent="0.25">
      <c r="A117" s="410" t="s">
        <v>123</v>
      </c>
      <c r="B117" s="411">
        <f>+SUM(B104:B116)</f>
        <v>15653664</v>
      </c>
      <c r="C117" s="411">
        <f t="shared" si="19"/>
        <v>248.82632331902718</v>
      </c>
      <c r="D117" s="411">
        <f>+SUM(D104:D116)</f>
        <v>3941006</v>
      </c>
      <c r="E117" s="411">
        <f t="shared" si="20"/>
        <v>233.45808897577157</v>
      </c>
      <c r="F117" s="411">
        <f>+SUM(F104:F116)</f>
        <v>0</v>
      </c>
      <c r="G117" s="411">
        <f t="shared" si="21"/>
        <v>0</v>
      </c>
      <c r="H117" s="411">
        <f t="shared" si="22"/>
        <v>19594670</v>
      </c>
      <c r="I117" s="411">
        <f t="shared" si="16"/>
        <v>245.57493952952086</v>
      </c>
    </row>
    <row r="118" spans="1:9" x14ac:dyDescent="0.25">
      <c r="A118" s="410" t="s">
        <v>124</v>
      </c>
      <c r="B118" s="411">
        <f>+B101+B117</f>
        <v>33204224.080000002</v>
      </c>
      <c r="C118" s="411">
        <f t="shared" si="19"/>
        <v>527.80518327769835</v>
      </c>
      <c r="D118" s="411">
        <f>+D101+D117</f>
        <v>8328646.1200000001</v>
      </c>
      <c r="E118" s="411">
        <f t="shared" si="20"/>
        <v>493.37397784491441</v>
      </c>
      <c r="F118" s="411">
        <f>+F101+F117</f>
        <v>0</v>
      </c>
      <c r="G118" s="411">
        <f t="shared" si="21"/>
        <v>0</v>
      </c>
      <c r="H118" s="411">
        <f t="shared" si="22"/>
        <v>41532870.200000003</v>
      </c>
      <c r="I118" s="411">
        <f t="shared" si="16"/>
        <v>520.52073792783654</v>
      </c>
    </row>
    <row r="119" spans="1:9" x14ac:dyDescent="0.25">
      <c r="A119" s="410" t="s">
        <v>125</v>
      </c>
      <c r="B119" s="411">
        <f>+B118+B6</f>
        <v>33293600.200000003</v>
      </c>
      <c r="C119" s="411">
        <f t="shared" si="19"/>
        <v>529.22588141789868</v>
      </c>
      <c r="D119" s="411">
        <f>+D118+D6</f>
        <v>8391366.1600000001</v>
      </c>
      <c r="E119" s="411">
        <f t="shared" si="20"/>
        <v>497.08939991706654</v>
      </c>
      <c r="F119" s="411">
        <f>+F118+F6</f>
        <v>0</v>
      </c>
      <c r="G119" s="411">
        <f t="shared" si="21"/>
        <v>0</v>
      </c>
      <c r="H119" s="411">
        <f t="shared" si="22"/>
        <v>41684966.359999999</v>
      </c>
      <c r="I119" s="411">
        <f t="shared" si="16"/>
        <v>522.42691982805081</v>
      </c>
    </row>
    <row r="120" spans="1:9" x14ac:dyDescent="0.25">
      <c r="A120" s="410" t="s">
        <v>126</v>
      </c>
      <c r="B120" s="434">
        <f>+B101/B118</f>
        <v>0.52856407780271797</v>
      </c>
      <c r="C120" s="411"/>
      <c r="D120" s="434">
        <f>+D101/D118</f>
        <v>0.52681312866250107</v>
      </c>
      <c r="E120" s="411">
        <f t="shared" si="20"/>
        <v>3.120745978689065E-5</v>
      </c>
      <c r="F120" s="411">
        <v>0</v>
      </c>
      <c r="G120" s="411">
        <f t="shared" si="21"/>
        <v>0</v>
      </c>
      <c r="H120" s="434">
        <f>+H101/H118</f>
        <v>0.52821295745652563</v>
      </c>
      <c r="I120" s="411">
        <f t="shared" si="16"/>
        <v>6.6199566048367066E-6</v>
      </c>
    </row>
    <row r="121" spans="1:9" x14ac:dyDescent="0.25">
      <c r="A121" s="422" t="s">
        <v>127</v>
      </c>
      <c r="B121" s="421" t="s">
        <v>13</v>
      </c>
      <c r="C121" s="421"/>
      <c r="D121" s="421" t="s">
        <v>13</v>
      </c>
      <c r="E121" s="421"/>
      <c r="F121" s="421" t="s">
        <v>13</v>
      </c>
      <c r="G121" s="421"/>
      <c r="H121" s="421"/>
      <c r="I121" s="421"/>
    </row>
    <row r="122" spans="1:9" x14ac:dyDescent="0.25">
      <c r="A122" s="412" t="s">
        <v>128</v>
      </c>
      <c r="B122" s="413">
        <v>3634168</v>
      </c>
      <c r="C122" s="413">
        <f t="shared" si="19"/>
        <v>57.767731680178031</v>
      </c>
      <c r="D122" s="413">
        <v>908542</v>
      </c>
      <c r="E122" s="413">
        <f t="shared" si="20"/>
        <v>53.820389787334875</v>
      </c>
      <c r="F122" s="413">
        <v>0</v>
      </c>
      <c r="G122" s="413">
        <f t="shared" si="21"/>
        <v>0</v>
      </c>
      <c r="H122" s="413">
        <f t="shared" si="22"/>
        <v>4542710</v>
      </c>
      <c r="I122" s="413">
        <f t="shared" si="16"/>
        <v>56.932611447406352</v>
      </c>
    </row>
    <row r="123" spans="1:9" x14ac:dyDescent="0.25">
      <c r="A123" s="412" t="s">
        <v>129</v>
      </c>
      <c r="B123" s="413">
        <v>0</v>
      </c>
      <c r="C123" s="413">
        <f t="shared" si="19"/>
        <v>0</v>
      </c>
      <c r="D123" s="413">
        <v>0</v>
      </c>
      <c r="E123" s="413">
        <f t="shared" si="20"/>
        <v>0</v>
      </c>
      <c r="F123" s="413">
        <v>0</v>
      </c>
      <c r="G123" s="413">
        <f t="shared" si="21"/>
        <v>0</v>
      </c>
      <c r="H123" s="413">
        <f t="shared" si="22"/>
        <v>0</v>
      </c>
      <c r="I123" s="413">
        <f t="shared" si="16"/>
        <v>0</v>
      </c>
    </row>
    <row r="124" spans="1:9" x14ac:dyDescent="0.25">
      <c r="A124" s="414" t="s">
        <v>130</v>
      </c>
      <c r="B124" s="415">
        <v>3634168</v>
      </c>
      <c r="C124" s="415">
        <f t="shared" si="19"/>
        <v>57.767731680178031</v>
      </c>
      <c r="D124" s="415">
        <v>908542</v>
      </c>
      <c r="E124" s="415">
        <f t="shared" si="20"/>
        <v>53.820389787334875</v>
      </c>
      <c r="F124" s="415">
        <v>0</v>
      </c>
      <c r="G124" s="415">
        <f t="shared" si="21"/>
        <v>0</v>
      </c>
      <c r="H124" s="415">
        <f t="shared" si="22"/>
        <v>4542710</v>
      </c>
      <c r="I124" s="415">
        <f t="shared" si="16"/>
        <v>56.932611447406352</v>
      </c>
    </row>
    <row r="125" spans="1:9" x14ac:dyDescent="0.25">
      <c r="A125" s="418" t="s">
        <v>131</v>
      </c>
      <c r="B125" s="416" t="s">
        <v>13</v>
      </c>
      <c r="C125" s="416"/>
      <c r="D125" s="416" t="s">
        <v>13</v>
      </c>
      <c r="E125" s="416"/>
      <c r="F125" s="416" t="s">
        <v>13</v>
      </c>
      <c r="G125" s="416"/>
      <c r="H125" s="416"/>
      <c r="I125" s="416">
        <f t="shared" si="16"/>
        <v>0</v>
      </c>
    </row>
    <row r="126" spans="1:9" x14ac:dyDescent="0.25">
      <c r="A126" s="416" t="s">
        <v>132</v>
      </c>
      <c r="B126" s="417">
        <v>1047056</v>
      </c>
      <c r="C126" s="417">
        <f t="shared" si="19"/>
        <v>16.643713241138133</v>
      </c>
      <c r="D126" s="417">
        <v>261764</v>
      </c>
      <c r="E126" s="417">
        <f t="shared" si="20"/>
        <v>15.506427344351637</v>
      </c>
      <c r="F126" s="417">
        <v>0</v>
      </c>
      <c r="G126" s="417">
        <f t="shared" si="21"/>
        <v>0</v>
      </c>
      <c r="H126" s="417">
        <f t="shared" si="22"/>
        <v>1308820</v>
      </c>
      <c r="I126" s="417">
        <f t="shared" si="16"/>
        <v>16.403103106866688</v>
      </c>
    </row>
    <row r="127" spans="1:9" x14ac:dyDescent="0.25">
      <c r="A127" s="416" t="s">
        <v>133</v>
      </c>
      <c r="B127" s="417">
        <v>2353929.6</v>
      </c>
      <c r="C127" s="417">
        <f t="shared" si="19"/>
        <v>37.417415355269434</v>
      </c>
      <c r="D127" s="417">
        <v>588482.4</v>
      </c>
      <c r="E127" s="417">
        <f t="shared" si="20"/>
        <v>34.860636218233516</v>
      </c>
      <c r="F127" s="417">
        <v>0</v>
      </c>
      <c r="G127" s="417">
        <f t="shared" si="21"/>
        <v>0</v>
      </c>
      <c r="H127" s="417">
        <f t="shared" si="22"/>
        <v>2942412</v>
      </c>
      <c r="I127" s="417">
        <f t="shared" si="16"/>
        <v>36.87648982968004</v>
      </c>
    </row>
    <row r="128" spans="1:9" x14ac:dyDescent="0.25">
      <c r="A128" s="418" t="s">
        <v>134</v>
      </c>
      <c r="B128" s="431">
        <f>+B126/B124</f>
        <v>0.28811436345265273</v>
      </c>
      <c r="C128" s="419"/>
      <c r="D128" s="431">
        <f>+D126/D124</f>
        <v>0.28811436345265273</v>
      </c>
      <c r="E128" s="419">
        <f t="shared" si="20"/>
        <v>1.7067375360029189E-5</v>
      </c>
      <c r="F128" s="419">
        <v>0</v>
      </c>
      <c r="G128" s="419">
        <f t="shared" si="21"/>
        <v>0</v>
      </c>
      <c r="H128" s="431">
        <f>+H126/H124</f>
        <v>0.28811436345265273</v>
      </c>
      <c r="I128" s="419">
        <f t="shared" si="16"/>
        <v>3.6108629225433034E-6</v>
      </c>
    </row>
  </sheetData>
  <mergeCells count="8">
    <mergeCell ref="B1:C1"/>
    <mergeCell ref="D1:E1"/>
    <mergeCell ref="F1:G1"/>
    <mergeCell ref="H1:I1"/>
    <mergeCell ref="B3:C3"/>
    <mergeCell ref="D3:E3"/>
    <mergeCell ref="F3:G3"/>
    <mergeCell ref="H3:I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8"/>
  <sheetViews>
    <sheetView topLeftCell="B1" workbookViewId="0">
      <selection activeCell="R8" sqref="R8"/>
    </sheetView>
  </sheetViews>
  <sheetFormatPr baseColWidth="10" defaultRowHeight="13.2" x14ac:dyDescent="0.25"/>
  <cols>
    <col min="1" max="1" width="58.5546875" style="435" customWidth="1"/>
    <col min="2" max="2" width="13.6640625" style="435" customWidth="1"/>
    <col min="3" max="3" width="7.77734375" style="435" customWidth="1"/>
    <col min="4" max="4" width="13.6640625" style="435" customWidth="1"/>
    <col min="5" max="5" width="7.77734375" style="435" customWidth="1"/>
    <col min="6" max="6" width="13.6640625" style="435" customWidth="1"/>
    <col min="7" max="7" width="7.77734375" style="435" customWidth="1"/>
    <col min="8" max="8" width="13.6640625" style="435" customWidth="1"/>
    <col min="9" max="9" width="7.77734375" style="435" customWidth="1"/>
    <col min="10" max="10" width="13.6640625" style="435" customWidth="1"/>
    <col min="11" max="11" width="7.77734375" style="435" customWidth="1"/>
    <col min="12" max="12" width="13.6640625" style="435" customWidth="1"/>
    <col min="13" max="13" width="7.77734375" style="435" customWidth="1"/>
    <col min="14" max="14" width="13.6640625" style="435" customWidth="1"/>
    <col min="15" max="15" width="7.77734375" style="435" customWidth="1"/>
    <col min="16" max="16" width="13.6640625" style="435" customWidth="1"/>
    <col min="17" max="17" width="7.77734375" style="435" customWidth="1"/>
    <col min="18" max="18" width="13.6640625" style="435" customWidth="1"/>
    <col min="19" max="19" width="7.77734375" style="435" customWidth="1"/>
    <col min="20" max="244" width="8.88671875" style="435" customWidth="1"/>
    <col min="245" max="16384" width="11.5546875" style="435"/>
  </cols>
  <sheetData>
    <row r="1" spans="1:19" x14ac:dyDescent="0.25">
      <c r="B1" s="530" t="s">
        <v>221</v>
      </c>
      <c r="C1" s="530"/>
      <c r="D1" s="530" t="s">
        <v>222</v>
      </c>
      <c r="E1" s="530"/>
      <c r="F1" s="530" t="s">
        <v>223</v>
      </c>
      <c r="G1" s="530"/>
      <c r="H1" s="530" t="s">
        <v>224</v>
      </c>
      <c r="I1" s="530"/>
      <c r="J1" s="530" t="s">
        <v>225</v>
      </c>
      <c r="K1" s="530"/>
      <c r="L1" s="530" t="s">
        <v>226</v>
      </c>
      <c r="M1" s="530"/>
      <c r="N1" s="530" t="s">
        <v>227</v>
      </c>
      <c r="O1" s="530"/>
      <c r="P1" s="530" t="s">
        <v>143</v>
      </c>
      <c r="Q1" s="530"/>
      <c r="R1" s="530" t="s">
        <v>0</v>
      </c>
      <c r="S1" s="530"/>
    </row>
    <row r="2" spans="1:19" ht="57" x14ac:dyDescent="0.25">
      <c r="A2" s="436" t="s">
        <v>228</v>
      </c>
      <c r="B2" s="436" t="s">
        <v>10</v>
      </c>
      <c r="C2" s="437" t="s">
        <v>11</v>
      </c>
      <c r="D2" s="436" t="s">
        <v>10</v>
      </c>
      <c r="E2" s="437" t="s">
        <v>11</v>
      </c>
      <c r="F2" s="436" t="s">
        <v>10</v>
      </c>
      <c r="G2" s="437" t="s">
        <v>11</v>
      </c>
      <c r="H2" s="436" t="s">
        <v>10</v>
      </c>
      <c r="I2" s="437" t="s">
        <v>11</v>
      </c>
      <c r="J2" s="436" t="s">
        <v>10</v>
      </c>
      <c r="K2" s="437" t="s">
        <v>11</v>
      </c>
      <c r="L2" s="436" t="s">
        <v>10</v>
      </c>
      <c r="M2" s="437" t="s">
        <v>11</v>
      </c>
      <c r="N2" s="436" t="s">
        <v>10</v>
      </c>
      <c r="O2" s="437" t="s">
        <v>11</v>
      </c>
      <c r="P2" s="436" t="s">
        <v>10</v>
      </c>
      <c r="Q2" s="437" t="s">
        <v>11</v>
      </c>
      <c r="R2" s="436" t="s">
        <v>10</v>
      </c>
      <c r="S2" s="437" t="s">
        <v>11</v>
      </c>
    </row>
    <row r="3" spans="1:19" x14ac:dyDescent="0.25">
      <c r="A3" s="521" t="s">
        <v>12</v>
      </c>
      <c r="B3" s="534">
        <v>779</v>
      </c>
      <c r="C3" s="535"/>
      <c r="D3" s="533">
        <v>11627</v>
      </c>
      <c r="E3" s="533" t="s">
        <v>13</v>
      </c>
      <c r="F3" s="533">
        <v>15106</v>
      </c>
      <c r="G3" s="533" t="s">
        <v>13</v>
      </c>
      <c r="H3" s="533">
        <v>146</v>
      </c>
      <c r="I3" s="533" t="s">
        <v>13</v>
      </c>
      <c r="J3" s="533">
        <v>525</v>
      </c>
      <c r="K3" s="533" t="s">
        <v>13</v>
      </c>
      <c r="L3" s="533">
        <v>578</v>
      </c>
      <c r="M3" s="533" t="s">
        <v>13</v>
      </c>
      <c r="N3" s="533">
        <v>3772</v>
      </c>
      <c r="O3" s="533" t="s">
        <v>13</v>
      </c>
      <c r="P3" s="533">
        <v>32533</v>
      </c>
      <c r="Q3" s="533" t="s">
        <v>13</v>
      </c>
      <c r="R3" s="533">
        <v>32533</v>
      </c>
      <c r="S3" s="533" t="s">
        <v>13</v>
      </c>
    </row>
    <row r="4" spans="1:19" x14ac:dyDescent="0.25">
      <c r="A4" s="438" t="s">
        <v>14</v>
      </c>
      <c r="B4" s="438"/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8"/>
      <c r="Q4" s="438"/>
      <c r="R4" s="438"/>
      <c r="S4" s="438"/>
    </row>
    <row r="5" spans="1:19" ht="30" customHeight="1" x14ac:dyDescent="0.25">
      <c r="A5" s="523" t="s">
        <v>15</v>
      </c>
      <c r="B5" s="524" t="s">
        <v>13</v>
      </c>
      <c r="C5" s="524" t="s">
        <v>13</v>
      </c>
      <c r="D5" s="524" t="s">
        <v>13</v>
      </c>
      <c r="E5" s="524" t="s">
        <v>13</v>
      </c>
      <c r="F5" s="524" t="s">
        <v>13</v>
      </c>
      <c r="G5" s="524" t="s">
        <v>13</v>
      </c>
      <c r="H5" s="524" t="s">
        <v>13</v>
      </c>
      <c r="I5" s="524" t="s">
        <v>13</v>
      </c>
      <c r="J5" s="524" t="s">
        <v>13</v>
      </c>
      <c r="K5" s="524" t="s">
        <v>13</v>
      </c>
      <c r="L5" s="524" t="s">
        <v>13</v>
      </c>
      <c r="M5" s="524" t="s">
        <v>13</v>
      </c>
      <c r="N5" s="524" t="s">
        <v>13</v>
      </c>
      <c r="O5" s="524" t="s">
        <v>13</v>
      </c>
      <c r="P5" s="524" t="s">
        <v>13</v>
      </c>
      <c r="Q5" s="524" t="s">
        <v>13</v>
      </c>
      <c r="R5" s="524" t="s">
        <v>13</v>
      </c>
      <c r="S5" s="524" t="s">
        <v>13</v>
      </c>
    </row>
    <row r="6" spans="1:19" x14ac:dyDescent="0.25">
      <c r="A6" s="439" t="s">
        <v>16</v>
      </c>
      <c r="B6" s="440">
        <v>61824</v>
      </c>
      <c r="C6" s="440">
        <f>+B6/B$3</f>
        <v>79.363286264441598</v>
      </c>
      <c r="D6" s="440">
        <v>6720</v>
      </c>
      <c r="E6" s="440">
        <f>+D6/D$3</f>
        <v>0.57796508127633961</v>
      </c>
      <c r="F6" s="440">
        <v>142240.07999999999</v>
      </c>
      <c r="G6" s="440">
        <f>+F6/F$3</f>
        <v>9.4161313385409766</v>
      </c>
      <c r="H6" s="440">
        <v>11424.12</v>
      </c>
      <c r="I6" s="440">
        <f>+H6/H$3</f>
        <v>78.247397260273985</v>
      </c>
      <c r="J6" s="440">
        <v>41664</v>
      </c>
      <c r="K6" s="440">
        <f>+J6/J$3</f>
        <v>79.36</v>
      </c>
      <c r="L6" s="440">
        <v>46816.079999999987</v>
      </c>
      <c r="M6" s="440">
        <f>+L6/L$3</f>
        <v>80.996678200692017</v>
      </c>
      <c r="N6" s="440">
        <v>104384.04</v>
      </c>
      <c r="O6" s="440">
        <f>+N6/N$3</f>
        <v>27.673393425238597</v>
      </c>
      <c r="P6" s="440">
        <v>0</v>
      </c>
      <c r="Q6" s="440">
        <f>+P6/P$3</f>
        <v>0</v>
      </c>
      <c r="R6" s="440">
        <v>415072.31999999989</v>
      </c>
      <c r="S6" s="440">
        <f>+R6/R$3</f>
        <v>12.758501214151782</v>
      </c>
    </row>
    <row r="7" spans="1:19" x14ac:dyDescent="0.25">
      <c r="A7" s="439" t="s">
        <v>17</v>
      </c>
      <c r="B7" s="440">
        <v>276</v>
      </c>
      <c r="C7" s="440"/>
      <c r="D7" s="440">
        <v>30</v>
      </c>
      <c r="E7" s="440"/>
      <c r="F7" s="440">
        <v>635</v>
      </c>
      <c r="G7" s="440"/>
      <c r="H7" s="440">
        <v>51</v>
      </c>
      <c r="I7" s="440"/>
      <c r="J7" s="440">
        <v>186</v>
      </c>
      <c r="K7" s="440"/>
      <c r="L7" s="440">
        <v>209</v>
      </c>
      <c r="M7" s="440"/>
      <c r="N7" s="440">
        <v>466</v>
      </c>
      <c r="O7" s="440"/>
      <c r="P7" s="440">
        <v>0</v>
      </c>
      <c r="Q7" s="440"/>
      <c r="R7" s="440">
        <v>1853</v>
      </c>
      <c r="S7" s="440"/>
    </row>
    <row r="8" spans="1:19" x14ac:dyDescent="0.25">
      <c r="A8" s="439" t="s">
        <v>18</v>
      </c>
      <c r="B8" s="440">
        <v>80</v>
      </c>
      <c r="C8" s="440"/>
      <c r="D8" s="440">
        <v>80</v>
      </c>
      <c r="E8" s="440"/>
      <c r="F8" s="440">
        <v>80</v>
      </c>
      <c r="G8" s="440"/>
      <c r="H8" s="440">
        <v>80</v>
      </c>
      <c r="I8" s="440"/>
      <c r="J8" s="440">
        <v>80</v>
      </c>
      <c r="K8" s="440"/>
      <c r="L8" s="440">
        <v>80</v>
      </c>
      <c r="M8" s="440"/>
      <c r="N8" s="440">
        <v>80</v>
      </c>
      <c r="O8" s="440"/>
      <c r="P8" s="440">
        <v>80</v>
      </c>
      <c r="Q8" s="440"/>
      <c r="R8" s="440">
        <v>80</v>
      </c>
      <c r="S8" s="440"/>
    </row>
    <row r="9" spans="1:19" x14ac:dyDescent="0.25">
      <c r="A9" s="439" t="s">
        <v>19</v>
      </c>
      <c r="B9" s="440">
        <v>2.8</v>
      </c>
      <c r="C9" s="440"/>
      <c r="D9" s="440">
        <v>2.8</v>
      </c>
      <c r="E9" s="440"/>
      <c r="F9" s="440">
        <v>2.8</v>
      </c>
      <c r="G9" s="440"/>
      <c r="H9" s="440">
        <v>2.8</v>
      </c>
      <c r="I9" s="440"/>
      <c r="J9" s="440">
        <v>2.8</v>
      </c>
      <c r="K9" s="440"/>
      <c r="L9" s="440">
        <v>2.8</v>
      </c>
      <c r="M9" s="440"/>
      <c r="N9" s="440">
        <v>2.8</v>
      </c>
      <c r="O9" s="440"/>
      <c r="P9" s="440">
        <v>2.8</v>
      </c>
      <c r="Q9" s="440"/>
      <c r="R9" s="440">
        <v>2.8</v>
      </c>
      <c r="S9" s="440"/>
    </row>
    <row r="10" spans="1:19" x14ac:dyDescent="0.25">
      <c r="A10" s="525" t="s">
        <v>20</v>
      </c>
      <c r="B10" s="524" t="s">
        <v>13</v>
      </c>
      <c r="C10" s="524"/>
      <c r="D10" s="524" t="s">
        <v>13</v>
      </c>
      <c r="E10" s="524"/>
      <c r="F10" s="524" t="s">
        <v>13</v>
      </c>
      <c r="G10" s="524"/>
      <c r="H10" s="524" t="s">
        <v>13</v>
      </c>
      <c r="I10" s="524"/>
      <c r="J10" s="524" t="s">
        <v>13</v>
      </c>
      <c r="K10" s="524"/>
      <c r="L10" s="524" t="s">
        <v>13</v>
      </c>
      <c r="M10" s="524"/>
      <c r="N10" s="524" t="s">
        <v>13</v>
      </c>
      <c r="O10" s="524"/>
      <c r="P10" s="524" t="s">
        <v>13</v>
      </c>
      <c r="Q10" s="524"/>
      <c r="R10" s="524" t="s">
        <v>13</v>
      </c>
      <c r="S10" s="524"/>
    </row>
    <row r="11" spans="1:19" x14ac:dyDescent="0.25">
      <c r="A11" s="443" t="s">
        <v>21</v>
      </c>
      <c r="B11" s="441" t="s">
        <v>13</v>
      </c>
      <c r="C11" s="441"/>
      <c r="D11" s="441" t="s">
        <v>13</v>
      </c>
      <c r="E11" s="441"/>
      <c r="F11" s="441" t="s">
        <v>13</v>
      </c>
      <c r="G11" s="441"/>
      <c r="H11" s="441" t="s">
        <v>13</v>
      </c>
      <c r="I11" s="441"/>
      <c r="J11" s="441" t="s">
        <v>13</v>
      </c>
      <c r="K11" s="441"/>
      <c r="L11" s="441" t="s">
        <v>13</v>
      </c>
      <c r="M11" s="441"/>
      <c r="N11" s="441" t="s">
        <v>13</v>
      </c>
      <c r="O11" s="441"/>
      <c r="P11" s="441" t="s">
        <v>13</v>
      </c>
      <c r="Q11" s="441"/>
      <c r="R11" s="441" t="s">
        <v>13</v>
      </c>
      <c r="S11" s="441"/>
    </row>
    <row r="12" spans="1:19" x14ac:dyDescent="0.25">
      <c r="A12" s="441" t="s">
        <v>22</v>
      </c>
      <c r="B12" s="442">
        <v>0</v>
      </c>
      <c r="C12" s="442">
        <f t="shared" ref="C12:E70" si="0">+B12/B$3</f>
        <v>0</v>
      </c>
      <c r="D12" s="442">
        <v>0</v>
      </c>
      <c r="E12" s="442">
        <f t="shared" si="0"/>
        <v>0</v>
      </c>
      <c r="F12" s="442">
        <v>0</v>
      </c>
      <c r="G12" s="442">
        <f t="shared" ref="G12:G19" si="1">+F12/F$3</f>
        <v>0</v>
      </c>
      <c r="H12" s="442">
        <v>0</v>
      </c>
      <c r="I12" s="442">
        <f t="shared" ref="I12:I19" si="2">+H12/H$3</f>
        <v>0</v>
      </c>
      <c r="J12" s="442">
        <v>0</v>
      </c>
      <c r="K12" s="442">
        <f t="shared" ref="K12:K19" si="3">+J12/J$3</f>
        <v>0</v>
      </c>
      <c r="L12" s="442">
        <v>0</v>
      </c>
      <c r="M12" s="442">
        <f t="shared" ref="M12:M19" si="4">+L12/L$3</f>
        <v>0</v>
      </c>
      <c r="N12" s="442">
        <v>280240.32999999996</v>
      </c>
      <c r="O12" s="442">
        <f t="shared" ref="O12:O19" si="5">+N12/N$3</f>
        <v>74.294891304347814</v>
      </c>
      <c r="P12" s="442">
        <v>0</v>
      </c>
      <c r="Q12" s="442">
        <f t="shared" ref="Q12:Q19" si="6">+P12/P$3</f>
        <v>0</v>
      </c>
      <c r="R12" s="442">
        <v>280240.32999999996</v>
      </c>
      <c r="S12" s="442">
        <f t="shared" ref="S12:S19" si="7">+R12/R$3</f>
        <v>8.6140328282052057</v>
      </c>
    </row>
    <row r="13" spans="1:19" x14ac:dyDescent="0.25">
      <c r="A13" s="441" t="s">
        <v>23</v>
      </c>
      <c r="B13" s="442">
        <v>0</v>
      </c>
      <c r="C13" s="442">
        <f t="shared" si="0"/>
        <v>0</v>
      </c>
      <c r="D13" s="442">
        <v>964920</v>
      </c>
      <c r="E13" s="442">
        <f t="shared" si="0"/>
        <v>82.989593188268685</v>
      </c>
      <c r="F13" s="442">
        <v>1087360</v>
      </c>
      <c r="G13" s="442">
        <f t="shared" si="1"/>
        <v>71.981993909704755</v>
      </c>
      <c r="H13" s="442">
        <v>0</v>
      </c>
      <c r="I13" s="442">
        <f t="shared" si="2"/>
        <v>0</v>
      </c>
      <c r="J13" s="442">
        <v>0</v>
      </c>
      <c r="K13" s="442">
        <f t="shared" si="3"/>
        <v>0</v>
      </c>
      <c r="L13" s="442">
        <v>0</v>
      </c>
      <c r="M13" s="442">
        <f t="shared" si="4"/>
        <v>0</v>
      </c>
      <c r="N13" s="442">
        <v>0</v>
      </c>
      <c r="O13" s="442">
        <f t="shared" si="5"/>
        <v>0</v>
      </c>
      <c r="P13" s="442">
        <v>0</v>
      </c>
      <c r="Q13" s="442">
        <f t="shared" si="6"/>
        <v>0</v>
      </c>
      <c r="R13" s="442">
        <v>2052280</v>
      </c>
      <c r="S13" s="442">
        <f t="shared" si="7"/>
        <v>63.083023391633112</v>
      </c>
    </row>
    <row r="14" spans="1:19" x14ac:dyDescent="0.25">
      <c r="A14" s="441" t="s">
        <v>24</v>
      </c>
      <c r="B14" s="442">
        <v>0</v>
      </c>
      <c r="C14" s="442">
        <f t="shared" si="0"/>
        <v>0</v>
      </c>
      <c r="D14" s="442">
        <v>0</v>
      </c>
      <c r="E14" s="442">
        <f t="shared" si="0"/>
        <v>0</v>
      </c>
      <c r="F14" s="442">
        <v>0</v>
      </c>
      <c r="G14" s="442">
        <f t="shared" si="1"/>
        <v>0</v>
      </c>
      <c r="H14" s="442">
        <v>0</v>
      </c>
      <c r="I14" s="442">
        <f t="shared" si="2"/>
        <v>0</v>
      </c>
      <c r="J14" s="442">
        <v>0</v>
      </c>
      <c r="K14" s="442">
        <f t="shared" si="3"/>
        <v>0</v>
      </c>
      <c r="L14" s="442">
        <v>0</v>
      </c>
      <c r="M14" s="442">
        <f t="shared" si="4"/>
        <v>0</v>
      </c>
      <c r="N14" s="442">
        <v>0</v>
      </c>
      <c r="O14" s="442">
        <f t="shared" si="5"/>
        <v>0</v>
      </c>
      <c r="P14" s="442">
        <v>0</v>
      </c>
      <c r="Q14" s="442">
        <f t="shared" si="6"/>
        <v>0</v>
      </c>
      <c r="R14" s="442">
        <v>0</v>
      </c>
      <c r="S14" s="442">
        <f t="shared" si="7"/>
        <v>0</v>
      </c>
    </row>
    <row r="15" spans="1:19" x14ac:dyDescent="0.25">
      <c r="A15" s="441" t="s">
        <v>25</v>
      </c>
      <c r="B15" s="442">
        <v>0</v>
      </c>
      <c r="C15" s="442">
        <f t="shared" si="0"/>
        <v>0</v>
      </c>
      <c r="D15" s="442">
        <v>0</v>
      </c>
      <c r="E15" s="442">
        <f t="shared" si="0"/>
        <v>0</v>
      </c>
      <c r="F15" s="442">
        <v>308279.67000000004</v>
      </c>
      <c r="G15" s="442">
        <f t="shared" si="1"/>
        <v>20.407763140473985</v>
      </c>
      <c r="H15" s="442">
        <v>0</v>
      </c>
      <c r="I15" s="442">
        <f t="shared" si="2"/>
        <v>0</v>
      </c>
      <c r="J15" s="442">
        <v>0</v>
      </c>
      <c r="K15" s="442">
        <f t="shared" si="3"/>
        <v>0</v>
      </c>
      <c r="L15" s="442">
        <v>0</v>
      </c>
      <c r="M15" s="442">
        <f t="shared" si="4"/>
        <v>0</v>
      </c>
      <c r="N15" s="442">
        <v>0</v>
      </c>
      <c r="O15" s="442">
        <f t="shared" si="5"/>
        <v>0</v>
      </c>
      <c r="P15" s="442">
        <v>0</v>
      </c>
      <c r="Q15" s="442">
        <f t="shared" si="6"/>
        <v>0</v>
      </c>
      <c r="R15" s="442">
        <v>308279.67000000004</v>
      </c>
      <c r="S15" s="442">
        <f t="shared" si="7"/>
        <v>9.4759066178956761</v>
      </c>
    </row>
    <row r="16" spans="1:19" x14ac:dyDescent="0.25">
      <c r="A16" s="441" t="s">
        <v>26</v>
      </c>
      <c r="B16" s="442">
        <v>0</v>
      </c>
      <c r="C16" s="442">
        <f t="shared" si="0"/>
        <v>0</v>
      </c>
      <c r="D16" s="442">
        <v>0</v>
      </c>
      <c r="E16" s="442">
        <f t="shared" si="0"/>
        <v>0</v>
      </c>
      <c r="F16" s="442">
        <v>0</v>
      </c>
      <c r="G16" s="442">
        <f t="shared" si="1"/>
        <v>0</v>
      </c>
      <c r="H16" s="442">
        <v>0</v>
      </c>
      <c r="I16" s="442">
        <f t="shared" si="2"/>
        <v>0</v>
      </c>
      <c r="J16" s="442">
        <v>0</v>
      </c>
      <c r="K16" s="442">
        <f t="shared" si="3"/>
        <v>0</v>
      </c>
      <c r="L16" s="442">
        <v>0</v>
      </c>
      <c r="M16" s="442">
        <f t="shared" si="4"/>
        <v>0</v>
      </c>
      <c r="N16" s="442">
        <v>0</v>
      </c>
      <c r="O16" s="442">
        <f t="shared" si="5"/>
        <v>0</v>
      </c>
      <c r="P16" s="442">
        <v>0</v>
      </c>
      <c r="Q16" s="442">
        <f t="shared" si="6"/>
        <v>0</v>
      </c>
      <c r="R16" s="442">
        <v>0</v>
      </c>
      <c r="S16" s="442">
        <f t="shared" si="7"/>
        <v>0</v>
      </c>
    </row>
    <row r="17" spans="1:19" x14ac:dyDescent="0.25">
      <c r="A17" s="441" t="s">
        <v>27</v>
      </c>
      <c r="B17" s="442">
        <v>0</v>
      </c>
      <c r="C17" s="442">
        <f t="shared" si="0"/>
        <v>0</v>
      </c>
      <c r="D17" s="442">
        <v>0</v>
      </c>
      <c r="E17" s="442">
        <f t="shared" si="0"/>
        <v>0</v>
      </c>
      <c r="F17" s="442">
        <v>0</v>
      </c>
      <c r="G17" s="442">
        <f t="shared" si="1"/>
        <v>0</v>
      </c>
      <c r="H17" s="442">
        <v>0</v>
      </c>
      <c r="I17" s="442">
        <f t="shared" si="2"/>
        <v>0</v>
      </c>
      <c r="J17" s="442">
        <v>0</v>
      </c>
      <c r="K17" s="442">
        <f t="shared" si="3"/>
        <v>0</v>
      </c>
      <c r="L17" s="442">
        <v>0</v>
      </c>
      <c r="M17" s="442">
        <f t="shared" si="4"/>
        <v>0</v>
      </c>
      <c r="N17" s="442">
        <v>0</v>
      </c>
      <c r="O17" s="442">
        <f t="shared" si="5"/>
        <v>0</v>
      </c>
      <c r="P17" s="442">
        <v>0</v>
      </c>
      <c r="Q17" s="442">
        <f t="shared" si="6"/>
        <v>0</v>
      </c>
      <c r="R17" s="442">
        <v>0</v>
      </c>
      <c r="S17" s="442">
        <f t="shared" si="7"/>
        <v>0</v>
      </c>
    </row>
    <row r="18" spans="1:19" x14ac:dyDescent="0.25">
      <c r="A18" s="441" t="s">
        <v>28</v>
      </c>
      <c r="B18" s="442">
        <v>0</v>
      </c>
      <c r="C18" s="442">
        <f t="shared" si="0"/>
        <v>0</v>
      </c>
      <c r="D18" s="442">
        <v>0</v>
      </c>
      <c r="E18" s="442">
        <f t="shared" si="0"/>
        <v>0</v>
      </c>
      <c r="F18" s="442">
        <v>0</v>
      </c>
      <c r="G18" s="442">
        <f t="shared" si="1"/>
        <v>0</v>
      </c>
      <c r="H18" s="442">
        <v>0</v>
      </c>
      <c r="I18" s="442">
        <f t="shared" si="2"/>
        <v>0</v>
      </c>
      <c r="J18" s="442">
        <v>0</v>
      </c>
      <c r="K18" s="442">
        <f t="shared" si="3"/>
        <v>0</v>
      </c>
      <c r="L18" s="442">
        <v>0</v>
      </c>
      <c r="M18" s="442">
        <f t="shared" si="4"/>
        <v>0</v>
      </c>
      <c r="N18" s="442">
        <v>0</v>
      </c>
      <c r="O18" s="442">
        <f t="shared" si="5"/>
        <v>0</v>
      </c>
      <c r="P18" s="442">
        <v>59840</v>
      </c>
      <c r="Q18" s="442">
        <f t="shared" si="6"/>
        <v>1.839363108228568</v>
      </c>
      <c r="R18" s="442">
        <v>59840</v>
      </c>
      <c r="S18" s="442">
        <f t="shared" si="7"/>
        <v>1.839363108228568</v>
      </c>
    </row>
    <row r="19" spans="1:19" x14ac:dyDescent="0.25">
      <c r="A19" s="444" t="s">
        <v>29</v>
      </c>
      <c r="B19" s="445">
        <v>0</v>
      </c>
      <c r="C19" s="445">
        <f t="shared" si="0"/>
        <v>0</v>
      </c>
      <c r="D19" s="445">
        <v>964920</v>
      </c>
      <c r="E19" s="445">
        <f t="shared" si="0"/>
        <v>82.989593188268685</v>
      </c>
      <c r="F19" s="445">
        <v>1395639.67</v>
      </c>
      <c r="G19" s="445">
        <f t="shared" si="1"/>
        <v>92.38975705017873</v>
      </c>
      <c r="H19" s="445">
        <v>0</v>
      </c>
      <c r="I19" s="445">
        <f t="shared" si="2"/>
        <v>0</v>
      </c>
      <c r="J19" s="445">
        <v>0</v>
      </c>
      <c r="K19" s="445">
        <f t="shared" si="3"/>
        <v>0</v>
      </c>
      <c r="L19" s="445">
        <v>0</v>
      </c>
      <c r="M19" s="445">
        <f t="shared" si="4"/>
        <v>0</v>
      </c>
      <c r="N19" s="445">
        <v>280240.32999999996</v>
      </c>
      <c r="O19" s="445">
        <f t="shared" si="5"/>
        <v>74.294891304347814</v>
      </c>
      <c r="P19" s="445">
        <v>59840</v>
      </c>
      <c r="Q19" s="445">
        <f t="shared" si="6"/>
        <v>1.839363108228568</v>
      </c>
      <c r="R19" s="445">
        <v>2700640</v>
      </c>
      <c r="S19" s="445">
        <f t="shared" si="7"/>
        <v>83.012325945962559</v>
      </c>
    </row>
    <row r="20" spans="1:19" x14ac:dyDescent="0.25">
      <c r="A20" s="526" t="s">
        <v>30</v>
      </c>
      <c r="B20" s="527" t="s">
        <v>13</v>
      </c>
      <c r="C20" s="527"/>
      <c r="D20" s="527" t="s">
        <v>13</v>
      </c>
      <c r="E20" s="527"/>
      <c r="F20" s="527" t="s">
        <v>13</v>
      </c>
      <c r="G20" s="527"/>
      <c r="H20" s="527" t="s">
        <v>13</v>
      </c>
      <c r="I20" s="527"/>
      <c r="J20" s="527" t="s">
        <v>13</v>
      </c>
      <c r="K20" s="527"/>
      <c r="L20" s="527" t="s">
        <v>13</v>
      </c>
      <c r="M20" s="527"/>
      <c r="N20" s="527" t="s">
        <v>13</v>
      </c>
      <c r="O20" s="527"/>
      <c r="P20" s="527" t="s">
        <v>13</v>
      </c>
      <c r="Q20" s="527"/>
      <c r="R20" s="527" t="s">
        <v>13</v>
      </c>
      <c r="S20" s="527"/>
    </row>
    <row r="21" spans="1:19" x14ac:dyDescent="0.25">
      <c r="A21" s="446" t="s">
        <v>31</v>
      </c>
      <c r="B21" s="447">
        <v>0</v>
      </c>
      <c r="C21" s="447">
        <f t="shared" si="0"/>
        <v>0</v>
      </c>
      <c r="D21" s="447">
        <v>0</v>
      </c>
      <c r="E21" s="447">
        <f t="shared" si="0"/>
        <v>0</v>
      </c>
      <c r="F21" s="447">
        <v>0</v>
      </c>
      <c r="G21" s="447">
        <f t="shared" ref="G21:G25" si="8">+F21/F$3</f>
        <v>0</v>
      </c>
      <c r="H21" s="447">
        <v>0</v>
      </c>
      <c r="I21" s="447">
        <f t="shared" ref="I21:I25" si="9">+H21/H$3</f>
        <v>0</v>
      </c>
      <c r="J21" s="447">
        <v>0</v>
      </c>
      <c r="K21" s="447">
        <f t="shared" ref="K21:K25" si="10">+J21/J$3</f>
        <v>0</v>
      </c>
      <c r="L21" s="447">
        <v>0</v>
      </c>
      <c r="M21" s="447">
        <f t="shared" ref="M21:M25" si="11">+L21/L$3</f>
        <v>0</v>
      </c>
      <c r="N21" s="447">
        <v>0</v>
      </c>
      <c r="O21" s="447">
        <f t="shared" ref="O21:O25" si="12">+N21/N$3</f>
        <v>0</v>
      </c>
      <c r="P21" s="447">
        <v>0</v>
      </c>
      <c r="Q21" s="447">
        <f t="shared" ref="Q21:Q25" si="13">+P21/P$3</f>
        <v>0</v>
      </c>
      <c r="R21" s="447">
        <v>0</v>
      </c>
      <c r="S21" s="447">
        <f t="shared" ref="S21:S25" si="14">+R21/R$3</f>
        <v>0</v>
      </c>
    </row>
    <row r="22" spans="1:19" x14ac:dyDescent="0.25">
      <c r="A22" s="446" t="s">
        <v>32</v>
      </c>
      <c r="B22" s="447">
        <v>4540</v>
      </c>
      <c r="C22" s="447">
        <f t="shared" si="0"/>
        <v>5.8279845956354297</v>
      </c>
      <c r="D22" s="447">
        <v>98180</v>
      </c>
      <c r="E22" s="447">
        <f t="shared" si="0"/>
        <v>8.4441386428141403</v>
      </c>
      <c r="F22" s="447">
        <v>112030</v>
      </c>
      <c r="G22" s="447">
        <f t="shared" si="8"/>
        <v>7.4162584403548255</v>
      </c>
      <c r="H22" s="447">
        <v>0</v>
      </c>
      <c r="I22" s="447">
        <f t="shared" si="9"/>
        <v>0</v>
      </c>
      <c r="J22" s="447">
        <v>9300</v>
      </c>
      <c r="K22" s="447">
        <f t="shared" si="10"/>
        <v>17.714285714285715</v>
      </c>
      <c r="L22" s="447">
        <v>0</v>
      </c>
      <c r="M22" s="447">
        <f t="shared" si="11"/>
        <v>0</v>
      </c>
      <c r="N22" s="447">
        <v>17600</v>
      </c>
      <c r="O22" s="447">
        <f t="shared" si="12"/>
        <v>4.6659597030752913</v>
      </c>
      <c r="P22" s="447">
        <v>207405</v>
      </c>
      <c r="Q22" s="447">
        <f t="shared" si="13"/>
        <v>6.375219008391479</v>
      </c>
      <c r="R22" s="447">
        <v>449055</v>
      </c>
      <c r="S22" s="447">
        <f t="shared" si="14"/>
        <v>13.803061506777734</v>
      </c>
    </row>
    <row r="23" spans="1:19" x14ac:dyDescent="0.25">
      <c r="A23" s="448" t="s">
        <v>33</v>
      </c>
      <c r="B23" s="449">
        <v>4540</v>
      </c>
      <c r="C23" s="449">
        <f t="shared" si="0"/>
        <v>5.8279845956354297</v>
      </c>
      <c r="D23" s="449">
        <v>98180</v>
      </c>
      <c r="E23" s="449">
        <f t="shared" si="0"/>
        <v>8.4441386428141403</v>
      </c>
      <c r="F23" s="449">
        <v>112030</v>
      </c>
      <c r="G23" s="449">
        <f t="shared" si="8"/>
        <v>7.4162584403548255</v>
      </c>
      <c r="H23" s="449">
        <v>0</v>
      </c>
      <c r="I23" s="449">
        <f t="shared" si="9"/>
        <v>0</v>
      </c>
      <c r="J23" s="449">
        <v>9300</v>
      </c>
      <c r="K23" s="449">
        <f t="shared" si="10"/>
        <v>17.714285714285715</v>
      </c>
      <c r="L23" s="449">
        <v>0</v>
      </c>
      <c r="M23" s="449">
        <f t="shared" si="11"/>
        <v>0</v>
      </c>
      <c r="N23" s="449">
        <v>17600</v>
      </c>
      <c r="O23" s="449">
        <f t="shared" si="12"/>
        <v>4.6659597030752913</v>
      </c>
      <c r="P23" s="449">
        <v>207405</v>
      </c>
      <c r="Q23" s="449">
        <f t="shared" si="13"/>
        <v>6.375219008391479</v>
      </c>
      <c r="R23" s="449">
        <v>449055</v>
      </c>
      <c r="S23" s="449">
        <f t="shared" si="14"/>
        <v>13.803061506777734</v>
      </c>
    </row>
    <row r="24" spans="1:19" x14ac:dyDescent="0.25">
      <c r="A24" s="450" t="s">
        <v>34</v>
      </c>
      <c r="B24" s="451">
        <v>4540</v>
      </c>
      <c r="C24" s="451">
        <f t="shared" si="0"/>
        <v>5.8279845956354297</v>
      </c>
      <c r="D24" s="451">
        <v>1063100</v>
      </c>
      <c r="E24" s="451">
        <f t="shared" si="0"/>
        <v>91.433731831082824</v>
      </c>
      <c r="F24" s="451">
        <v>1507669.67</v>
      </c>
      <c r="G24" s="451">
        <f t="shared" si="8"/>
        <v>99.806015490533554</v>
      </c>
      <c r="H24" s="451">
        <v>0</v>
      </c>
      <c r="I24" s="451">
        <f t="shared" si="9"/>
        <v>0</v>
      </c>
      <c r="J24" s="451">
        <v>9300</v>
      </c>
      <c r="K24" s="451">
        <f t="shared" si="10"/>
        <v>17.714285714285715</v>
      </c>
      <c r="L24" s="451">
        <v>0</v>
      </c>
      <c r="M24" s="451">
        <f t="shared" si="11"/>
        <v>0</v>
      </c>
      <c r="N24" s="451">
        <v>297840.32999999996</v>
      </c>
      <c r="O24" s="451">
        <f t="shared" si="12"/>
        <v>78.960851007423102</v>
      </c>
      <c r="P24" s="451">
        <v>267245</v>
      </c>
      <c r="Q24" s="451">
        <f t="shared" si="13"/>
        <v>8.214582116620047</v>
      </c>
      <c r="R24" s="451">
        <v>3149695</v>
      </c>
      <c r="S24" s="451">
        <f t="shared" si="14"/>
        <v>96.815387452740296</v>
      </c>
    </row>
    <row r="25" spans="1:19" x14ac:dyDescent="0.25">
      <c r="A25" s="450" t="s">
        <v>35</v>
      </c>
      <c r="B25" s="451">
        <v>66364</v>
      </c>
      <c r="C25" s="451">
        <f t="shared" si="0"/>
        <v>85.191270860077026</v>
      </c>
      <c r="D25" s="451">
        <v>1069820</v>
      </c>
      <c r="E25" s="451">
        <f t="shared" si="0"/>
        <v>92.01169691235917</v>
      </c>
      <c r="F25" s="451">
        <v>1649909.75</v>
      </c>
      <c r="G25" s="451">
        <f t="shared" si="8"/>
        <v>109.22214682907455</v>
      </c>
      <c r="H25" s="451">
        <v>11424.12</v>
      </c>
      <c r="I25" s="451">
        <f t="shared" si="9"/>
        <v>78.247397260273985</v>
      </c>
      <c r="J25" s="451">
        <v>50964</v>
      </c>
      <c r="K25" s="451">
        <f t="shared" si="10"/>
        <v>97.074285714285708</v>
      </c>
      <c r="L25" s="451">
        <v>46816.079999999987</v>
      </c>
      <c r="M25" s="451">
        <f t="shared" si="11"/>
        <v>80.996678200692017</v>
      </c>
      <c r="N25" s="451">
        <v>402224.36999999994</v>
      </c>
      <c r="O25" s="451">
        <f t="shared" si="12"/>
        <v>106.6342444326617</v>
      </c>
      <c r="P25" s="451">
        <v>267245</v>
      </c>
      <c r="Q25" s="451">
        <f t="shared" si="13"/>
        <v>8.214582116620047</v>
      </c>
      <c r="R25" s="451">
        <v>3564767.3200000003</v>
      </c>
      <c r="S25" s="451">
        <f t="shared" si="14"/>
        <v>109.57388866689209</v>
      </c>
    </row>
    <row r="26" spans="1:19" x14ac:dyDescent="0.25">
      <c r="A26" s="525" t="s">
        <v>36</v>
      </c>
      <c r="B26" s="524" t="s">
        <v>13</v>
      </c>
      <c r="C26" s="524"/>
      <c r="D26" s="524" t="s">
        <v>13</v>
      </c>
      <c r="E26" s="524"/>
      <c r="F26" s="524" t="s">
        <v>13</v>
      </c>
      <c r="G26" s="524"/>
      <c r="H26" s="524" t="s">
        <v>13</v>
      </c>
      <c r="I26" s="524"/>
      <c r="J26" s="524" t="s">
        <v>13</v>
      </c>
      <c r="K26" s="524"/>
      <c r="L26" s="524" t="s">
        <v>13</v>
      </c>
      <c r="M26" s="524"/>
      <c r="N26" s="524" t="s">
        <v>13</v>
      </c>
      <c r="O26" s="524"/>
      <c r="P26" s="524" t="s">
        <v>13</v>
      </c>
      <c r="Q26" s="524"/>
      <c r="R26" s="524" t="s">
        <v>13</v>
      </c>
      <c r="S26" s="524"/>
    </row>
    <row r="27" spans="1:19" x14ac:dyDescent="0.25">
      <c r="A27" s="452" t="s">
        <v>37</v>
      </c>
      <c r="B27" s="453">
        <v>0</v>
      </c>
      <c r="C27" s="453">
        <f t="shared" si="0"/>
        <v>0</v>
      </c>
      <c r="D27" s="453">
        <v>0</v>
      </c>
      <c r="E27" s="453">
        <f t="shared" si="0"/>
        <v>0</v>
      </c>
      <c r="F27" s="453">
        <v>0</v>
      </c>
      <c r="G27" s="453">
        <f t="shared" ref="G27:G36" si="15">+F27/F$3</f>
        <v>0</v>
      </c>
      <c r="H27" s="453">
        <v>0</v>
      </c>
      <c r="I27" s="453">
        <f t="shared" ref="I27:I36" si="16">+H27/H$3</f>
        <v>0</v>
      </c>
      <c r="J27" s="453">
        <v>0</v>
      </c>
      <c r="K27" s="453">
        <f t="shared" ref="K27:K36" si="17">+J27/J$3</f>
        <v>0</v>
      </c>
      <c r="L27" s="453">
        <v>0</v>
      </c>
      <c r="M27" s="453">
        <f t="shared" ref="M27:M36" si="18">+L27/L$3</f>
        <v>0</v>
      </c>
      <c r="N27" s="453">
        <v>0</v>
      </c>
      <c r="O27" s="453">
        <f t="shared" ref="O27:O36" si="19">+N27/N$3</f>
        <v>0</v>
      </c>
      <c r="P27" s="453">
        <v>0</v>
      </c>
      <c r="Q27" s="453">
        <f t="shared" ref="Q27:Q36" si="20">+P27/P$3</f>
        <v>0</v>
      </c>
      <c r="R27" s="453">
        <v>0</v>
      </c>
      <c r="S27" s="453">
        <f t="shared" ref="S27:S36" si="21">+R27/R$3</f>
        <v>0</v>
      </c>
    </row>
    <row r="28" spans="1:19" x14ac:dyDescent="0.25">
      <c r="A28" s="452" t="s">
        <v>38</v>
      </c>
      <c r="B28" s="453">
        <v>0</v>
      </c>
      <c r="C28" s="453">
        <f t="shared" si="0"/>
        <v>0</v>
      </c>
      <c r="D28" s="453">
        <v>467633.45999999996</v>
      </c>
      <c r="E28" s="453">
        <f t="shared" si="0"/>
        <v>40.219614689945814</v>
      </c>
      <c r="F28" s="453">
        <v>531680</v>
      </c>
      <c r="G28" s="453">
        <f t="shared" si="15"/>
        <v>35.196610618297363</v>
      </c>
      <c r="H28" s="453">
        <v>0</v>
      </c>
      <c r="I28" s="453">
        <f t="shared" si="16"/>
        <v>0</v>
      </c>
      <c r="J28" s="453">
        <v>0</v>
      </c>
      <c r="K28" s="453">
        <f t="shared" si="17"/>
        <v>0</v>
      </c>
      <c r="L28" s="453">
        <v>0</v>
      </c>
      <c r="M28" s="453">
        <f t="shared" si="18"/>
        <v>0</v>
      </c>
      <c r="N28" s="453">
        <v>122750.62000000001</v>
      </c>
      <c r="O28" s="453">
        <f t="shared" si="19"/>
        <v>32.542582184517499</v>
      </c>
      <c r="P28" s="453">
        <v>0</v>
      </c>
      <c r="Q28" s="453">
        <f t="shared" si="20"/>
        <v>0</v>
      </c>
      <c r="R28" s="453">
        <v>1122064.08</v>
      </c>
      <c r="S28" s="453">
        <f t="shared" si="21"/>
        <v>34.490027971598074</v>
      </c>
    </row>
    <row r="29" spans="1:19" x14ac:dyDescent="0.25">
      <c r="A29" s="452" t="s">
        <v>39</v>
      </c>
      <c r="B29" s="453">
        <v>27635.520000000004</v>
      </c>
      <c r="C29" s="453">
        <f t="shared" si="0"/>
        <v>35.475635430038515</v>
      </c>
      <c r="D29" s="453">
        <v>0</v>
      </c>
      <c r="E29" s="453">
        <f t="shared" si="0"/>
        <v>0</v>
      </c>
      <c r="F29" s="453">
        <v>0</v>
      </c>
      <c r="G29" s="453">
        <f t="shared" si="15"/>
        <v>0</v>
      </c>
      <c r="H29" s="453">
        <v>3655.2700000000004</v>
      </c>
      <c r="I29" s="453">
        <f t="shared" si="16"/>
        <v>25.036095890410962</v>
      </c>
      <c r="J29" s="453">
        <v>14560.720000000001</v>
      </c>
      <c r="K29" s="453">
        <f t="shared" si="17"/>
        <v>27.734704761904766</v>
      </c>
      <c r="L29" s="453">
        <v>5936.0700000000006</v>
      </c>
      <c r="M29" s="453">
        <f t="shared" si="18"/>
        <v>10.270017301038063</v>
      </c>
      <c r="N29" s="453">
        <v>0</v>
      </c>
      <c r="O29" s="453">
        <f t="shared" si="19"/>
        <v>0</v>
      </c>
      <c r="P29" s="453">
        <v>0</v>
      </c>
      <c r="Q29" s="453">
        <f t="shared" si="20"/>
        <v>0</v>
      </c>
      <c r="R29" s="453">
        <v>51787.580000000009</v>
      </c>
      <c r="S29" s="453">
        <f t="shared" si="21"/>
        <v>1.5918476623735902</v>
      </c>
    </row>
    <row r="30" spans="1:19" x14ac:dyDescent="0.25">
      <c r="A30" s="452" t="s">
        <v>40</v>
      </c>
      <c r="B30" s="453">
        <v>0</v>
      </c>
      <c r="C30" s="453">
        <f t="shared" si="0"/>
        <v>0</v>
      </c>
      <c r="D30" s="453">
        <v>0</v>
      </c>
      <c r="E30" s="453">
        <f t="shared" si="0"/>
        <v>0</v>
      </c>
      <c r="F30" s="453">
        <v>0</v>
      </c>
      <c r="G30" s="453">
        <f t="shared" si="15"/>
        <v>0</v>
      </c>
      <c r="H30" s="453">
        <v>0</v>
      </c>
      <c r="I30" s="453">
        <f t="shared" si="16"/>
        <v>0</v>
      </c>
      <c r="J30" s="453">
        <v>0</v>
      </c>
      <c r="K30" s="453">
        <f t="shared" si="17"/>
        <v>0</v>
      </c>
      <c r="L30" s="453">
        <v>0</v>
      </c>
      <c r="M30" s="453">
        <f t="shared" si="18"/>
        <v>0</v>
      </c>
      <c r="N30" s="453">
        <v>0</v>
      </c>
      <c r="O30" s="453">
        <f t="shared" si="19"/>
        <v>0</v>
      </c>
      <c r="P30" s="453">
        <v>0</v>
      </c>
      <c r="Q30" s="453">
        <f t="shared" si="20"/>
        <v>0</v>
      </c>
      <c r="R30" s="453">
        <v>0</v>
      </c>
      <c r="S30" s="453">
        <f t="shared" si="21"/>
        <v>0</v>
      </c>
    </row>
    <row r="31" spans="1:19" x14ac:dyDescent="0.25">
      <c r="A31" s="452" t="s">
        <v>41</v>
      </c>
      <c r="B31" s="453">
        <v>0</v>
      </c>
      <c r="C31" s="453">
        <f t="shared" si="0"/>
        <v>0</v>
      </c>
      <c r="D31" s="453">
        <v>7780</v>
      </c>
      <c r="E31" s="453">
        <f t="shared" si="0"/>
        <v>0.6691321923110003</v>
      </c>
      <c r="F31" s="453">
        <v>139620.66000000003</v>
      </c>
      <c r="G31" s="453">
        <f t="shared" si="15"/>
        <v>9.2427287170660684</v>
      </c>
      <c r="H31" s="453">
        <v>0</v>
      </c>
      <c r="I31" s="453">
        <f t="shared" si="16"/>
        <v>0</v>
      </c>
      <c r="J31" s="453">
        <v>0</v>
      </c>
      <c r="K31" s="453">
        <f t="shared" si="17"/>
        <v>0</v>
      </c>
      <c r="L31" s="453">
        <v>0</v>
      </c>
      <c r="M31" s="453">
        <f t="shared" si="18"/>
        <v>0</v>
      </c>
      <c r="N31" s="453">
        <v>51377.29</v>
      </c>
      <c r="O31" s="453">
        <f t="shared" si="19"/>
        <v>13.620702545068928</v>
      </c>
      <c r="P31" s="453">
        <v>0</v>
      </c>
      <c r="Q31" s="453">
        <f t="shared" si="20"/>
        <v>0</v>
      </c>
      <c r="R31" s="453">
        <v>198777.95000000004</v>
      </c>
      <c r="S31" s="453">
        <f t="shared" si="21"/>
        <v>6.110040574186212</v>
      </c>
    </row>
    <row r="32" spans="1:19" x14ac:dyDescent="0.25">
      <c r="A32" s="452" t="s">
        <v>42</v>
      </c>
      <c r="B32" s="453">
        <v>0</v>
      </c>
      <c r="C32" s="453">
        <f t="shared" si="0"/>
        <v>0</v>
      </c>
      <c r="D32" s="453">
        <v>0</v>
      </c>
      <c r="E32" s="453">
        <f t="shared" si="0"/>
        <v>0</v>
      </c>
      <c r="F32" s="453">
        <v>0</v>
      </c>
      <c r="G32" s="453">
        <f t="shared" si="15"/>
        <v>0</v>
      </c>
      <c r="H32" s="453">
        <v>0</v>
      </c>
      <c r="I32" s="453">
        <f t="shared" si="16"/>
        <v>0</v>
      </c>
      <c r="J32" s="453">
        <v>0</v>
      </c>
      <c r="K32" s="453">
        <f t="shared" si="17"/>
        <v>0</v>
      </c>
      <c r="L32" s="453">
        <v>0</v>
      </c>
      <c r="M32" s="453">
        <f t="shared" si="18"/>
        <v>0</v>
      </c>
      <c r="N32" s="453">
        <v>0</v>
      </c>
      <c r="O32" s="453">
        <f t="shared" si="19"/>
        <v>0</v>
      </c>
      <c r="P32" s="453">
        <v>0</v>
      </c>
      <c r="Q32" s="453">
        <f t="shared" si="20"/>
        <v>0</v>
      </c>
      <c r="R32" s="453">
        <v>0</v>
      </c>
      <c r="S32" s="453">
        <f t="shared" si="21"/>
        <v>0</v>
      </c>
    </row>
    <row r="33" spans="1:19" x14ac:dyDescent="0.25">
      <c r="A33" s="452" t="s">
        <v>43</v>
      </c>
      <c r="B33" s="453">
        <v>0</v>
      </c>
      <c r="C33" s="453">
        <f t="shared" si="0"/>
        <v>0</v>
      </c>
      <c r="D33" s="453">
        <v>0</v>
      </c>
      <c r="E33" s="453">
        <f t="shared" si="0"/>
        <v>0</v>
      </c>
      <c r="F33" s="453">
        <v>0</v>
      </c>
      <c r="G33" s="453">
        <f t="shared" si="15"/>
        <v>0</v>
      </c>
      <c r="H33" s="453">
        <v>0</v>
      </c>
      <c r="I33" s="453">
        <f t="shared" si="16"/>
        <v>0</v>
      </c>
      <c r="J33" s="453">
        <v>0</v>
      </c>
      <c r="K33" s="453">
        <f t="shared" si="17"/>
        <v>0</v>
      </c>
      <c r="L33" s="453">
        <v>0</v>
      </c>
      <c r="M33" s="453">
        <f t="shared" si="18"/>
        <v>0</v>
      </c>
      <c r="N33" s="453">
        <v>0</v>
      </c>
      <c r="O33" s="453">
        <f t="shared" si="19"/>
        <v>0</v>
      </c>
      <c r="P33" s="453">
        <v>0</v>
      </c>
      <c r="Q33" s="453">
        <f t="shared" si="20"/>
        <v>0</v>
      </c>
      <c r="R33" s="453">
        <v>0</v>
      </c>
      <c r="S33" s="453">
        <f t="shared" si="21"/>
        <v>0</v>
      </c>
    </row>
    <row r="34" spans="1:19" x14ac:dyDescent="0.25">
      <c r="A34" s="452" t="s">
        <v>44</v>
      </c>
      <c r="B34" s="453">
        <v>0</v>
      </c>
      <c r="C34" s="453">
        <f t="shared" si="0"/>
        <v>0</v>
      </c>
      <c r="D34" s="453">
        <v>0</v>
      </c>
      <c r="E34" s="453">
        <f t="shared" si="0"/>
        <v>0</v>
      </c>
      <c r="F34" s="453">
        <v>0</v>
      </c>
      <c r="G34" s="453">
        <f t="shared" si="15"/>
        <v>0</v>
      </c>
      <c r="H34" s="453">
        <v>0</v>
      </c>
      <c r="I34" s="453">
        <f t="shared" si="16"/>
        <v>0</v>
      </c>
      <c r="J34" s="453">
        <v>0</v>
      </c>
      <c r="K34" s="453">
        <f t="shared" si="17"/>
        <v>0</v>
      </c>
      <c r="L34" s="453">
        <v>0</v>
      </c>
      <c r="M34" s="453">
        <f t="shared" si="18"/>
        <v>0</v>
      </c>
      <c r="N34" s="453">
        <v>0</v>
      </c>
      <c r="O34" s="453">
        <f t="shared" si="19"/>
        <v>0</v>
      </c>
      <c r="P34" s="453">
        <v>43520</v>
      </c>
      <c r="Q34" s="453">
        <f t="shared" si="20"/>
        <v>1.3377186241662311</v>
      </c>
      <c r="R34" s="453">
        <v>43520</v>
      </c>
      <c r="S34" s="453">
        <f t="shared" si="21"/>
        <v>1.3377186241662311</v>
      </c>
    </row>
    <row r="35" spans="1:19" x14ac:dyDescent="0.25">
      <c r="A35" s="452" t="s">
        <v>45</v>
      </c>
      <c r="B35" s="453">
        <v>21216.649999999998</v>
      </c>
      <c r="C35" s="453">
        <f t="shared" si="0"/>
        <v>27.235750962772784</v>
      </c>
      <c r="D35" s="453">
        <v>158769.15</v>
      </c>
      <c r="E35" s="453">
        <f t="shared" si="0"/>
        <v>13.655212006536509</v>
      </c>
      <c r="F35" s="453">
        <v>137382.16</v>
      </c>
      <c r="G35" s="453">
        <f t="shared" si="15"/>
        <v>9.0945425658678669</v>
      </c>
      <c r="H35" s="453">
        <v>0</v>
      </c>
      <c r="I35" s="453">
        <f t="shared" si="16"/>
        <v>0</v>
      </c>
      <c r="J35" s="453">
        <v>14753.28</v>
      </c>
      <c r="K35" s="453">
        <f t="shared" si="17"/>
        <v>28.101485714285715</v>
      </c>
      <c r="L35" s="453">
        <v>0</v>
      </c>
      <c r="M35" s="453">
        <f t="shared" si="18"/>
        <v>0</v>
      </c>
      <c r="N35" s="453">
        <v>89098.430000000008</v>
      </c>
      <c r="O35" s="453">
        <f t="shared" si="19"/>
        <v>23.621004772004245</v>
      </c>
      <c r="P35" s="453">
        <v>0</v>
      </c>
      <c r="Q35" s="453">
        <f t="shared" si="20"/>
        <v>0</v>
      </c>
      <c r="R35" s="453">
        <v>421219.67</v>
      </c>
      <c r="S35" s="453">
        <f t="shared" si="21"/>
        <v>12.947458580518242</v>
      </c>
    </row>
    <row r="36" spans="1:19" x14ac:dyDescent="0.25">
      <c r="A36" s="454" t="s">
        <v>46</v>
      </c>
      <c r="B36" s="455">
        <v>48852.17</v>
      </c>
      <c r="C36" s="455">
        <f t="shared" si="0"/>
        <v>62.711386392811292</v>
      </c>
      <c r="D36" s="455">
        <v>634182.61</v>
      </c>
      <c r="E36" s="455">
        <f t="shared" si="0"/>
        <v>54.543958888793327</v>
      </c>
      <c r="F36" s="455">
        <v>808682.82000000007</v>
      </c>
      <c r="G36" s="455">
        <f t="shared" si="15"/>
        <v>53.533881901231304</v>
      </c>
      <c r="H36" s="455">
        <v>3655.2700000000004</v>
      </c>
      <c r="I36" s="455">
        <f t="shared" si="16"/>
        <v>25.036095890410962</v>
      </c>
      <c r="J36" s="455">
        <v>29314</v>
      </c>
      <c r="K36" s="455">
        <f t="shared" si="17"/>
        <v>55.836190476190474</v>
      </c>
      <c r="L36" s="455">
        <v>5936.0700000000006</v>
      </c>
      <c r="M36" s="455">
        <f t="shared" si="18"/>
        <v>10.270017301038063</v>
      </c>
      <c r="N36" s="455">
        <v>263226.34000000003</v>
      </c>
      <c r="O36" s="455">
        <f t="shared" si="19"/>
        <v>69.784289501590678</v>
      </c>
      <c r="P36" s="455">
        <v>43520</v>
      </c>
      <c r="Q36" s="455">
        <f t="shared" si="20"/>
        <v>1.3377186241662311</v>
      </c>
      <c r="R36" s="455">
        <v>1837369.2800000003</v>
      </c>
      <c r="S36" s="455">
        <f t="shared" si="21"/>
        <v>56.477093412842351</v>
      </c>
    </row>
    <row r="37" spans="1:19" x14ac:dyDescent="0.25">
      <c r="A37" s="525" t="s">
        <v>47</v>
      </c>
      <c r="B37" s="524" t="s">
        <v>13</v>
      </c>
      <c r="C37" s="524"/>
      <c r="D37" s="524" t="s">
        <v>13</v>
      </c>
      <c r="E37" s="524"/>
      <c r="F37" s="524" t="s">
        <v>13</v>
      </c>
      <c r="G37" s="524"/>
      <c r="H37" s="524" t="s">
        <v>13</v>
      </c>
      <c r="I37" s="524"/>
      <c r="J37" s="524" t="s">
        <v>13</v>
      </c>
      <c r="K37" s="524"/>
      <c r="L37" s="524" t="s">
        <v>13</v>
      </c>
      <c r="M37" s="524"/>
      <c r="N37" s="524" t="s">
        <v>13</v>
      </c>
      <c r="O37" s="524"/>
      <c r="P37" s="524" t="s">
        <v>13</v>
      </c>
      <c r="Q37" s="524"/>
      <c r="R37" s="524" t="s">
        <v>13</v>
      </c>
      <c r="S37" s="524"/>
    </row>
    <row r="38" spans="1:19" x14ac:dyDescent="0.25">
      <c r="A38" s="456" t="s">
        <v>48</v>
      </c>
      <c r="B38" s="457">
        <v>0</v>
      </c>
      <c r="C38" s="457">
        <f t="shared" si="0"/>
        <v>0</v>
      </c>
      <c r="D38" s="457">
        <v>0</v>
      </c>
      <c r="E38" s="457">
        <f t="shared" si="0"/>
        <v>0</v>
      </c>
      <c r="F38" s="457">
        <v>0</v>
      </c>
      <c r="G38" s="457">
        <f t="shared" ref="G38:G44" si="22">+F38/F$3</f>
        <v>0</v>
      </c>
      <c r="H38" s="457">
        <v>0</v>
      </c>
      <c r="I38" s="457">
        <f t="shared" ref="I38:I44" si="23">+H38/H$3</f>
        <v>0</v>
      </c>
      <c r="J38" s="457">
        <v>0</v>
      </c>
      <c r="K38" s="457">
        <f t="shared" ref="K38:K44" si="24">+J38/J$3</f>
        <v>0</v>
      </c>
      <c r="L38" s="457">
        <v>0</v>
      </c>
      <c r="M38" s="457">
        <f t="shared" ref="M38:M44" si="25">+L38/L$3</f>
        <v>0</v>
      </c>
      <c r="N38" s="457">
        <v>142431.11000000002</v>
      </c>
      <c r="O38" s="457">
        <f t="shared" ref="O38:O44" si="26">+N38/N$3</f>
        <v>37.76010339342524</v>
      </c>
      <c r="P38" s="457">
        <v>0</v>
      </c>
      <c r="Q38" s="457">
        <f t="shared" ref="Q38:Q44" si="27">+P38/P$3</f>
        <v>0</v>
      </c>
      <c r="R38" s="457">
        <v>142431.11000000002</v>
      </c>
      <c r="S38" s="457">
        <f t="shared" ref="S38:S44" si="28">+R38/R$3</f>
        <v>4.3780502874004865</v>
      </c>
    </row>
    <row r="39" spans="1:19" x14ac:dyDescent="0.25">
      <c r="A39" s="456" t="s">
        <v>49</v>
      </c>
      <c r="B39" s="457">
        <v>0</v>
      </c>
      <c r="C39" s="457">
        <f t="shared" si="0"/>
        <v>0</v>
      </c>
      <c r="D39" s="457">
        <v>0</v>
      </c>
      <c r="E39" s="457">
        <f t="shared" si="0"/>
        <v>0</v>
      </c>
      <c r="F39" s="457">
        <v>258.99</v>
      </c>
      <c r="G39" s="457">
        <f t="shared" si="22"/>
        <v>1.7144843108698533E-2</v>
      </c>
      <c r="H39" s="457">
        <v>0</v>
      </c>
      <c r="I39" s="457">
        <f t="shared" si="23"/>
        <v>0</v>
      </c>
      <c r="J39" s="457">
        <v>0</v>
      </c>
      <c r="K39" s="457">
        <f t="shared" si="24"/>
        <v>0</v>
      </c>
      <c r="L39" s="457">
        <v>0</v>
      </c>
      <c r="M39" s="457">
        <f t="shared" si="25"/>
        <v>0</v>
      </c>
      <c r="N39" s="457">
        <v>0</v>
      </c>
      <c r="O39" s="457">
        <f t="shared" si="26"/>
        <v>0</v>
      </c>
      <c r="P39" s="457">
        <v>0</v>
      </c>
      <c r="Q39" s="457">
        <f t="shared" si="27"/>
        <v>0</v>
      </c>
      <c r="R39" s="457">
        <v>258.99</v>
      </c>
      <c r="S39" s="457">
        <f t="shared" si="28"/>
        <v>7.960839762702487E-3</v>
      </c>
    </row>
    <row r="40" spans="1:19" x14ac:dyDescent="0.25">
      <c r="A40" s="456" t="s">
        <v>50</v>
      </c>
      <c r="B40" s="457">
        <v>0</v>
      </c>
      <c r="C40" s="457">
        <f t="shared" si="0"/>
        <v>0</v>
      </c>
      <c r="D40" s="457">
        <v>398375.47</v>
      </c>
      <c r="E40" s="457">
        <f t="shared" si="0"/>
        <v>34.262962931108625</v>
      </c>
      <c r="F40" s="457">
        <v>576382.23</v>
      </c>
      <c r="G40" s="457">
        <f t="shared" si="22"/>
        <v>38.155847345425656</v>
      </c>
      <c r="H40" s="457">
        <v>0</v>
      </c>
      <c r="I40" s="457">
        <f t="shared" si="23"/>
        <v>0</v>
      </c>
      <c r="J40" s="457">
        <v>0</v>
      </c>
      <c r="K40" s="457">
        <f t="shared" si="24"/>
        <v>0</v>
      </c>
      <c r="L40" s="457">
        <v>0</v>
      </c>
      <c r="M40" s="457">
        <f t="shared" si="25"/>
        <v>0</v>
      </c>
      <c r="N40" s="457">
        <v>0</v>
      </c>
      <c r="O40" s="457">
        <f t="shared" si="26"/>
        <v>0</v>
      </c>
      <c r="P40" s="457">
        <v>0</v>
      </c>
      <c r="Q40" s="457">
        <f t="shared" si="27"/>
        <v>0</v>
      </c>
      <c r="R40" s="457">
        <v>974757.7</v>
      </c>
      <c r="S40" s="457">
        <f t="shared" si="28"/>
        <v>29.962121538130511</v>
      </c>
    </row>
    <row r="41" spans="1:19" x14ac:dyDescent="0.25">
      <c r="A41" s="456" t="s">
        <v>39</v>
      </c>
      <c r="B41" s="457">
        <v>31962.240000000002</v>
      </c>
      <c r="C41" s="457">
        <f t="shared" si="0"/>
        <v>41.029833119383831</v>
      </c>
      <c r="D41" s="457">
        <v>0</v>
      </c>
      <c r="E41" s="457">
        <f t="shared" si="0"/>
        <v>0</v>
      </c>
      <c r="F41" s="457">
        <v>0</v>
      </c>
      <c r="G41" s="457">
        <f t="shared" si="22"/>
        <v>0</v>
      </c>
      <c r="H41" s="457">
        <v>3317.6299999999997</v>
      </c>
      <c r="I41" s="457">
        <f t="shared" si="23"/>
        <v>22.723493150684931</v>
      </c>
      <c r="J41" s="457">
        <v>17760.79</v>
      </c>
      <c r="K41" s="457">
        <f t="shared" si="24"/>
        <v>33.830076190476191</v>
      </c>
      <c r="L41" s="457">
        <v>16316.100000000002</v>
      </c>
      <c r="M41" s="457">
        <f t="shared" si="25"/>
        <v>28.228546712802771</v>
      </c>
      <c r="N41" s="457">
        <v>0</v>
      </c>
      <c r="O41" s="457">
        <f t="shared" si="26"/>
        <v>0</v>
      </c>
      <c r="P41" s="457">
        <v>0</v>
      </c>
      <c r="Q41" s="457">
        <f t="shared" si="27"/>
        <v>0</v>
      </c>
      <c r="R41" s="457">
        <v>69356.760000000009</v>
      </c>
      <c r="S41" s="457">
        <f t="shared" si="28"/>
        <v>2.1318894660805952</v>
      </c>
    </row>
    <row r="42" spans="1:19" x14ac:dyDescent="0.25">
      <c r="A42" s="456" t="s">
        <v>51</v>
      </c>
      <c r="B42" s="457">
        <v>0</v>
      </c>
      <c r="C42" s="457">
        <f t="shared" si="0"/>
        <v>0</v>
      </c>
      <c r="D42" s="457">
        <v>0</v>
      </c>
      <c r="E42" s="457">
        <f t="shared" si="0"/>
        <v>0</v>
      </c>
      <c r="F42" s="457">
        <v>0</v>
      </c>
      <c r="G42" s="457">
        <f t="shared" si="22"/>
        <v>0</v>
      </c>
      <c r="H42" s="457">
        <v>0</v>
      </c>
      <c r="I42" s="457">
        <f t="shared" si="23"/>
        <v>0</v>
      </c>
      <c r="J42" s="457">
        <v>0</v>
      </c>
      <c r="K42" s="457">
        <f t="shared" si="24"/>
        <v>0</v>
      </c>
      <c r="L42" s="457">
        <v>0</v>
      </c>
      <c r="M42" s="457">
        <f t="shared" si="25"/>
        <v>0</v>
      </c>
      <c r="N42" s="457">
        <v>0</v>
      </c>
      <c r="O42" s="457">
        <f t="shared" si="26"/>
        <v>0</v>
      </c>
      <c r="P42" s="457">
        <v>0</v>
      </c>
      <c r="Q42" s="457">
        <f t="shared" si="27"/>
        <v>0</v>
      </c>
      <c r="R42" s="457">
        <v>0</v>
      </c>
      <c r="S42" s="457">
        <f t="shared" si="28"/>
        <v>0</v>
      </c>
    </row>
    <row r="43" spans="1:19" x14ac:dyDescent="0.25">
      <c r="A43" s="456" t="s">
        <v>45</v>
      </c>
      <c r="B43" s="457">
        <v>0</v>
      </c>
      <c r="C43" s="457">
        <f t="shared" si="0"/>
        <v>0</v>
      </c>
      <c r="D43" s="457">
        <v>11169.54</v>
      </c>
      <c r="E43" s="457">
        <f t="shared" si="0"/>
        <v>0.96065537111894739</v>
      </c>
      <c r="F43" s="457">
        <v>14647.830000000002</v>
      </c>
      <c r="G43" s="457">
        <f t="shared" si="22"/>
        <v>0.96966966768171603</v>
      </c>
      <c r="H43" s="457">
        <v>0</v>
      </c>
      <c r="I43" s="457">
        <f t="shared" si="23"/>
        <v>0</v>
      </c>
      <c r="J43" s="457">
        <v>0</v>
      </c>
      <c r="K43" s="457">
        <f t="shared" si="24"/>
        <v>0</v>
      </c>
      <c r="L43" s="457">
        <v>0</v>
      </c>
      <c r="M43" s="457">
        <f t="shared" si="25"/>
        <v>0</v>
      </c>
      <c r="N43" s="457">
        <v>16554.14</v>
      </c>
      <c r="O43" s="457">
        <f t="shared" si="26"/>
        <v>4.3886903499469776</v>
      </c>
      <c r="P43" s="457">
        <v>0</v>
      </c>
      <c r="Q43" s="457">
        <f t="shared" si="27"/>
        <v>0</v>
      </c>
      <c r="R43" s="457">
        <v>42371.51</v>
      </c>
      <c r="S43" s="457">
        <f t="shared" si="28"/>
        <v>1.3024163157409401</v>
      </c>
    </row>
    <row r="44" spans="1:19" x14ac:dyDescent="0.25">
      <c r="A44" s="458" t="s">
        <v>52</v>
      </c>
      <c r="B44" s="459">
        <v>31962.240000000002</v>
      </c>
      <c r="C44" s="459">
        <f t="shared" si="0"/>
        <v>41.029833119383831</v>
      </c>
      <c r="D44" s="459">
        <v>409545.00999999995</v>
      </c>
      <c r="E44" s="459">
        <f t="shared" si="0"/>
        <v>35.223618302227571</v>
      </c>
      <c r="F44" s="459">
        <v>591289.04999999993</v>
      </c>
      <c r="G44" s="459">
        <f t="shared" si="22"/>
        <v>39.142661856216066</v>
      </c>
      <c r="H44" s="459">
        <v>3317.6299999999997</v>
      </c>
      <c r="I44" s="459">
        <f t="shared" si="23"/>
        <v>22.723493150684931</v>
      </c>
      <c r="J44" s="459">
        <v>17760.79</v>
      </c>
      <c r="K44" s="459">
        <f t="shared" si="24"/>
        <v>33.830076190476191</v>
      </c>
      <c r="L44" s="459">
        <v>16316.100000000002</v>
      </c>
      <c r="M44" s="459">
        <f t="shared" si="25"/>
        <v>28.228546712802771</v>
      </c>
      <c r="N44" s="459">
        <v>158985.25</v>
      </c>
      <c r="O44" s="459">
        <f t="shared" si="26"/>
        <v>42.148793743372217</v>
      </c>
      <c r="P44" s="459">
        <v>0</v>
      </c>
      <c r="Q44" s="459">
        <f t="shared" si="27"/>
        <v>0</v>
      </c>
      <c r="R44" s="459">
        <v>1229176.0699999998</v>
      </c>
      <c r="S44" s="459">
        <f t="shared" si="28"/>
        <v>37.782438447115233</v>
      </c>
    </row>
    <row r="45" spans="1:19" x14ac:dyDescent="0.25">
      <c r="A45" s="525" t="s">
        <v>53</v>
      </c>
      <c r="B45" s="524" t="s">
        <v>13</v>
      </c>
      <c r="C45" s="524"/>
      <c r="D45" s="524" t="s">
        <v>13</v>
      </c>
      <c r="E45" s="524"/>
      <c r="F45" s="524" t="s">
        <v>13</v>
      </c>
      <c r="G45" s="524"/>
      <c r="H45" s="524" t="s">
        <v>13</v>
      </c>
      <c r="I45" s="524"/>
      <c r="J45" s="524" t="s">
        <v>13</v>
      </c>
      <c r="K45" s="524"/>
      <c r="L45" s="524" t="s">
        <v>13</v>
      </c>
      <c r="M45" s="524"/>
      <c r="N45" s="524" t="s">
        <v>13</v>
      </c>
      <c r="O45" s="524"/>
      <c r="P45" s="524" t="s">
        <v>13</v>
      </c>
      <c r="Q45" s="524"/>
      <c r="R45" s="524" t="s">
        <v>13</v>
      </c>
      <c r="S45" s="524"/>
    </row>
    <row r="46" spans="1:19" x14ac:dyDescent="0.25">
      <c r="A46" s="460" t="s">
        <v>38</v>
      </c>
      <c r="B46" s="461">
        <v>26159</v>
      </c>
      <c r="C46" s="461">
        <f t="shared" si="0"/>
        <v>33.580231065468553</v>
      </c>
      <c r="D46" s="461">
        <v>374246</v>
      </c>
      <c r="E46" s="461">
        <f t="shared" si="0"/>
        <v>32.187666637997765</v>
      </c>
      <c r="F46" s="461">
        <v>553478</v>
      </c>
      <c r="G46" s="461">
        <f t="shared" ref="G46:G49" si="29">+F46/F$3</f>
        <v>36.639613398649544</v>
      </c>
      <c r="H46" s="461">
        <v>5362</v>
      </c>
      <c r="I46" s="461">
        <f t="shared" ref="I46:I49" si="30">+H46/H$3</f>
        <v>36.726027397260275</v>
      </c>
      <c r="J46" s="461">
        <v>26754</v>
      </c>
      <c r="K46" s="461">
        <f t="shared" ref="K46:K49" si="31">+J46/J$3</f>
        <v>50.96</v>
      </c>
      <c r="L46" s="461">
        <v>25965</v>
      </c>
      <c r="M46" s="461">
        <f t="shared" ref="M46:M49" si="32">+L46/L$3</f>
        <v>44.922145328719722</v>
      </c>
      <c r="N46" s="461">
        <v>127710</v>
      </c>
      <c r="O46" s="461">
        <f t="shared" ref="O46:O49" si="33">+N46/N$3</f>
        <v>33.857370095440082</v>
      </c>
      <c r="P46" s="461">
        <v>0</v>
      </c>
      <c r="Q46" s="461">
        <f t="shared" ref="Q46:Q49" si="34">+P46/P$3</f>
        <v>0</v>
      </c>
      <c r="R46" s="461">
        <v>1139674</v>
      </c>
      <c r="S46" s="461">
        <f t="shared" ref="S46:S49" si="35">+R46/R$3</f>
        <v>35.031322042234038</v>
      </c>
    </row>
    <row r="47" spans="1:19" x14ac:dyDescent="0.25">
      <c r="A47" s="460" t="s">
        <v>54</v>
      </c>
      <c r="B47" s="461">
        <v>0</v>
      </c>
      <c r="C47" s="461">
        <f t="shared" si="0"/>
        <v>0</v>
      </c>
      <c r="D47" s="461">
        <v>0</v>
      </c>
      <c r="E47" s="461">
        <f t="shared" si="0"/>
        <v>0</v>
      </c>
      <c r="F47" s="461">
        <v>0</v>
      </c>
      <c r="G47" s="461">
        <f t="shared" si="29"/>
        <v>0</v>
      </c>
      <c r="H47" s="461">
        <v>0</v>
      </c>
      <c r="I47" s="461">
        <f t="shared" si="30"/>
        <v>0</v>
      </c>
      <c r="J47" s="461">
        <v>0</v>
      </c>
      <c r="K47" s="461">
        <f t="shared" si="31"/>
        <v>0</v>
      </c>
      <c r="L47" s="461">
        <v>0</v>
      </c>
      <c r="M47" s="461">
        <f t="shared" si="32"/>
        <v>0</v>
      </c>
      <c r="N47" s="461">
        <v>0</v>
      </c>
      <c r="O47" s="461">
        <f t="shared" si="33"/>
        <v>0</v>
      </c>
      <c r="P47" s="461">
        <v>0</v>
      </c>
      <c r="Q47" s="461">
        <f t="shared" si="34"/>
        <v>0</v>
      </c>
      <c r="R47" s="461">
        <v>0</v>
      </c>
      <c r="S47" s="461">
        <f t="shared" si="35"/>
        <v>0</v>
      </c>
    </row>
    <row r="48" spans="1:19" x14ac:dyDescent="0.25">
      <c r="A48" s="460" t="s">
        <v>55</v>
      </c>
      <c r="B48" s="461">
        <v>0</v>
      </c>
      <c r="C48" s="461">
        <f t="shared" si="0"/>
        <v>0</v>
      </c>
      <c r="D48" s="461">
        <v>0</v>
      </c>
      <c r="E48" s="461">
        <f t="shared" si="0"/>
        <v>0</v>
      </c>
      <c r="F48" s="461">
        <v>0</v>
      </c>
      <c r="G48" s="461">
        <f t="shared" si="29"/>
        <v>0</v>
      </c>
      <c r="H48" s="461">
        <v>0</v>
      </c>
      <c r="I48" s="461">
        <f t="shared" si="30"/>
        <v>0</v>
      </c>
      <c r="J48" s="461">
        <v>0</v>
      </c>
      <c r="K48" s="461">
        <f t="shared" si="31"/>
        <v>0</v>
      </c>
      <c r="L48" s="461">
        <v>0</v>
      </c>
      <c r="M48" s="461">
        <f t="shared" si="32"/>
        <v>0</v>
      </c>
      <c r="N48" s="461">
        <v>0</v>
      </c>
      <c r="O48" s="461">
        <f t="shared" si="33"/>
        <v>0</v>
      </c>
      <c r="P48" s="461">
        <v>0</v>
      </c>
      <c r="Q48" s="461">
        <f t="shared" si="34"/>
        <v>0</v>
      </c>
      <c r="R48" s="461">
        <v>0</v>
      </c>
      <c r="S48" s="461">
        <f t="shared" si="35"/>
        <v>0</v>
      </c>
    </row>
    <row r="49" spans="1:19" x14ac:dyDescent="0.25">
      <c r="A49" s="462" t="s">
        <v>56</v>
      </c>
      <c r="B49" s="463">
        <v>26159</v>
      </c>
      <c r="C49" s="463">
        <f t="shared" si="0"/>
        <v>33.580231065468553</v>
      </c>
      <c r="D49" s="463">
        <v>374246</v>
      </c>
      <c r="E49" s="463">
        <f t="shared" si="0"/>
        <v>32.187666637997765</v>
      </c>
      <c r="F49" s="463">
        <v>553478</v>
      </c>
      <c r="G49" s="463">
        <f t="shared" si="29"/>
        <v>36.639613398649544</v>
      </c>
      <c r="H49" s="463">
        <v>5362</v>
      </c>
      <c r="I49" s="463">
        <f t="shared" si="30"/>
        <v>36.726027397260275</v>
      </c>
      <c r="J49" s="463">
        <v>26754</v>
      </c>
      <c r="K49" s="463">
        <f t="shared" si="31"/>
        <v>50.96</v>
      </c>
      <c r="L49" s="463">
        <v>25965</v>
      </c>
      <c r="M49" s="463">
        <f t="shared" si="32"/>
        <v>44.922145328719722</v>
      </c>
      <c r="N49" s="463">
        <v>127710</v>
      </c>
      <c r="O49" s="463">
        <f t="shared" si="33"/>
        <v>33.857370095440082</v>
      </c>
      <c r="P49" s="463">
        <v>0</v>
      </c>
      <c r="Q49" s="463">
        <f t="shared" si="34"/>
        <v>0</v>
      </c>
      <c r="R49" s="463">
        <v>1139674</v>
      </c>
      <c r="S49" s="463">
        <f t="shared" si="35"/>
        <v>35.031322042234038</v>
      </c>
    </row>
    <row r="50" spans="1:19" x14ac:dyDescent="0.25">
      <c r="A50" s="525" t="s">
        <v>57</v>
      </c>
      <c r="B50" s="524" t="s">
        <v>13</v>
      </c>
      <c r="C50" s="524"/>
      <c r="D50" s="524" t="s">
        <v>13</v>
      </c>
      <c r="E50" s="524"/>
      <c r="F50" s="524" t="s">
        <v>13</v>
      </c>
      <c r="G50" s="524"/>
      <c r="H50" s="524" t="s">
        <v>13</v>
      </c>
      <c r="I50" s="524"/>
      <c r="J50" s="524" t="s">
        <v>13</v>
      </c>
      <c r="K50" s="524"/>
      <c r="L50" s="524" t="s">
        <v>13</v>
      </c>
      <c r="M50" s="524"/>
      <c r="N50" s="524" t="s">
        <v>13</v>
      </c>
      <c r="O50" s="524"/>
      <c r="P50" s="524" t="s">
        <v>13</v>
      </c>
      <c r="Q50" s="524"/>
      <c r="R50" s="524" t="s">
        <v>13</v>
      </c>
      <c r="S50" s="524"/>
    </row>
    <row r="51" spans="1:19" x14ac:dyDescent="0.25">
      <c r="A51" s="464" t="s">
        <v>57</v>
      </c>
      <c r="B51" s="465">
        <v>0</v>
      </c>
      <c r="C51" s="465">
        <f t="shared" si="0"/>
        <v>0</v>
      </c>
      <c r="D51" s="465">
        <v>0</v>
      </c>
      <c r="E51" s="465">
        <f t="shared" si="0"/>
        <v>0</v>
      </c>
      <c r="F51" s="465">
        <v>0</v>
      </c>
      <c r="G51" s="465">
        <f t="shared" ref="G51:G52" si="36">+F51/F$3</f>
        <v>0</v>
      </c>
      <c r="H51" s="465">
        <v>0</v>
      </c>
      <c r="I51" s="465">
        <f t="shared" ref="I51:I52" si="37">+H51/H$3</f>
        <v>0</v>
      </c>
      <c r="J51" s="465">
        <v>0</v>
      </c>
      <c r="K51" s="465">
        <f t="shared" ref="K51:K52" si="38">+J51/J$3</f>
        <v>0</v>
      </c>
      <c r="L51" s="465">
        <v>0</v>
      </c>
      <c r="M51" s="465">
        <f t="shared" ref="M51:M52" si="39">+L51/L$3</f>
        <v>0</v>
      </c>
      <c r="N51" s="465">
        <v>0</v>
      </c>
      <c r="O51" s="465">
        <f t="shared" ref="O51:O52" si="40">+N51/N$3</f>
        <v>0</v>
      </c>
      <c r="P51" s="465">
        <v>0</v>
      </c>
      <c r="Q51" s="465">
        <f t="shared" ref="Q51:Q52" si="41">+P51/P$3</f>
        <v>0</v>
      </c>
      <c r="R51" s="465">
        <v>0</v>
      </c>
      <c r="S51" s="465">
        <f t="shared" ref="S51:S52" si="42">+R51/R$3</f>
        <v>0</v>
      </c>
    </row>
    <row r="52" spans="1:19" x14ac:dyDescent="0.25">
      <c r="A52" s="466" t="s">
        <v>58</v>
      </c>
      <c r="B52" s="467">
        <v>0</v>
      </c>
      <c r="C52" s="467">
        <f t="shared" si="0"/>
        <v>0</v>
      </c>
      <c r="D52" s="467">
        <v>0</v>
      </c>
      <c r="E52" s="467">
        <f t="shared" si="0"/>
        <v>0</v>
      </c>
      <c r="F52" s="467">
        <v>0</v>
      </c>
      <c r="G52" s="467">
        <f t="shared" si="36"/>
        <v>0</v>
      </c>
      <c r="H52" s="467">
        <v>0</v>
      </c>
      <c r="I52" s="467">
        <f t="shared" si="37"/>
        <v>0</v>
      </c>
      <c r="J52" s="467">
        <v>0</v>
      </c>
      <c r="K52" s="467">
        <f t="shared" si="38"/>
        <v>0</v>
      </c>
      <c r="L52" s="467">
        <v>0</v>
      </c>
      <c r="M52" s="467">
        <f t="shared" si="39"/>
        <v>0</v>
      </c>
      <c r="N52" s="467">
        <v>0</v>
      </c>
      <c r="O52" s="467">
        <f t="shared" si="40"/>
        <v>0</v>
      </c>
      <c r="P52" s="467">
        <v>0</v>
      </c>
      <c r="Q52" s="467">
        <f t="shared" si="41"/>
        <v>0</v>
      </c>
      <c r="R52" s="467">
        <v>0</v>
      </c>
      <c r="S52" s="467">
        <f t="shared" si="42"/>
        <v>0</v>
      </c>
    </row>
    <row r="53" spans="1:19" x14ac:dyDescent="0.25">
      <c r="A53" s="525" t="s">
        <v>59</v>
      </c>
      <c r="B53" s="524" t="s">
        <v>13</v>
      </c>
      <c r="C53" s="524"/>
      <c r="D53" s="524" t="s">
        <v>13</v>
      </c>
      <c r="E53" s="524"/>
      <c r="F53" s="524" t="s">
        <v>13</v>
      </c>
      <c r="G53" s="524"/>
      <c r="H53" s="524" t="s">
        <v>13</v>
      </c>
      <c r="I53" s="524"/>
      <c r="J53" s="524" t="s">
        <v>13</v>
      </c>
      <c r="K53" s="524"/>
      <c r="L53" s="524" t="s">
        <v>13</v>
      </c>
      <c r="M53" s="524"/>
      <c r="N53" s="524" t="s">
        <v>13</v>
      </c>
      <c r="O53" s="524"/>
      <c r="P53" s="524" t="s">
        <v>13</v>
      </c>
      <c r="Q53" s="524"/>
      <c r="R53" s="524" t="s">
        <v>13</v>
      </c>
      <c r="S53" s="524"/>
    </row>
    <row r="54" spans="1:19" x14ac:dyDescent="0.25">
      <c r="A54" s="468" t="s">
        <v>60</v>
      </c>
      <c r="B54" s="469">
        <v>837</v>
      </c>
      <c r="C54" s="469">
        <f t="shared" si="0"/>
        <v>1.0744544287548139</v>
      </c>
      <c r="D54" s="469">
        <v>29118</v>
      </c>
      <c r="E54" s="469">
        <f t="shared" si="0"/>
        <v>2.504343338780425</v>
      </c>
      <c r="F54" s="469">
        <v>30634</v>
      </c>
      <c r="G54" s="469">
        <f t="shared" ref="G54:G57" si="43">+F54/F$3</f>
        <v>2.0279359195021844</v>
      </c>
      <c r="H54" s="469">
        <v>28</v>
      </c>
      <c r="I54" s="469">
        <f t="shared" ref="I54:I57" si="44">+H54/H$3</f>
        <v>0.19178082191780821</v>
      </c>
      <c r="J54" s="469">
        <v>548</v>
      </c>
      <c r="K54" s="469">
        <f t="shared" ref="K54:K57" si="45">+J54/J$3</f>
        <v>1.0438095238095237</v>
      </c>
      <c r="L54" s="469">
        <v>20126</v>
      </c>
      <c r="M54" s="469">
        <f t="shared" ref="M54:M57" si="46">+L54/L$3</f>
        <v>34.820069204152247</v>
      </c>
      <c r="N54" s="469">
        <v>8243</v>
      </c>
      <c r="O54" s="469">
        <f t="shared" ref="O54:O57" si="47">+N54/N$3</f>
        <v>2.1853128313891834</v>
      </c>
      <c r="P54" s="469">
        <v>0</v>
      </c>
      <c r="Q54" s="469">
        <f t="shared" ref="Q54:Q57" si="48">+P54/P$3</f>
        <v>0</v>
      </c>
      <c r="R54" s="469">
        <v>89534</v>
      </c>
      <c r="S54" s="469">
        <f t="shared" ref="S54:S57" si="49">+R54/R$3</f>
        <v>2.7520978698552239</v>
      </c>
    </row>
    <row r="55" spans="1:19" x14ac:dyDescent="0.25">
      <c r="A55" s="468" t="s">
        <v>61</v>
      </c>
      <c r="B55" s="469">
        <v>0</v>
      </c>
      <c r="C55" s="469">
        <f t="shared" si="0"/>
        <v>0</v>
      </c>
      <c r="D55" s="469">
        <v>0</v>
      </c>
      <c r="E55" s="469">
        <f t="shared" si="0"/>
        <v>0</v>
      </c>
      <c r="F55" s="469">
        <v>0</v>
      </c>
      <c r="G55" s="469">
        <f t="shared" si="43"/>
        <v>0</v>
      </c>
      <c r="H55" s="469">
        <v>0</v>
      </c>
      <c r="I55" s="469">
        <f t="shared" si="44"/>
        <v>0</v>
      </c>
      <c r="J55" s="469">
        <v>0</v>
      </c>
      <c r="K55" s="469">
        <f t="shared" si="45"/>
        <v>0</v>
      </c>
      <c r="L55" s="469">
        <v>0</v>
      </c>
      <c r="M55" s="469">
        <f t="shared" si="46"/>
        <v>0</v>
      </c>
      <c r="N55" s="469">
        <v>0</v>
      </c>
      <c r="O55" s="469">
        <f t="shared" si="47"/>
        <v>0</v>
      </c>
      <c r="P55" s="469">
        <v>0</v>
      </c>
      <c r="Q55" s="469">
        <f t="shared" si="48"/>
        <v>0</v>
      </c>
      <c r="R55" s="469">
        <v>0</v>
      </c>
      <c r="S55" s="469">
        <f t="shared" si="49"/>
        <v>0</v>
      </c>
    </row>
    <row r="56" spans="1:19" x14ac:dyDescent="0.25">
      <c r="A56" s="468" t="s">
        <v>62</v>
      </c>
      <c r="B56" s="469">
        <v>0</v>
      </c>
      <c r="C56" s="469">
        <f t="shared" si="0"/>
        <v>0</v>
      </c>
      <c r="D56" s="469">
        <v>0</v>
      </c>
      <c r="E56" s="469">
        <f t="shared" si="0"/>
        <v>0</v>
      </c>
      <c r="F56" s="469">
        <v>0</v>
      </c>
      <c r="G56" s="469">
        <f t="shared" si="43"/>
        <v>0</v>
      </c>
      <c r="H56" s="469">
        <v>0</v>
      </c>
      <c r="I56" s="469">
        <f t="shared" si="44"/>
        <v>0</v>
      </c>
      <c r="J56" s="469">
        <v>0</v>
      </c>
      <c r="K56" s="469">
        <f t="shared" si="45"/>
        <v>0</v>
      </c>
      <c r="L56" s="469">
        <v>0</v>
      </c>
      <c r="M56" s="469">
        <f t="shared" si="46"/>
        <v>0</v>
      </c>
      <c r="N56" s="469">
        <v>0</v>
      </c>
      <c r="O56" s="469">
        <f t="shared" si="47"/>
        <v>0</v>
      </c>
      <c r="P56" s="469">
        <v>11020</v>
      </c>
      <c r="Q56" s="469">
        <f t="shared" si="48"/>
        <v>0.33873297882150433</v>
      </c>
      <c r="R56" s="469">
        <v>11020</v>
      </c>
      <c r="S56" s="469">
        <f t="shared" si="49"/>
        <v>0.33873297882150433</v>
      </c>
    </row>
    <row r="57" spans="1:19" x14ac:dyDescent="0.25">
      <c r="A57" s="470" t="s">
        <v>63</v>
      </c>
      <c r="B57" s="471">
        <v>837</v>
      </c>
      <c r="C57" s="471">
        <f t="shared" si="0"/>
        <v>1.0744544287548139</v>
      </c>
      <c r="D57" s="471">
        <v>29118</v>
      </c>
      <c r="E57" s="471">
        <f t="shared" si="0"/>
        <v>2.504343338780425</v>
      </c>
      <c r="F57" s="471">
        <v>30634</v>
      </c>
      <c r="G57" s="471">
        <f t="shared" si="43"/>
        <v>2.0279359195021844</v>
      </c>
      <c r="H57" s="471">
        <v>28</v>
      </c>
      <c r="I57" s="471">
        <f t="shared" si="44"/>
        <v>0.19178082191780821</v>
      </c>
      <c r="J57" s="471">
        <v>548</v>
      </c>
      <c r="K57" s="471">
        <f t="shared" si="45"/>
        <v>1.0438095238095237</v>
      </c>
      <c r="L57" s="471">
        <v>20126</v>
      </c>
      <c r="M57" s="471">
        <f t="shared" si="46"/>
        <v>34.820069204152247</v>
      </c>
      <c r="N57" s="471">
        <v>8243</v>
      </c>
      <c r="O57" s="471">
        <f t="shared" si="47"/>
        <v>2.1853128313891834</v>
      </c>
      <c r="P57" s="471">
        <v>11020</v>
      </c>
      <c r="Q57" s="471">
        <f t="shared" si="48"/>
        <v>0.33873297882150433</v>
      </c>
      <c r="R57" s="471">
        <v>100554</v>
      </c>
      <c r="S57" s="471">
        <f t="shared" si="49"/>
        <v>3.0908308486767284</v>
      </c>
    </row>
    <row r="58" spans="1:19" x14ac:dyDescent="0.25">
      <c r="A58" s="525" t="s">
        <v>64</v>
      </c>
      <c r="B58" s="524" t="s">
        <v>13</v>
      </c>
      <c r="C58" s="524"/>
      <c r="D58" s="524" t="s">
        <v>13</v>
      </c>
      <c r="E58" s="524"/>
      <c r="F58" s="524" t="s">
        <v>13</v>
      </c>
      <c r="G58" s="524"/>
      <c r="H58" s="524" t="s">
        <v>13</v>
      </c>
      <c r="I58" s="524"/>
      <c r="J58" s="524" t="s">
        <v>13</v>
      </c>
      <c r="K58" s="524"/>
      <c r="L58" s="524" t="s">
        <v>13</v>
      </c>
      <c r="M58" s="524"/>
      <c r="N58" s="524" t="s">
        <v>13</v>
      </c>
      <c r="O58" s="524"/>
      <c r="P58" s="524" t="s">
        <v>13</v>
      </c>
      <c r="Q58" s="524"/>
      <c r="R58" s="524" t="s">
        <v>13</v>
      </c>
      <c r="S58" s="524"/>
    </row>
    <row r="59" spans="1:19" x14ac:dyDescent="0.25">
      <c r="A59" s="472" t="s">
        <v>65</v>
      </c>
      <c r="B59" s="473">
        <v>8020</v>
      </c>
      <c r="C59" s="473">
        <f t="shared" si="0"/>
        <v>10.295250320924263</v>
      </c>
      <c r="D59" s="473">
        <v>26800</v>
      </c>
      <c r="E59" s="473">
        <f t="shared" si="0"/>
        <v>2.304979788423497</v>
      </c>
      <c r="F59" s="473">
        <v>38740</v>
      </c>
      <c r="G59" s="473">
        <f t="shared" ref="G59:G63" si="50">+F59/F$3</f>
        <v>2.5645438898450945</v>
      </c>
      <c r="H59" s="473">
        <v>0</v>
      </c>
      <c r="I59" s="473">
        <f t="shared" ref="I59:I63" si="51">+H59/H$3</f>
        <v>0</v>
      </c>
      <c r="J59" s="473">
        <v>0</v>
      </c>
      <c r="K59" s="473">
        <f t="shared" ref="K59:K63" si="52">+J59/J$3</f>
        <v>0</v>
      </c>
      <c r="L59" s="473">
        <v>0</v>
      </c>
      <c r="M59" s="473">
        <f t="shared" ref="M59:M63" si="53">+L59/L$3</f>
        <v>0</v>
      </c>
      <c r="N59" s="473">
        <v>22140</v>
      </c>
      <c r="O59" s="473">
        <f t="shared" ref="O59:O63" si="54">+N59/N$3</f>
        <v>5.8695652173913047</v>
      </c>
      <c r="P59" s="473">
        <v>0</v>
      </c>
      <c r="Q59" s="473">
        <f t="shared" ref="Q59:Q63" si="55">+P59/P$3</f>
        <v>0</v>
      </c>
      <c r="R59" s="473">
        <v>95700</v>
      </c>
      <c r="S59" s="473">
        <f t="shared" ref="S59:S63" si="56">+R59/R$3</f>
        <v>2.9416285002920111</v>
      </c>
    </row>
    <row r="60" spans="1:19" x14ac:dyDescent="0.25">
      <c r="A60" s="472" t="s">
        <v>66</v>
      </c>
      <c r="B60" s="473">
        <v>0</v>
      </c>
      <c r="C60" s="473">
        <f t="shared" si="0"/>
        <v>0</v>
      </c>
      <c r="D60" s="473">
        <v>2560</v>
      </c>
      <c r="E60" s="473">
        <f t="shared" si="0"/>
        <v>0.22017717381955793</v>
      </c>
      <c r="F60" s="473">
        <v>190</v>
      </c>
      <c r="G60" s="473">
        <f t="shared" si="50"/>
        <v>1.2577783662121011E-2</v>
      </c>
      <c r="H60" s="473">
        <v>0</v>
      </c>
      <c r="I60" s="473">
        <f t="shared" si="51"/>
        <v>0</v>
      </c>
      <c r="J60" s="473">
        <v>0</v>
      </c>
      <c r="K60" s="473">
        <f t="shared" si="52"/>
        <v>0</v>
      </c>
      <c r="L60" s="473">
        <v>0</v>
      </c>
      <c r="M60" s="473">
        <f t="shared" si="53"/>
        <v>0</v>
      </c>
      <c r="N60" s="473">
        <v>479</v>
      </c>
      <c r="O60" s="473">
        <f t="shared" si="54"/>
        <v>0.12698833510074231</v>
      </c>
      <c r="P60" s="473">
        <v>0</v>
      </c>
      <c r="Q60" s="473">
        <f t="shared" si="55"/>
        <v>0</v>
      </c>
      <c r="R60" s="473">
        <v>3229</v>
      </c>
      <c r="S60" s="473">
        <f t="shared" si="56"/>
        <v>9.9253066117480707E-2</v>
      </c>
    </row>
    <row r="61" spans="1:19" x14ac:dyDescent="0.25">
      <c r="A61" s="472" t="s">
        <v>67</v>
      </c>
      <c r="B61" s="473">
        <v>0</v>
      </c>
      <c r="C61" s="473">
        <f t="shared" si="0"/>
        <v>0</v>
      </c>
      <c r="D61" s="473">
        <v>0</v>
      </c>
      <c r="E61" s="473">
        <f t="shared" si="0"/>
        <v>0</v>
      </c>
      <c r="F61" s="473">
        <v>2400</v>
      </c>
      <c r="G61" s="473">
        <f t="shared" si="50"/>
        <v>0.15887726731100224</v>
      </c>
      <c r="H61" s="473">
        <v>0</v>
      </c>
      <c r="I61" s="473">
        <f t="shared" si="51"/>
        <v>0</v>
      </c>
      <c r="J61" s="473">
        <v>0</v>
      </c>
      <c r="K61" s="473">
        <f t="shared" si="52"/>
        <v>0</v>
      </c>
      <c r="L61" s="473">
        <v>0</v>
      </c>
      <c r="M61" s="473">
        <f t="shared" si="53"/>
        <v>0</v>
      </c>
      <c r="N61" s="473">
        <v>0</v>
      </c>
      <c r="O61" s="473">
        <f t="shared" si="54"/>
        <v>0</v>
      </c>
      <c r="P61" s="473">
        <v>0</v>
      </c>
      <c r="Q61" s="473">
        <f t="shared" si="55"/>
        <v>0</v>
      </c>
      <c r="R61" s="473">
        <v>2400</v>
      </c>
      <c r="S61" s="473">
        <f t="shared" si="56"/>
        <v>7.3771247656225988E-2</v>
      </c>
    </row>
    <row r="62" spans="1:19" x14ac:dyDescent="0.25">
      <c r="A62" s="472" t="s">
        <v>68</v>
      </c>
      <c r="B62" s="473">
        <v>740</v>
      </c>
      <c r="C62" s="473">
        <f t="shared" si="0"/>
        <v>0.94993581514762515</v>
      </c>
      <c r="D62" s="473">
        <v>500</v>
      </c>
      <c r="E62" s="473">
        <f t="shared" si="0"/>
        <v>4.3003354261632411E-2</v>
      </c>
      <c r="F62" s="473">
        <v>13840</v>
      </c>
      <c r="G62" s="473">
        <f t="shared" si="50"/>
        <v>0.91619224149344636</v>
      </c>
      <c r="H62" s="473">
        <v>0</v>
      </c>
      <c r="I62" s="473">
        <f t="shared" si="51"/>
        <v>0</v>
      </c>
      <c r="J62" s="473">
        <v>500</v>
      </c>
      <c r="K62" s="473">
        <f t="shared" si="52"/>
        <v>0.95238095238095233</v>
      </c>
      <c r="L62" s="473">
        <v>0</v>
      </c>
      <c r="M62" s="473">
        <f t="shared" si="53"/>
        <v>0</v>
      </c>
      <c r="N62" s="473">
        <v>7940</v>
      </c>
      <c r="O62" s="473">
        <f t="shared" si="54"/>
        <v>2.1049840933191941</v>
      </c>
      <c r="P62" s="473">
        <v>1372760</v>
      </c>
      <c r="Q62" s="473">
        <f t="shared" si="55"/>
        <v>42.195924138566994</v>
      </c>
      <c r="R62" s="473">
        <v>1396280</v>
      </c>
      <c r="S62" s="473">
        <f t="shared" si="56"/>
        <v>42.918882365598009</v>
      </c>
    </row>
    <row r="63" spans="1:19" x14ac:dyDescent="0.25">
      <c r="A63" s="474" t="s">
        <v>69</v>
      </c>
      <c r="B63" s="475">
        <v>8760</v>
      </c>
      <c r="C63" s="475">
        <f t="shared" si="0"/>
        <v>11.245186136071887</v>
      </c>
      <c r="D63" s="475">
        <v>29860</v>
      </c>
      <c r="E63" s="475">
        <f t="shared" si="0"/>
        <v>2.5681603165046876</v>
      </c>
      <c r="F63" s="475">
        <v>55170</v>
      </c>
      <c r="G63" s="475">
        <f t="shared" si="50"/>
        <v>3.6521911823116642</v>
      </c>
      <c r="H63" s="475">
        <v>0</v>
      </c>
      <c r="I63" s="475">
        <f t="shared" si="51"/>
        <v>0</v>
      </c>
      <c r="J63" s="475">
        <v>500</v>
      </c>
      <c r="K63" s="475">
        <f t="shared" si="52"/>
        <v>0.95238095238095233</v>
      </c>
      <c r="L63" s="475">
        <v>0</v>
      </c>
      <c r="M63" s="475">
        <f t="shared" si="53"/>
        <v>0</v>
      </c>
      <c r="N63" s="475">
        <v>30559</v>
      </c>
      <c r="O63" s="475">
        <f t="shared" si="54"/>
        <v>8.1015376458112414</v>
      </c>
      <c r="P63" s="475">
        <v>1372760</v>
      </c>
      <c r="Q63" s="475">
        <f t="shared" si="55"/>
        <v>42.195924138566994</v>
      </c>
      <c r="R63" s="475">
        <v>1497609</v>
      </c>
      <c r="S63" s="475">
        <f t="shared" si="56"/>
        <v>46.033535179663723</v>
      </c>
    </row>
    <row r="64" spans="1:19" x14ac:dyDescent="0.25">
      <c r="A64" s="525" t="s">
        <v>70</v>
      </c>
      <c r="B64" s="524" t="s">
        <v>13</v>
      </c>
      <c r="C64" s="524"/>
      <c r="D64" s="524" t="s">
        <v>13</v>
      </c>
      <c r="E64" s="524"/>
      <c r="F64" s="524" t="s">
        <v>13</v>
      </c>
      <c r="G64" s="524"/>
      <c r="H64" s="524" t="s">
        <v>13</v>
      </c>
      <c r="I64" s="524"/>
      <c r="J64" s="524" t="s">
        <v>13</v>
      </c>
      <c r="K64" s="524"/>
      <c r="L64" s="524" t="s">
        <v>13</v>
      </c>
      <c r="M64" s="524"/>
      <c r="N64" s="524" t="s">
        <v>13</v>
      </c>
      <c r="O64" s="524"/>
      <c r="P64" s="524" t="s">
        <v>13</v>
      </c>
      <c r="Q64" s="524"/>
      <c r="R64" s="524" t="s">
        <v>13</v>
      </c>
      <c r="S64" s="524"/>
    </row>
    <row r="65" spans="1:19" x14ac:dyDescent="0.25">
      <c r="A65" s="476" t="s">
        <v>71</v>
      </c>
      <c r="B65" s="477">
        <v>5655.6400000000012</v>
      </c>
      <c r="C65" s="477">
        <f t="shared" si="0"/>
        <v>7.2601283697047512</v>
      </c>
      <c r="D65" s="477">
        <v>70347.62000000001</v>
      </c>
      <c r="E65" s="477">
        <f t="shared" si="0"/>
        <v>6.0503672486453954</v>
      </c>
      <c r="F65" s="477">
        <v>78880.609999999986</v>
      </c>
      <c r="G65" s="477">
        <f t="shared" ref="G65:G67" si="57">+F65/F$3</f>
        <v>5.2218065669270484</v>
      </c>
      <c r="H65" s="477">
        <v>1193.3400000000001</v>
      </c>
      <c r="I65" s="477">
        <f t="shared" ref="I65:I67" si="58">+H65/H$3</f>
        <v>8.1735616438356171</v>
      </c>
      <c r="J65" s="477">
        <v>4838.0800000000008</v>
      </c>
      <c r="K65" s="477">
        <f t="shared" ref="K65:K67" si="59">+J65/J$3</f>
        <v>9.2153904761904784</v>
      </c>
      <c r="L65" s="477">
        <v>2180.15</v>
      </c>
      <c r="M65" s="477">
        <f t="shared" ref="M65:M67" si="60">+L65/L$3</f>
        <v>3.7718858131487889</v>
      </c>
      <c r="N65" s="477">
        <v>18866.310000000005</v>
      </c>
      <c r="O65" s="477">
        <f t="shared" ref="O65:O67" si="61">+N65/N$3</f>
        <v>5.0016728525980927</v>
      </c>
      <c r="P65" s="477">
        <v>0</v>
      </c>
      <c r="Q65" s="477">
        <f t="shared" ref="Q65:Q67" si="62">+P65/P$3</f>
        <v>0</v>
      </c>
      <c r="R65" s="477">
        <v>181961.74999999997</v>
      </c>
      <c r="S65" s="477">
        <f t="shared" ref="S65:S67" si="63">+R65/R$3</f>
        <v>5.5931438846709485</v>
      </c>
    </row>
    <row r="66" spans="1:19" x14ac:dyDescent="0.25">
      <c r="A66" s="476" t="s">
        <v>72</v>
      </c>
      <c r="B66" s="477">
        <v>0</v>
      </c>
      <c r="C66" s="477">
        <f t="shared" si="0"/>
        <v>0</v>
      </c>
      <c r="D66" s="477">
        <v>0</v>
      </c>
      <c r="E66" s="477">
        <f t="shared" si="0"/>
        <v>0</v>
      </c>
      <c r="F66" s="477">
        <v>0</v>
      </c>
      <c r="G66" s="477">
        <f t="shared" si="57"/>
        <v>0</v>
      </c>
      <c r="H66" s="477">
        <v>0</v>
      </c>
      <c r="I66" s="477">
        <f t="shared" si="58"/>
        <v>0</v>
      </c>
      <c r="J66" s="477">
        <v>0</v>
      </c>
      <c r="K66" s="477">
        <f t="shared" si="59"/>
        <v>0</v>
      </c>
      <c r="L66" s="477">
        <v>0</v>
      </c>
      <c r="M66" s="477">
        <f t="shared" si="60"/>
        <v>0</v>
      </c>
      <c r="N66" s="477">
        <v>0</v>
      </c>
      <c r="O66" s="477">
        <f t="shared" si="61"/>
        <v>0</v>
      </c>
      <c r="P66" s="477">
        <v>0</v>
      </c>
      <c r="Q66" s="477">
        <f t="shared" si="62"/>
        <v>0</v>
      </c>
      <c r="R66" s="477">
        <v>0</v>
      </c>
      <c r="S66" s="477">
        <f t="shared" si="63"/>
        <v>0</v>
      </c>
    </row>
    <row r="67" spans="1:19" x14ac:dyDescent="0.25">
      <c r="A67" s="478" t="s">
        <v>73</v>
      </c>
      <c r="B67" s="479">
        <v>5655.6400000000012</v>
      </c>
      <c r="C67" s="479">
        <f t="shared" si="0"/>
        <v>7.2601283697047512</v>
      </c>
      <c r="D67" s="479">
        <v>70347.62000000001</v>
      </c>
      <c r="E67" s="479">
        <f t="shared" si="0"/>
        <v>6.0503672486453954</v>
      </c>
      <c r="F67" s="479">
        <v>78880.609999999986</v>
      </c>
      <c r="G67" s="479">
        <f t="shared" si="57"/>
        <v>5.2218065669270484</v>
      </c>
      <c r="H67" s="479">
        <v>1193.3400000000001</v>
      </c>
      <c r="I67" s="479">
        <f t="shared" si="58"/>
        <v>8.1735616438356171</v>
      </c>
      <c r="J67" s="479">
        <v>4838.0800000000008</v>
      </c>
      <c r="K67" s="479">
        <f t="shared" si="59"/>
        <v>9.2153904761904784</v>
      </c>
      <c r="L67" s="479">
        <v>2180.15</v>
      </c>
      <c r="M67" s="479">
        <f t="shared" si="60"/>
        <v>3.7718858131487889</v>
      </c>
      <c r="N67" s="479">
        <v>18866.310000000005</v>
      </c>
      <c r="O67" s="479">
        <f t="shared" si="61"/>
        <v>5.0016728525980927</v>
      </c>
      <c r="P67" s="479">
        <v>0</v>
      </c>
      <c r="Q67" s="479">
        <f t="shared" si="62"/>
        <v>0</v>
      </c>
      <c r="R67" s="479">
        <v>181961.74999999997</v>
      </c>
      <c r="S67" s="479">
        <f t="shared" si="63"/>
        <v>5.5931438846709485</v>
      </c>
    </row>
    <row r="68" spans="1:19" x14ac:dyDescent="0.25">
      <c r="A68" s="525" t="s">
        <v>74</v>
      </c>
      <c r="B68" s="524" t="s">
        <v>13</v>
      </c>
      <c r="C68" s="524"/>
      <c r="D68" s="524" t="s">
        <v>13</v>
      </c>
      <c r="E68" s="524"/>
      <c r="F68" s="524" t="s">
        <v>13</v>
      </c>
      <c r="G68" s="524"/>
      <c r="H68" s="524" t="s">
        <v>13</v>
      </c>
      <c r="I68" s="524"/>
      <c r="J68" s="524" t="s">
        <v>13</v>
      </c>
      <c r="K68" s="524"/>
      <c r="L68" s="524" t="s">
        <v>13</v>
      </c>
      <c r="M68" s="524"/>
      <c r="N68" s="524" t="s">
        <v>13</v>
      </c>
      <c r="O68" s="524"/>
      <c r="P68" s="524" t="s">
        <v>13</v>
      </c>
      <c r="Q68" s="524"/>
      <c r="R68" s="524" t="s">
        <v>13</v>
      </c>
      <c r="S68" s="524"/>
    </row>
    <row r="69" spans="1:19" x14ac:dyDescent="0.25">
      <c r="A69" s="480" t="s">
        <v>75</v>
      </c>
      <c r="B69" s="481">
        <v>402</v>
      </c>
      <c r="C69" s="481">
        <f t="shared" si="0"/>
        <v>0.5160462130937099</v>
      </c>
      <c r="D69" s="481">
        <v>7844</v>
      </c>
      <c r="E69" s="481">
        <f t="shared" si="0"/>
        <v>0.67463662165648919</v>
      </c>
      <c r="F69" s="481">
        <v>10090</v>
      </c>
      <c r="G69" s="481">
        <f t="shared" ref="G69:G72" si="64">+F69/F$3</f>
        <v>0.66794651132000527</v>
      </c>
      <c r="H69" s="481">
        <v>80</v>
      </c>
      <c r="I69" s="481">
        <f t="shared" ref="I69:I72" si="65">+H69/H$3</f>
        <v>0.54794520547945202</v>
      </c>
      <c r="J69" s="481">
        <v>122</v>
      </c>
      <c r="K69" s="481">
        <f t="shared" ref="K69:K72" si="66">+J69/J$3</f>
        <v>0.23238095238095238</v>
      </c>
      <c r="L69" s="481">
        <v>170</v>
      </c>
      <c r="M69" s="481">
        <f t="shared" ref="M69:M72" si="67">+L69/L$3</f>
        <v>0.29411764705882354</v>
      </c>
      <c r="N69" s="481">
        <v>1794</v>
      </c>
      <c r="O69" s="481">
        <f t="shared" ref="O69:O72" si="68">+N69/N$3</f>
        <v>0.47560975609756095</v>
      </c>
      <c r="P69" s="481">
        <v>0</v>
      </c>
      <c r="Q69" s="481">
        <f t="shared" ref="Q69:Q72" si="69">+P69/P$3</f>
        <v>0</v>
      </c>
      <c r="R69" s="481">
        <v>20502</v>
      </c>
      <c r="S69" s="481">
        <f t="shared" ref="S69:S72" si="70">+R69/R$3</f>
        <v>0.63019088310331051</v>
      </c>
    </row>
    <row r="70" spans="1:19" x14ac:dyDescent="0.25">
      <c r="A70" s="480" t="s">
        <v>76</v>
      </c>
      <c r="B70" s="481">
        <v>0</v>
      </c>
      <c r="C70" s="481">
        <f t="shared" si="0"/>
        <v>0</v>
      </c>
      <c r="D70" s="481">
        <v>0</v>
      </c>
      <c r="E70" s="481">
        <f t="shared" si="0"/>
        <v>0</v>
      </c>
      <c r="F70" s="481">
        <v>0</v>
      </c>
      <c r="G70" s="481">
        <f t="shared" si="64"/>
        <v>0</v>
      </c>
      <c r="H70" s="481">
        <v>0</v>
      </c>
      <c r="I70" s="481">
        <f t="shared" si="65"/>
        <v>0</v>
      </c>
      <c r="J70" s="481">
        <v>0</v>
      </c>
      <c r="K70" s="481">
        <f t="shared" si="66"/>
        <v>0</v>
      </c>
      <c r="L70" s="481">
        <v>0</v>
      </c>
      <c r="M70" s="481">
        <f t="shared" si="67"/>
        <v>0</v>
      </c>
      <c r="N70" s="481">
        <v>0</v>
      </c>
      <c r="O70" s="481">
        <f t="shared" si="68"/>
        <v>0</v>
      </c>
      <c r="P70" s="481">
        <v>0</v>
      </c>
      <c r="Q70" s="481">
        <f t="shared" si="69"/>
        <v>0</v>
      </c>
      <c r="R70" s="481">
        <v>0</v>
      </c>
      <c r="S70" s="481">
        <f t="shared" si="70"/>
        <v>0</v>
      </c>
    </row>
    <row r="71" spans="1:19" x14ac:dyDescent="0.25">
      <c r="A71" s="480" t="s">
        <v>77</v>
      </c>
      <c r="B71" s="481">
        <v>0</v>
      </c>
      <c r="C71" s="481">
        <f t="shared" ref="C71:E128" si="71">+B71/B$3</f>
        <v>0</v>
      </c>
      <c r="D71" s="481">
        <v>0</v>
      </c>
      <c r="E71" s="481">
        <f t="shared" si="71"/>
        <v>0</v>
      </c>
      <c r="F71" s="481">
        <v>0</v>
      </c>
      <c r="G71" s="481">
        <f t="shared" si="64"/>
        <v>0</v>
      </c>
      <c r="H71" s="481">
        <v>0</v>
      </c>
      <c r="I71" s="481">
        <f t="shared" si="65"/>
        <v>0</v>
      </c>
      <c r="J71" s="481">
        <v>0</v>
      </c>
      <c r="K71" s="481">
        <f t="shared" si="66"/>
        <v>0</v>
      </c>
      <c r="L71" s="481">
        <v>0</v>
      </c>
      <c r="M71" s="481">
        <f t="shared" si="67"/>
        <v>0</v>
      </c>
      <c r="N71" s="481">
        <v>0</v>
      </c>
      <c r="O71" s="481">
        <f t="shared" si="68"/>
        <v>0</v>
      </c>
      <c r="P71" s="481">
        <v>0</v>
      </c>
      <c r="Q71" s="481">
        <f t="shared" si="69"/>
        <v>0</v>
      </c>
      <c r="R71" s="481">
        <v>0</v>
      </c>
      <c r="S71" s="481">
        <f t="shared" si="70"/>
        <v>0</v>
      </c>
    </row>
    <row r="72" spans="1:19" x14ac:dyDescent="0.25">
      <c r="A72" s="482" t="s">
        <v>78</v>
      </c>
      <c r="B72" s="483">
        <v>402</v>
      </c>
      <c r="C72" s="483">
        <f t="shared" si="71"/>
        <v>0.5160462130937099</v>
      </c>
      <c r="D72" s="483">
        <v>7844</v>
      </c>
      <c r="E72" s="483">
        <f t="shared" si="71"/>
        <v>0.67463662165648919</v>
      </c>
      <c r="F72" s="483">
        <v>10090</v>
      </c>
      <c r="G72" s="483">
        <f t="shared" si="64"/>
        <v>0.66794651132000527</v>
      </c>
      <c r="H72" s="483">
        <v>80</v>
      </c>
      <c r="I72" s="483">
        <f t="shared" si="65"/>
        <v>0.54794520547945202</v>
      </c>
      <c r="J72" s="483">
        <v>122</v>
      </c>
      <c r="K72" s="483">
        <f t="shared" si="66"/>
        <v>0.23238095238095238</v>
      </c>
      <c r="L72" s="483">
        <v>170</v>
      </c>
      <c r="M72" s="483">
        <f t="shared" si="67"/>
        <v>0.29411764705882354</v>
      </c>
      <c r="N72" s="483">
        <v>1794</v>
      </c>
      <c r="O72" s="483">
        <f t="shared" si="68"/>
        <v>0.47560975609756095</v>
      </c>
      <c r="P72" s="483">
        <v>0</v>
      </c>
      <c r="Q72" s="483">
        <f t="shared" si="69"/>
        <v>0</v>
      </c>
      <c r="R72" s="483">
        <v>20502</v>
      </c>
      <c r="S72" s="483">
        <f t="shared" si="70"/>
        <v>0.63019088310331051</v>
      </c>
    </row>
    <row r="73" spans="1:19" x14ac:dyDescent="0.25">
      <c r="A73" s="525" t="s">
        <v>79</v>
      </c>
      <c r="B73" s="524" t="s">
        <v>13</v>
      </c>
      <c r="C73" s="524"/>
      <c r="D73" s="524" t="s">
        <v>13</v>
      </c>
      <c r="E73" s="524"/>
      <c r="F73" s="524" t="s">
        <v>13</v>
      </c>
      <c r="G73" s="524"/>
      <c r="H73" s="524" t="s">
        <v>13</v>
      </c>
      <c r="I73" s="524"/>
      <c r="J73" s="524" t="s">
        <v>13</v>
      </c>
      <c r="K73" s="524"/>
      <c r="L73" s="524" t="s">
        <v>13</v>
      </c>
      <c r="M73" s="524"/>
      <c r="N73" s="524" t="s">
        <v>13</v>
      </c>
      <c r="O73" s="524"/>
      <c r="P73" s="524" t="s">
        <v>13</v>
      </c>
      <c r="Q73" s="524"/>
      <c r="R73" s="524" t="s">
        <v>13</v>
      </c>
      <c r="S73" s="524"/>
    </row>
    <row r="74" spans="1:19" x14ac:dyDescent="0.25">
      <c r="A74" s="484" t="s">
        <v>80</v>
      </c>
      <c r="B74" s="485">
        <v>0</v>
      </c>
      <c r="C74" s="485">
        <f t="shared" si="71"/>
        <v>0</v>
      </c>
      <c r="D74" s="485">
        <v>0</v>
      </c>
      <c r="E74" s="485">
        <f t="shared" si="71"/>
        <v>0</v>
      </c>
      <c r="F74" s="485">
        <v>0</v>
      </c>
      <c r="G74" s="485">
        <f t="shared" ref="G74:G76" si="72">+F74/F$3</f>
        <v>0</v>
      </c>
      <c r="H74" s="485">
        <v>0</v>
      </c>
      <c r="I74" s="485">
        <f t="shared" ref="I74:I76" si="73">+H74/H$3</f>
        <v>0</v>
      </c>
      <c r="J74" s="485">
        <v>0</v>
      </c>
      <c r="K74" s="485">
        <f t="shared" ref="K74:K76" si="74">+J74/J$3</f>
        <v>0</v>
      </c>
      <c r="L74" s="485">
        <v>0</v>
      </c>
      <c r="M74" s="485">
        <f t="shared" ref="M74:M76" si="75">+L74/L$3</f>
        <v>0</v>
      </c>
      <c r="N74" s="485">
        <v>0</v>
      </c>
      <c r="O74" s="485">
        <f t="shared" ref="O74:O76" si="76">+N74/N$3</f>
        <v>0</v>
      </c>
      <c r="P74" s="485">
        <v>0</v>
      </c>
      <c r="Q74" s="485">
        <f t="shared" ref="Q74:Q76" si="77">+P74/P$3</f>
        <v>0</v>
      </c>
      <c r="R74" s="485">
        <v>0</v>
      </c>
      <c r="S74" s="485">
        <f t="shared" ref="S74:S76" si="78">+R74/R$3</f>
        <v>0</v>
      </c>
    </row>
    <row r="75" spans="1:19" x14ac:dyDescent="0.25">
      <c r="A75" s="484" t="s">
        <v>81</v>
      </c>
      <c r="B75" s="485">
        <v>0</v>
      </c>
      <c r="C75" s="485">
        <f t="shared" si="71"/>
        <v>0</v>
      </c>
      <c r="D75" s="485">
        <v>0</v>
      </c>
      <c r="E75" s="485">
        <f t="shared" si="71"/>
        <v>0</v>
      </c>
      <c r="F75" s="485">
        <v>0</v>
      </c>
      <c r="G75" s="485">
        <f t="shared" si="72"/>
        <v>0</v>
      </c>
      <c r="H75" s="485">
        <v>0</v>
      </c>
      <c r="I75" s="485">
        <f t="shared" si="73"/>
        <v>0</v>
      </c>
      <c r="J75" s="485">
        <v>0</v>
      </c>
      <c r="K75" s="485">
        <f t="shared" si="74"/>
        <v>0</v>
      </c>
      <c r="L75" s="485">
        <v>0</v>
      </c>
      <c r="M75" s="485">
        <f t="shared" si="75"/>
        <v>0</v>
      </c>
      <c r="N75" s="485">
        <v>0</v>
      </c>
      <c r="O75" s="485">
        <f t="shared" si="76"/>
        <v>0</v>
      </c>
      <c r="P75" s="485">
        <v>1235</v>
      </c>
      <c r="Q75" s="485">
        <f t="shared" si="77"/>
        <v>3.7961454523099625E-2</v>
      </c>
      <c r="R75" s="485">
        <v>1235</v>
      </c>
      <c r="S75" s="485">
        <f t="shared" si="78"/>
        <v>3.7961454523099625E-2</v>
      </c>
    </row>
    <row r="76" spans="1:19" x14ac:dyDescent="0.25">
      <c r="A76" s="486" t="s">
        <v>82</v>
      </c>
      <c r="B76" s="487">
        <v>0</v>
      </c>
      <c r="C76" s="487">
        <f t="shared" si="71"/>
        <v>0</v>
      </c>
      <c r="D76" s="487">
        <v>0</v>
      </c>
      <c r="E76" s="487">
        <f t="shared" si="71"/>
        <v>0</v>
      </c>
      <c r="F76" s="487">
        <v>0</v>
      </c>
      <c r="G76" s="487">
        <f t="shared" si="72"/>
        <v>0</v>
      </c>
      <c r="H76" s="487">
        <v>0</v>
      </c>
      <c r="I76" s="487">
        <f t="shared" si="73"/>
        <v>0</v>
      </c>
      <c r="J76" s="487">
        <v>0</v>
      </c>
      <c r="K76" s="487">
        <f t="shared" si="74"/>
        <v>0</v>
      </c>
      <c r="L76" s="487">
        <v>0</v>
      </c>
      <c r="M76" s="487">
        <f t="shared" si="75"/>
        <v>0</v>
      </c>
      <c r="N76" s="487">
        <v>0</v>
      </c>
      <c r="O76" s="487">
        <f t="shared" si="76"/>
        <v>0</v>
      </c>
      <c r="P76" s="487">
        <v>1235</v>
      </c>
      <c r="Q76" s="487">
        <f t="shared" si="77"/>
        <v>3.7961454523099625E-2</v>
      </c>
      <c r="R76" s="487">
        <v>1235</v>
      </c>
      <c r="S76" s="487">
        <f t="shared" si="78"/>
        <v>3.7961454523099625E-2</v>
      </c>
    </row>
    <row r="77" spans="1:19" x14ac:dyDescent="0.25">
      <c r="A77" s="525" t="s">
        <v>83</v>
      </c>
      <c r="B77" s="524" t="s">
        <v>13</v>
      </c>
      <c r="C77" s="524"/>
      <c r="D77" s="524" t="s">
        <v>13</v>
      </c>
      <c r="E77" s="524"/>
      <c r="F77" s="524" t="s">
        <v>13</v>
      </c>
      <c r="G77" s="524"/>
      <c r="H77" s="524" t="s">
        <v>13</v>
      </c>
      <c r="I77" s="524"/>
      <c r="J77" s="524" t="s">
        <v>13</v>
      </c>
      <c r="K77" s="524"/>
      <c r="L77" s="524" t="s">
        <v>13</v>
      </c>
      <c r="M77" s="524"/>
      <c r="N77" s="524" t="s">
        <v>13</v>
      </c>
      <c r="O77" s="524"/>
      <c r="P77" s="524" t="s">
        <v>13</v>
      </c>
      <c r="Q77" s="524"/>
      <c r="R77" s="524" t="s">
        <v>13</v>
      </c>
      <c r="S77" s="524"/>
    </row>
    <row r="78" spans="1:19" x14ac:dyDescent="0.25">
      <c r="A78" s="488" t="s">
        <v>84</v>
      </c>
      <c r="B78" s="489">
        <v>113</v>
      </c>
      <c r="C78" s="489">
        <f t="shared" si="71"/>
        <v>0.14505776636713735</v>
      </c>
      <c r="D78" s="489">
        <v>3042</v>
      </c>
      <c r="E78" s="489">
        <f t="shared" si="71"/>
        <v>0.26163240732777154</v>
      </c>
      <c r="F78" s="489">
        <v>3507</v>
      </c>
      <c r="G78" s="489">
        <f t="shared" ref="G78:G81" si="79">+F78/F$3</f>
        <v>0.23215940685820205</v>
      </c>
      <c r="H78" s="489">
        <v>60</v>
      </c>
      <c r="I78" s="489">
        <f t="shared" ref="I78:I81" si="80">+H78/H$3</f>
        <v>0.41095890410958902</v>
      </c>
      <c r="J78" s="489">
        <v>171</v>
      </c>
      <c r="K78" s="489">
        <f t="shared" ref="K78:K81" si="81">+J78/J$3</f>
        <v>0.32571428571428573</v>
      </c>
      <c r="L78" s="489">
        <v>0</v>
      </c>
      <c r="M78" s="489">
        <f t="shared" ref="M78:M81" si="82">+L78/L$3</f>
        <v>0</v>
      </c>
      <c r="N78" s="489">
        <v>1738</v>
      </c>
      <c r="O78" s="489">
        <f t="shared" ref="O78:O81" si="83">+N78/N$3</f>
        <v>0.46076352067868503</v>
      </c>
      <c r="P78" s="489">
        <v>0</v>
      </c>
      <c r="Q78" s="489">
        <f t="shared" ref="Q78:Q81" si="84">+P78/P$3</f>
        <v>0</v>
      </c>
      <c r="R78" s="489">
        <v>8631</v>
      </c>
      <c r="S78" s="489">
        <f t="shared" ref="S78:S81" si="85">+R78/R$3</f>
        <v>0.26529984938370271</v>
      </c>
    </row>
    <row r="79" spans="1:19" x14ac:dyDescent="0.25">
      <c r="A79" s="488" t="s">
        <v>85</v>
      </c>
      <c r="B79" s="489">
        <v>0</v>
      </c>
      <c r="C79" s="489">
        <f t="shared" si="71"/>
        <v>0</v>
      </c>
      <c r="D79" s="489">
        <v>0</v>
      </c>
      <c r="E79" s="489">
        <f t="shared" si="71"/>
        <v>0</v>
      </c>
      <c r="F79" s="489">
        <v>0</v>
      </c>
      <c r="G79" s="489">
        <f t="shared" si="79"/>
        <v>0</v>
      </c>
      <c r="H79" s="489">
        <v>0</v>
      </c>
      <c r="I79" s="489">
        <f t="shared" si="80"/>
        <v>0</v>
      </c>
      <c r="J79" s="489">
        <v>0</v>
      </c>
      <c r="K79" s="489">
        <f t="shared" si="81"/>
        <v>0</v>
      </c>
      <c r="L79" s="489">
        <v>0</v>
      </c>
      <c r="M79" s="489">
        <f t="shared" si="82"/>
        <v>0</v>
      </c>
      <c r="N79" s="489">
        <v>0</v>
      </c>
      <c r="O79" s="489">
        <f t="shared" si="83"/>
        <v>0</v>
      </c>
      <c r="P79" s="489">
        <v>100050</v>
      </c>
      <c r="Q79" s="489">
        <f t="shared" si="84"/>
        <v>3.0753388866689209</v>
      </c>
      <c r="R79" s="489">
        <v>100050</v>
      </c>
      <c r="S79" s="489">
        <f t="shared" si="85"/>
        <v>3.0753388866689209</v>
      </c>
    </row>
    <row r="80" spans="1:19" x14ac:dyDescent="0.25">
      <c r="A80" s="488" t="s">
        <v>86</v>
      </c>
      <c r="B80" s="489">
        <v>0</v>
      </c>
      <c r="C80" s="489">
        <f t="shared" si="71"/>
        <v>0</v>
      </c>
      <c r="D80" s="489">
        <v>0</v>
      </c>
      <c r="E80" s="489">
        <f t="shared" si="71"/>
        <v>0</v>
      </c>
      <c r="F80" s="489">
        <v>0</v>
      </c>
      <c r="G80" s="489">
        <f t="shared" si="79"/>
        <v>0</v>
      </c>
      <c r="H80" s="489">
        <v>0</v>
      </c>
      <c r="I80" s="489">
        <f t="shared" si="80"/>
        <v>0</v>
      </c>
      <c r="J80" s="489">
        <v>0</v>
      </c>
      <c r="K80" s="489">
        <f t="shared" si="81"/>
        <v>0</v>
      </c>
      <c r="L80" s="489">
        <v>0</v>
      </c>
      <c r="M80" s="489">
        <f t="shared" si="82"/>
        <v>0</v>
      </c>
      <c r="N80" s="489">
        <v>0</v>
      </c>
      <c r="O80" s="489">
        <f t="shared" si="83"/>
        <v>0</v>
      </c>
      <c r="P80" s="489">
        <v>0</v>
      </c>
      <c r="Q80" s="489">
        <f t="shared" si="84"/>
        <v>0</v>
      </c>
      <c r="R80" s="489">
        <v>0</v>
      </c>
      <c r="S80" s="489">
        <f t="shared" si="85"/>
        <v>0</v>
      </c>
    </row>
    <row r="81" spans="1:19" x14ac:dyDescent="0.25">
      <c r="A81" s="490" t="s">
        <v>87</v>
      </c>
      <c r="B81" s="491">
        <v>113</v>
      </c>
      <c r="C81" s="491">
        <f t="shared" si="71"/>
        <v>0.14505776636713735</v>
      </c>
      <c r="D81" s="491">
        <v>3042</v>
      </c>
      <c r="E81" s="491">
        <f t="shared" si="71"/>
        <v>0.26163240732777154</v>
      </c>
      <c r="F81" s="491">
        <v>3507</v>
      </c>
      <c r="G81" s="491">
        <f t="shared" si="79"/>
        <v>0.23215940685820205</v>
      </c>
      <c r="H81" s="491">
        <v>60</v>
      </c>
      <c r="I81" s="491">
        <f t="shared" si="80"/>
        <v>0.41095890410958902</v>
      </c>
      <c r="J81" s="491">
        <v>171</v>
      </c>
      <c r="K81" s="491">
        <f t="shared" si="81"/>
        <v>0.32571428571428573</v>
      </c>
      <c r="L81" s="491">
        <v>0</v>
      </c>
      <c r="M81" s="491">
        <f t="shared" si="82"/>
        <v>0</v>
      </c>
      <c r="N81" s="491">
        <v>1738</v>
      </c>
      <c r="O81" s="491">
        <f t="shared" si="83"/>
        <v>0.46076352067868503</v>
      </c>
      <c r="P81" s="491">
        <v>100050</v>
      </c>
      <c r="Q81" s="491">
        <f t="shared" si="84"/>
        <v>3.0753388866689209</v>
      </c>
      <c r="R81" s="491">
        <v>108681</v>
      </c>
      <c r="S81" s="491">
        <f t="shared" si="85"/>
        <v>3.3406387360526235</v>
      </c>
    </row>
    <row r="82" spans="1:19" x14ac:dyDescent="0.25">
      <c r="A82" s="525" t="s">
        <v>88</v>
      </c>
      <c r="B82" s="524" t="s">
        <v>13</v>
      </c>
      <c r="C82" s="524"/>
      <c r="D82" s="524" t="s">
        <v>13</v>
      </c>
      <c r="E82" s="524"/>
      <c r="F82" s="524" t="s">
        <v>13</v>
      </c>
      <c r="G82" s="524"/>
      <c r="H82" s="524" t="s">
        <v>13</v>
      </c>
      <c r="I82" s="524"/>
      <c r="J82" s="524" t="s">
        <v>13</v>
      </c>
      <c r="K82" s="524"/>
      <c r="L82" s="524" t="s">
        <v>13</v>
      </c>
      <c r="M82" s="524"/>
      <c r="N82" s="524" t="s">
        <v>13</v>
      </c>
      <c r="O82" s="524"/>
      <c r="P82" s="524" t="s">
        <v>13</v>
      </c>
      <c r="Q82" s="524"/>
      <c r="R82" s="524" t="s">
        <v>13</v>
      </c>
      <c r="S82" s="524"/>
    </row>
    <row r="83" spans="1:19" x14ac:dyDescent="0.25">
      <c r="A83" s="492" t="s">
        <v>89</v>
      </c>
      <c r="B83" s="493">
        <v>0</v>
      </c>
      <c r="C83" s="493">
        <f t="shared" si="71"/>
        <v>0</v>
      </c>
      <c r="D83" s="493">
        <v>0</v>
      </c>
      <c r="E83" s="493">
        <f t="shared" si="71"/>
        <v>0</v>
      </c>
      <c r="F83" s="493">
        <v>0</v>
      </c>
      <c r="G83" s="493">
        <f t="shared" ref="G83:G85" si="86">+F83/F$3</f>
        <v>0</v>
      </c>
      <c r="H83" s="493">
        <v>0</v>
      </c>
      <c r="I83" s="493">
        <f t="shared" ref="I83:I85" si="87">+H83/H$3</f>
        <v>0</v>
      </c>
      <c r="J83" s="493">
        <v>0</v>
      </c>
      <c r="K83" s="493">
        <f t="shared" ref="K83:K85" si="88">+J83/J$3</f>
        <v>0</v>
      </c>
      <c r="L83" s="493">
        <v>0</v>
      </c>
      <c r="M83" s="493">
        <f t="shared" ref="M83:M85" si="89">+L83/L$3</f>
        <v>0</v>
      </c>
      <c r="N83" s="493">
        <v>0</v>
      </c>
      <c r="O83" s="493">
        <f t="shared" ref="O83:O85" si="90">+N83/N$3</f>
        <v>0</v>
      </c>
      <c r="P83" s="493">
        <v>19790</v>
      </c>
      <c r="Q83" s="493">
        <f t="shared" ref="Q83:Q85" si="91">+P83/P$3</f>
        <v>0.60830541296529672</v>
      </c>
      <c r="R83" s="493">
        <v>19790</v>
      </c>
      <c r="S83" s="493">
        <f t="shared" ref="S83:S85" si="92">+R83/R$3</f>
        <v>0.60830541296529672</v>
      </c>
    </row>
    <row r="84" spans="1:19" x14ac:dyDescent="0.25">
      <c r="A84" s="492" t="s">
        <v>90</v>
      </c>
      <c r="B84" s="493">
        <v>0</v>
      </c>
      <c r="C84" s="493">
        <f t="shared" si="71"/>
        <v>0</v>
      </c>
      <c r="D84" s="493">
        <v>0</v>
      </c>
      <c r="E84" s="493">
        <f t="shared" si="71"/>
        <v>0</v>
      </c>
      <c r="F84" s="493">
        <v>0</v>
      </c>
      <c r="G84" s="493">
        <f t="shared" si="86"/>
        <v>0</v>
      </c>
      <c r="H84" s="493">
        <v>0</v>
      </c>
      <c r="I84" s="493">
        <f t="shared" si="87"/>
        <v>0</v>
      </c>
      <c r="J84" s="493">
        <v>0</v>
      </c>
      <c r="K84" s="493">
        <f t="shared" si="88"/>
        <v>0</v>
      </c>
      <c r="L84" s="493">
        <v>0</v>
      </c>
      <c r="M84" s="493">
        <f t="shared" si="89"/>
        <v>0</v>
      </c>
      <c r="N84" s="493">
        <v>0</v>
      </c>
      <c r="O84" s="493">
        <f t="shared" si="90"/>
        <v>0</v>
      </c>
      <c r="P84" s="493">
        <v>880</v>
      </c>
      <c r="Q84" s="493">
        <f t="shared" si="91"/>
        <v>2.7049457473949528E-2</v>
      </c>
      <c r="R84" s="493">
        <v>880</v>
      </c>
      <c r="S84" s="493">
        <f t="shared" si="92"/>
        <v>2.7049457473949528E-2</v>
      </c>
    </row>
    <row r="85" spans="1:19" x14ac:dyDescent="0.25">
      <c r="A85" s="525" t="s">
        <v>91</v>
      </c>
      <c r="B85" s="528">
        <v>0</v>
      </c>
      <c r="C85" s="528">
        <f t="shared" si="71"/>
        <v>0</v>
      </c>
      <c r="D85" s="528">
        <v>0</v>
      </c>
      <c r="E85" s="528">
        <f t="shared" si="71"/>
        <v>0</v>
      </c>
      <c r="F85" s="528">
        <v>0</v>
      </c>
      <c r="G85" s="528">
        <f t="shared" si="86"/>
        <v>0</v>
      </c>
      <c r="H85" s="528">
        <v>0</v>
      </c>
      <c r="I85" s="528">
        <f t="shared" si="87"/>
        <v>0</v>
      </c>
      <c r="J85" s="528">
        <v>0</v>
      </c>
      <c r="K85" s="528">
        <f t="shared" si="88"/>
        <v>0</v>
      </c>
      <c r="L85" s="528">
        <v>0</v>
      </c>
      <c r="M85" s="528">
        <f t="shared" si="89"/>
        <v>0</v>
      </c>
      <c r="N85" s="528">
        <v>0</v>
      </c>
      <c r="O85" s="528">
        <f t="shared" si="90"/>
        <v>0</v>
      </c>
      <c r="P85" s="528">
        <v>20670</v>
      </c>
      <c r="Q85" s="528">
        <f t="shared" si="91"/>
        <v>0.63535487043924632</v>
      </c>
      <c r="R85" s="528">
        <v>20670</v>
      </c>
      <c r="S85" s="528">
        <f t="shared" si="92"/>
        <v>0.63535487043924632</v>
      </c>
    </row>
    <row r="86" spans="1:19" x14ac:dyDescent="0.25">
      <c r="A86" s="496" t="s">
        <v>92</v>
      </c>
      <c r="B86" s="494" t="s">
        <v>13</v>
      </c>
      <c r="C86" s="494"/>
      <c r="D86" s="494" t="s">
        <v>13</v>
      </c>
      <c r="E86" s="494"/>
      <c r="F86" s="494" t="s">
        <v>13</v>
      </c>
      <c r="G86" s="494"/>
      <c r="H86" s="494" t="s">
        <v>13</v>
      </c>
      <c r="I86" s="494"/>
      <c r="J86" s="494" t="s">
        <v>13</v>
      </c>
      <c r="K86" s="494"/>
      <c r="L86" s="494" t="s">
        <v>13</v>
      </c>
      <c r="M86" s="494"/>
      <c r="N86" s="494" t="s">
        <v>13</v>
      </c>
      <c r="O86" s="494"/>
      <c r="P86" s="494" t="s">
        <v>13</v>
      </c>
      <c r="Q86" s="494"/>
      <c r="R86" s="494" t="s">
        <v>13</v>
      </c>
      <c r="S86" s="494"/>
    </row>
    <row r="87" spans="1:19" x14ac:dyDescent="0.25">
      <c r="A87" s="494" t="s">
        <v>93</v>
      </c>
      <c r="B87" s="495">
        <v>8806.33</v>
      </c>
      <c r="C87" s="495">
        <f t="shared" si="71"/>
        <v>11.304659820282414</v>
      </c>
      <c r="D87" s="495">
        <v>44100</v>
      </c>
      <c r="E87" s="495">
        <f t="shared" si="71"/>
        <v>3.7928958458759783</v>
      </c>
      <c r="F87" s="495">
        <v>48178.93</v>
      </c>
      <c r="G87" s="495">
        <f t="shared" ref="G87:G89" si="93">+F87/F$3</f>
        <v>3.1893903084866939</v>
      </c>
      <c r="H87" s="495">
        <v>380</v>
      </c>
      <c r="I87" s="495">
        <f t="shared" ref="I87:I89" si="94">+H87/H$3</f>
        <v>2.6027397260273974</v>
      </c>
      <c r="J87" s="495">
        <v>0</v>
      </c>
      <c r="K87" s="495">
        <f t="shared" ref="K87:K89" si="95">+J87/J$3</f>
        <v>0</v>
      </c>
      <c r="L87" s="495">
        <v>0</v>
      </c>
      <c r="M87" s="495">
        <f t="shared" ref="M87:M89" si="96">+L87/L$3</f>
        <v>0</v>
      </c>
      <c r="N87" s="495">
        <v>22594.739999999998</v>
      </c>
      <c r="O87" s="495">
        <f t="shared" ref="O87:O89" si="97">+N87/N$3</f>
        <v>5.9901219512195114</v>
      </c>
      <c r="P87" s="495">
        <v>0</v>
      </c>
      <c r="Q87" s="495">
        <f t="shared" ref="Q87:Q89" si="98">+P87/P$3</f>
        <v>0</v>
      </c>
      <c r="R87" s="495">
        <v>124060</v>
      </c>
      <c r="S87" s="495">
        <f t="shared" ref="S87:S89" si="99">+R87/R$3</f>
        <v>3.8133587434297485</v>
      </c>
    </row>
    <row r="88" spans="1:19" x14ac:dyDescent="0.25">
      <c r="A88" s="494" t="s">
        <v>94</v>
      </c>
      <c r="B88" s="495">
        <v>660</v>
      </c>
      <c r="C88" s="495">
        <f t="shared" si="71"/>
        <v>0.84724005134788194</v>
      </c>
      <c r="D88" s="495">
        <v>1560</v>
      </c>
      <c r="E88" s="495">
        <f t="shared" si="71"/>
        <v>0.13417046529629312</v>
      </c>
      <c r="F88" s="495">
        <v>3740</v>
      </c>
      <c r="G88" s="495">
        <f t="shared" si="93"/>
        <v>0.24758374155964519</v>
      </c>
      <c r="H88" s="495">
        <v>0</v>
      </c>
      <c r="I88" s="495">
        <f t="shared" si="94"/>
        <v>0</v>
      </c>
      <c r="J88" s="495">
        <v>220</v>
      </c>
      <c r="K88" s="495">
        <f t="shared" si="95"/>
        <v>0.41904761904761906</v>
      </c>
      <c r="L88" s="495">
        <v>460</v>
      </c>
      <c r="M88" s="495">
        <f t="shared" si="96"/>
        <v>0.79584775086505188</v>
      </c>
      <c r="N88" s="495">
        <v>2260</v>
      </c>
      <c r="O88" s="495">
        <f t="shared" si="97"/>
        <v>0.5991516436903499</v>
      </c>
      <c r="P88" s="495">
        <v>45890</v>
      </c>
      <c r="Q88" s="495">
        <f t="shared" si="98"/>
        <v>1.4105677312267544</v>
      </c>
      <c r="R88" s="495">
        <v>54790</v>
      </c>
      <c r="S88" s="495">
        <f t="shared" si="99"/>
        <v>1.6841361079519257</v>
      </c>
    </row>
    <row r="89" spans="1:19" x14ac:dyDescent="0.25">
      <c r="A89" s="525" t="s">
        <v>95</v>
      </c>
      <c r="B89" s="528">
        <v>9466.33</v>
      </c>
      <c r="C89" s="528">
        <f t="shared" si="71"/>
        <v>12.151899871630295</v>
      </c>
      <c r="D89" s="528">
        <v>45660</v>
      </c>
      <c r="E89" s="528">
        <f t="shared" si="71"/>
        <v>3.9270663111722715</v>
      </c>
      <c r="F89" s="528">
        <v>51918.93</v>
      </c>
      <c r="G89" s="528">
        <f t="shared" si="93"/>
        <v>3.4369740500463393</v>
      </c>
      <c r="H89" s="528">
        <v>380</v>
      </c>
      <c r="I89" s="528">
        <f t="shared" si="94"/>
        <v>2.6027397260273974</v>
      </c>
      <c r="J89" s="528">
        <v>220</v>
      </c>
      <c r="K89" s="528">
        <f t="shared" si="95"/>
        <v>0.41904761904761906</v>
      </c>
      <c r="L89" s="528">
        <v>460</v>
      </c>
      <c r="M89" s="528">
        <f t="shared" si="96"/>
        <v>0.79584775086505188</v>
      </c>
      <c r="N89" s="528">
        <v>24854.739999999998</v>
      </c>
      <c r="O89" s="528">
        <f t="shared" si="97"/>
        <v>6.5892735949098613</v>
      </c>
      <c r="P89" s="528">
        <v>45890</v>
      </c>
      <c r="Q89" s="528">
        <f t="shared" si="98"/>
        <v>1.4105677312267544</v>
      </c>
      <c r="R89" s="528">
        <v>178850</v>
      </c>
      <c r="S89" s="528">
        <f t="shared" si="99"/>
        <v>5.4974948513816742</v>
      </c>
    </row>
    <row r="90" spans="1:19" x14ac:dyDescent="0.25">
      <c r="A90" s="499" t="s">
        <v>96</v>
      </c>
      <c r="B90" s="497" t="s">
        <v>13</v>
      </c>
      <c r="C90" s="497"/>
      <c r="D90" s="497" t="s">
        <v>13</v>
      </c>
      <c r="E90" s="497"/>
      <c r="F90" s="497" t="s">
        <v>13</v>
      </c>
      <c r="G90" s="497"/>
      <c r="H90" s="497" t="s">
        <v>13</v>
      </c>
      <c r="I90" s="497"/>
      <c r="J90" s="497" t="s">
        <v>13</v>
      </c>
      <c r="K90" s="497"/>
      <c r="L90" s="497" t="s">
        <v>13</v>
      </c>
      <c r="M90" s="497"/>
      <c r="N90" s="497" t="s">
        <v>13</v>
      </c>
      <c r="O90" s="497"/>
      <c r="P90" s="497" t="s">
        <v>13</v>
      </c>
      <c r="Q90" s="497"/>
      <c r="R90" s="497" t="s">
        <v>13</v>
      </c>
      <c r="S90" s="497"/>
    </row>
    <row r="91" spans="1:19" x14ac:dyDescent="0.25">
      <c r="A91" s="497" t="s">
        <v>97</v>
      </c>
      <c r="B91" s="498">
        <v>0</v>
      </c>
      <c r="C91" s="498">
        <f t="shared" si="71"/>
        <v>0</v>
      </c>
      <c r="D91" s="498">
        <v>0</v>
      </c>
      <c r="E91" s="498">
        <f t="shared" si="71"/>
        <v>0</v>
      </c>
      <c r="F91" s="498">
        <v>0</v>
      </c>
      <c r="G91" s="498">
        <f t="shared" ref="G91:G93" si="100">+F91/F$3</f>
        <v>0</v>
      </c>
      <c r="H91" s="498">
        <v>0</v>
      </c>
      <c r="I91" s="498">
        <f t="shared" ref="I91:I93" si="101">+H91/H$3</f>
        <v>0</v>
      </c>
      <c r="J91" s="498">
        <v>0</v>
      </c>
      <c r="K91" s="498">
        <f t="shared" ref="K91:K93" si="102">+J91/J$3</f>
        <v>0</v>
      </c>
      <c r="L91" s="498">
        <v>0</v>
      </c>
      <c r="M91" s="498">
        <f t="shared" ref="M91:M93" si="103">+L91/L$3</f>
        <v>0</v>
      </c>
      <c r="N91" s="498">
        <v>0</v>
      </c>
      <c r="O91" s="498">
        <f t="shared" ref="O91:O93" si="104">+N91/N$3</f>
        <v>0</v>
      </c>
      <c r="P91" s="498">
        <v>0</v>
      </c>
      <c r="Q91" s="498">
        <f t="shared" ref="Q91:Q93" si="105">+P91/P$3</f>
        <v>0</v>
      </c>
      <c r="R91" s="498">
        <v>0</v>
      </c>
      <c r="S91" s="498">
        <f t="shared" ref="S91:S93" si="106">+R91/R$3</f>
        <v>0</v>
      </c>
    </row>
    <row r="92" spans="1:19" x14ac:dyDescent="0.25">
      <c r="A92" s="497" t="s">
        <v>98</v>
      </c>
      <c r="B92" s="498">
        <v>0</v>
      </c>
      <c r="C92" s="498">
        <f t="shared" si="71"/>
        <v>0</v>
      </c>
      <c r="D92" s="498">
        <v>0</v>
      </c>
      <c r="E92" s="498">
        <f t="shared" si="71"/>
        <v>0</v>
      </c>
      <c r="F92" s="498">
        <v>0</v>
      </c>
      <c r="G92" s="498">
        <f t="shared" si="100"/>
        <v>0</v>
      </c>
      <c r="H92" s="498">
        <v>0</v>
      </c>
      <c r="I92" s="498">
        <f t="shared" si="101"/>
        <v>0</v>
      </c>
      <c r="J92" s="498">
        <v>0</v>
      </c>
      <c r="K92" s="498">
        <f t="shared" si="102"/>
        <v>0</v>
      </c>
      <c r="L92" s="498">
        <v>0</v>
      </c>
      <c r="M92" s="498">
        <f t="shared" si="103"/>
        <v>0</v>
      </c>
      <c r="N92" s="498">
        <v>0</v>
      </c>
      <c r="O92" s="498">
        <f t="shared" si="104"/>
        <v>0</v>
      </c>
      <c r="P92" s="498">
        <v>105440</v>
      </c>
      <c r="Q92" s="498">
        <f t="shared" si="105"/>
        <v>3.2410168136968616</v>
      </c>
      <c r="R92" s="498">
        <v>105440</v>
      </c>
      <c r="S92" s="498">
        <f t="shared" si="106"/>
        <v>3.2410168136968616</v>
      </c>
    </row>
    <row r="93" spans="1:19" x14ac:dyDescent="0.25">
      <c r="A93" s="525" t="s">
        <v>99</v>
      </c>
      <c r="B93" s="528">
        <v>0</v>
      </c>
      <c r="C93" s="528">
        <f t="shared" si="71"/>
        <v>0</v>
      </c>
      <c r="D93" s="528">
        <v>0</v>
      </c>
      <c r="E93" s="528">
        <f t="shared" si="71"/>
        <v>0</v>
      </c>
      <c r="F93" s="528">
        <v>0</v>
      </c>
      <c r="G93" s="528">
        <f t="shared" si="100"/>
        <v>0</v>
      </c>
      <c r="H93" s="528">
        <v>0</v>
      </c>
      <c r="I93" s="528">
        <f t="shared" si="101"/>
        <v>0</v>
      </c>
      <c r="J93" s="528">
        <v>0</v>
      </c>
      <c r="K93" s="528">
        <f t="shared" si="102"/>
        <v>0</v>
      </c>
      <c r="L93" s="528">
        <v>0</v>
      </c>
      <c r="M93" s="528">
        <f t="shared" si="103"/>
        <v>0</v>
      </c>
      <c r="N93" s="528">
        <v>0</v>
      </c>
      <c r="O93" s="528">
        <f t="shared" si="104"/>
        <v>0</v>
      </c>
      <c r="P93" s="528">
        <v>105440</v>
      </c>
      <c r="Q93" s="528">
        <f t="shared" si="105"/>
        <v>3.2410168136968616</v>
      </c>
      <c r="R93" s="528">
        <v>105440</v>
      </c>
      <c r="S93" s="528">
        <f t="shared" si="106"/>
        <v>3.2410168136968616</v>
      </c>
    </row>
    <row r="94" spans="1:19" x14ac:dyDescent="0.25">
      <c r="A94" s="502" t="s">
        <v>100</v>
      </c>
      <c r="B94" s="500" t="s">
        <v>13</v>
      </c>
      <c r="C94" s="500"/>
      <c r="D94" s="500" t="s">
        <v>13</v>
      </c>
      <c r="E94" s="500"/>
      <c r="F94" s="500" t="s">
        <v>13</v>
      </c>
      <c r="G94" s="500"/>
      <c r="H94" s="500" t="s">
        <v>13</v>
      </c>
      <c r="I94" s="500"/>
      <c r="J94" s="500" t="s">
        <v>13</v>
      </c>
      <c r="K94" s="500"/>
      <c r="L94" s="500" t="s">
        <v>13</v>
      </c>
      <c r="M94" s="500"/>
      <c r="N94" s="500" t="s">
        <v>13</v>
      </c>
      <c r="O94" s="500"/>
      <c r="P94" s="500" t="s">
        <v>13</v>
      </c>
      <c r="Q94" s="500"/>
      <c r="R94" s="500" t="s">
        <v>13</v>
      </c>
      <c r="S94" s="500"/>
    </row>
    <row r="95" spans="1:19" x14ac:dyDescent="0.25">
      <c r="A95" s="500" t="s">
        <v>101</v>
      </c>
      <c r="B95" s="501">
        <v>0</v>
      </c>
      <c r="C95" s="501">
        <f t="shared" si="71"/>
        <v>0</v>
      </c>
      <c r="D95" s="501">
        <v>0</v>
      </c>
      <c r="E95" s="501">
        <f t="shared" si="71"/>
        <v>0</v>
      </c>
      <c r="F95" s="501">
        <v>0</v>
      </c>
      <c r="G95" s="501">
        <f t="shared" ref="G95:G97" si="107">+F95/F$3</f>
        <v>0</v>
      </c>
      <c r="H95" s="501">
        <v>0</v>
      </c>
      <c r="I95" s="501">
        <f t="shared" ref="I95:I97" si="108">+H95/H$3</f>
        <v>0</v>
      </c>
      <c r="J95" s="501">
        <v>0</v>
      </c>
      <c r="K95" s="501">
        <f t="shared" ref="K95:K97" si="109">+J95/J$3</f>
        <v>0</v>
      </c>
      <c r="L95" s="501">
        <v>0</v>
      </c>
      <c r="M95" s="501">
        <f t="shared" ref="M95:M97" si="110">+L95/L$3</f>
        <v>0</v>
      </c>
      <c r="N95" s="501">
        <v>0</v>
      </c>
      <c r="O95" s="501">
        <f t="shared" ref="O95:O97" si="111">+N95/N$3</f>
        <v>0</v>
      </c>
      <c r="P95" s="501">
        <v>6820</v>
      </c>
      <c r="Q95" s="501">
        <f t="shared" ref="Q95:Q97" si="112">+P95/P$3</f>
        <v>0.20963329542310885</v>
      </c>
      <c r="R95" s="501">
        <v>6820</v>
      </c>
      <c r="S95" s="501">
        <f t="shared" ref="S95:S97" si="113">+R95/R$3</f>
        <v>0.20963329542310885</v>
      </c>
    </row>
    <row r="96" spans="1:19" x14ac:dyDescent="0.25">
      <c r="A96" s="500" t="s">
        <v>102</v>
      </c>
      <c r="B96" s="501">
        <v>0</v>
      </c>
      <c r="C96" s="501">
        <f t="shared" si="71"/>
        <v>0</v>
      </c>
      <c r="D96" s="501">
        <v>0</v>
      </c>
      <c r="E96" s="501">
        <f t="shared" si="71"/>
        <v>0</v>
      </c>
      <c r="F96" s="501">
        <v>0</v>
      </c>
      <c r="G96" s="501">
        <f t="shared" si="107"/>
        <v>0</v>
      </c>
      <c r="H96" s="501">
        <v>0</v>
      </c>
      <c r="I96" s="501">
        <f t="shared" si="108"/>
        <v>0</v>
      </c>
      <c r="J96" s="501">
        <v>0</v>
      </c>
      <c r="K96" s="501">
        <f t="shared" si="109"/>
        <v>0</v>
      </c>
      <c r="L96" s="501">
        <v>0</v>
      </c>
      <c r="M96" s="501">
        <f t="shared" si="110"/>
        <v>0</v>
      </c>
      <c r="N96" s="501">
        <v>0</v>
      </c>
      <c r="O96" s="501">
        <f t="shared" si="111"/>
        <v>0</v>
      </c>
      <c r="P96" s="501">
        <v>0</v>
      </c>
      <c r="Q96" s="501">
        <f t="shared" si="112"/>
        <v>0</v>
      </c>
      <c r="R96" s="501">
        <v>0</v>
      </c>
      <c r="S96" s="501">
        <f t="shared" si="113"/>
        <v>0</v>
      </c>
    </row>
    <row r="97" spans="1:19" x14ac:dyDescent="0.25">
      <c r="A97" s="503" t="s">
        <v>103</v>
      </c>
      <c r="B97" s="504">
        <v>0</v>
      </c>
      <c r="C97" s="504">
        <f t="shared" si="71"/>
        <v>0</v>
      </c>
      <c r="D97" s="504">
        <v>0</v>
      </c>
      <c r="E97" s="504">
        <f t="shared" si="71"/>
        <v>0</v>
      </c>
      <c r="F97" s="504">
        <v>0</v>
      </c>
      <c r="G97" s="504">
        <f t="shared" si="107"/>
        <v>0</v>
      </c>
      <c r="H97" s="504">
        <v>0</v>
      </c>
      <c r="I97" s="504">
        <f t="shared" si="108"/>
        <v>0</v>
      </c>
      <c r="J97" s="504">
        <v>0</v>
      </c>
      <c r="K97" s="504">
        <f t="shared" si="109"/>
        <v>0</v>
      </c>
      <c r="L97" s="504">
        <v>0</v>
      </c>
      <c r="M97" s="504">
        <f t="shared" si="110"/>
        <v>0</v>
      </c>
      <c r="N97" s="504">
        <v>0</v>
      </c>
      <c r="O97" s="504">
        <f t="shared" si="111"/>
        <v>0</v>
      </c>
      <c r="P97" s="504">
        <v>6820</v>
      </c>
      <c r="Q97" s="504">
        <f t="shared" si="112"/>
        <v>0.20963329542310885</v>
      </c>
      <c r="R97" s="504">
        <v>6820</v>
      </c>
      <c r="S97" s="504">
        <f t="shared" si="113"/>
        <v>0.20963329542310885</v>
      </c>
    </row>
    <row r="98" spans="1:19" x14ac:dyDescent="0.25">
      <c r="A98" s="525" t="s">
        <v>104</v>
      </c>
      <c r="B98" s="524" t="s">
        <v>13</v>
      </c>
      <c r="C98" s="524"/>
      <c r="D98" s="524" t="s">
        <v>13</v>
      </c>
      <c r="E98" s="524"/>
      <c r="F98" s="524" t="s">
        <v>13</v>
      </c>
      <c r="G98" s="524"/>
      <c r="H98" s="524" t="s">
        <v>13</v>
      </c>
      <c r="I98" s="524"/>
      <c r="J98" s="524" t="s">
        <v>13</v>
      </c>
      <c r="K98" s="524"/>
      <c r="L98" s="524" t="s">
        <v>13</v>
      </c>
      <c r="M98" s="524"/>
      <c r="N98" s="524" t="s">
        <v>13</v>
      </c>
      <c r="O98" s="524"/>
      <c r="P98" s="524" t="s">
        <v>13</v>
      </c>
      <c r="Q98" s="524"/>
      <c r="R98" s="524" t="s">
        <v>13</v>
      </c>
      <c r="S98" s="524"/>
    </row>
    <row r="99" spans="1:19" x14ac:dyDescent="0.25">
      <c r="A99" s="505" t="s">
        <v>105</v>
      </c>
      <c r="B99" s="506">
        <v>0</v>
      </c>
      <c r="C99" s="506">
        <f t="shared" si="71"/>
        <v>0</v>
      </c>
      <c r="D99" s="506">
        <v>0</v>
      </c>
      <c r="E99" s="506">
        <f t="shared" si="71"/>
        <v>0</v>
      </c>
      <c r="F99" s="506">
        <v>0</v>
      </c>
      <c r="G99" s="506">
        <f t="shared" ref="G99:G102" si="114">+F99/F$3</f>
        <v>0</v>
      </c>
      <c r="H99" s="506">
        <v>0</v>
      </c>
      <c r="I99" s="506">
        <f t="shared" ref="I99:I102" si="115">+H99/H$3</f>
        <v>0</v>
      </c>
      <c r="J99" s="506">
        <v>0</v>
      </c>
      <c r="K99" s="506">
        <f t="shared" ref="K99:K102" si="116">+J99/J$3</f>
        <v>0</v>
      </c>
      <c r="L99" s="506">
        <v>0</v>
      </c>
      <c r="M99" s="506">
        <f t="shared" ref="M99:M102" si="117">+L99/L$3</f>
        <v>0</v>
      </c>
      <c r="N99" s="506">
        <v>0</v>
      </c>
      <c r="O99" s="506">
        <f t="shared" ref="O99:O102" si="118">+N99/N$3</f>
        <v>0</v>
      </c>
      <c r="P99" s="506">
        <v>0</v>
      </c>
      <c r="Q99" s="506">
        <f t="shared" ref="Q99:Q102" si="119">+P99/P$3</f>
        <v>0</v>
      </c>
      <c r="R99" s="506">
        <v>0</v>
      </c>
      <c r="S99" s="506">
        <f t="shared" ref="S99:S102" si="120">+R99/R$3</f>
        <v>0</v>
      </c>
    </row>
    <row r="100" spans="1:19" x14ac:dyDescent="0.25">
      <c r="A100" s="507" t="s">
        <v>106</v>
      </c>
      <c r="B100" s="508">
        <v>0</v>
      </c>
      <c r="C100" s="508">
        <f t="shared" si="71"/>
        <v>0</v>
      </c>
      <c r="D100" s="508">
        <v>0</v>
      </c>
      <c r="E100" s="508">
        <f t="shared" si="71"/>
        <v>0</v>
      </c>
      <c r="F100" s="508">
        <v>0</v>
      </c>
      <c r="G100" s="508">
        <f t="shared" si="114"/>
        <v>0</v>
      </c>
      <c r="H100" s="508">
        <v>0</v>
      </c>
      <c r="I100" s="508">
        <f t="shared" si="115"/>
        <v>0</v>
      </c>
      <c r="J100" s="508">
        <v>0</v>
      </c>
      <c r="K100" s="508">
        <f t="shared" si="116"/>
        <v>0</v>
      </c>
      <c r="L100" s="508">
        <v>0</v>
      </c>
      <c r="M100" s="508">
        <f t="shared" si="117"/>
        <v>0</v>
      </c>
      <c r="N100" s="508">
        <v>0</v>
      </c>
      <c r="O100" s="508">
        <f t="shared" si="118"/>
        <v>0</v>
      </c>
      <c r="P100" s="508">
        <v>0</v>
      </c>
      <c r="Q100" s="508">
        <f t="shared" si="119"/>
        <v>0</v>
      </c>
      <c r="R100" s="508">
        <v>0</v>
      </c>
      <c r="S100" s="508">
        <f t="shared" si="120"/>
        <v>0</v>
      </c>
    </row>
    <row r="101" spans="1:19" x14ac:dyDescent="0.25">
      <c r="A101" s="507" t="s">
        <v>107</v>
      </c>
      <c r="B101" s="508">
        <v>136747.38</v>
      </c>
      <c r="C101" s="508">
        <f t="shared" si="71"/>
        <v>175.54220795892169</v>
      </c>
      <c r="D101" s="508">
        <v>2666945.2399999998</v>
      </c>
      <c r="E101" s="508">
        <f t="shared" si="71"/>
        <v>229.37518190418851</v>
      </c>
      <c r="F101" s="508">
        <v>3691320.0800000005</v>
      </c>
      <c r="G101" s="508">
        <f t="shared" si="114"/>
        <v>244.36118628359597</v>
      </c>
      <c r="H101" s="508">
        <v>14076.24</v>
      </c>
      <c r="I101" s="508">
        <f t="shared" si="115"/>
        <v>96.412602739726026</v>
      </c>
      <c r="J101" s="508">
        <v>89527.87000000001</v>
      </c>
      <c r="K101" s="508">
        <f t="shared" si="116"/>
        <v>170.5292761904762</v>
      </c>
      <c r="L101" s="508">
        <v>71153.319999999992</v>
      </c>
      <c r="M101" s="508">
        <f t="shared" si="117"/>
        <v>123.10262975778545</v>
      </c>
      <c r="N101" s="508">
        <v>933816.97</v>
      </c>
      <c r="O101" s="508">
        <f t="shared" si="118"/>
        <v>247.56547454931069</v>
      </c>
      <c r="P101" s="508">
        <v>1974650</v>
      </c>
      <c r="Q101" s="508">
        <f t="shared" si="119"/>
        <v>60.696830910152769</v>
      </c>
      <c r="R101" s="508">
        <v>9578237.1000000015</v>
      </c>
      <c r="S101" s="508">
        <f t="shared" si="120"/>
        <v>294.41604217256327</v>
      </c>
    </row>
    <row r="102" spans="1:19" x14ac:dyDescent="0.25">
      <c r="A102" s="507" t="s">
        <v>108</v>
      </c>
      <c r="B102" s="508">
        <v>198571.38</v>
      </c>
      <c r="C102" s="508">
        <f t="shared" si="71"/>
        <v>254.90549422336329</v>
      </c>
      <c r="D102" s="508">
        <v>2673665.2399999998</v>
      </c>
      <c r="E102" s="508">
        <f t="shared" si="71"/>
        <v>229.95314698546485</v>
      </c>
      <c r="F102" s="508">
        <v>3833560.1600000006</v>
      </c>
      <c r="G102" s="508">
        <f t="shared" si="114"/>
        <v>253.77731762213693</v>
      </c>
      <c r="H102" s="508">
        <v>25500.36</v>
      </c>
      <c r="I102" s="508">
        <f t="shared" si="115"/>
        <v>174.66</v>
      </c>
      <c r="J102" s="508">
        <v>131191.87</v>
      </c>
      <c r="K102" s="508">
        <f t="shared" si="116"/>
        <v>249.88927619047618</v>
      </c>
      <c r="L102" s="508">
        <v>117969.39999999998</v>
      </c>
      <c r="M102" s="508">
        <f t="shared" si="117"/>
        <v>204.09930795847748</v>
      </c>
      <c r="N102" s="508">
        <v>1038201.01</v>
      </c>
      <c r="O102" s="508">
        <f t="shared" si="118"/>
        <v>275.23886797454929</v>
      </c>
      <c r="P102" s="508">
        <v>1974650</v>
      </c>
      <c r="Q102" s="508">
        <f t="shared" si="119"/>
        <v>60.696830910152769</v>
      </c>
      <c r="R102" s="508">
        <v>9993309.4200000018</v>
      </c>
      <c r="S102" s="508">
        <f t="shared" si="120"/>
        <v>307.17454338671507</v>
      </c>
    </row>
    <row r="103" spans="1:19" x14ac:dyDescent="0.25">
      <c r="A103" s="525" t="s">
        <v>109</v>
      </c>
      <c r="B103" s="524" t="s">
        <v>13</v>
      </c>
      <c r="C103" s="524"/>
      <c r="D103" s="524" t="s">
        <v>13</v>
      </c>
      <c r="E103" s="524"/>
      <c r="F103" s="524" t="s">
        <v>13</v>
      </c>
      <c r="G103" s="524"/>
      <c r="H103" s="524" t="s">
        <v>13</v>
      </c>
      <c r="I103" s="524"/>
      <c r="J103" s="524" t="s">
        <v>13</v>
      </c>
      <c r="K103" s="524"/>
      <c r="L103" s="524" t="s">
        <v>13</v>
      </c>
      <c r="M103" s="524"/>
      <c r="N103" s="524" t="s">
        <v>13</v>
      </c>
      <c r="O103" s="524"/>
      <c r="P103" s="524" t="s">
        <v>13</v>
      </c>
      <c r="Q103" s="524"/>
      <c r="R103" s="524" t="s">
        <v>13</v>
      </c>
      <c r="S103" s="524"/>
    </row>
    <row r="104" spans="1:19" x14ac:dyDescent="0.25">
      <c r="A104" s="509" t="s">
        <v>110</v>
      </c>
      <c r="B104" s="510">
        <v>0</v>
      </c>
      <c r="C104" s="510">
        <f t="shared" si="71"/>
        <v>0</v>
      </c>
      <c r="D104" s="510">
        <v>0</v>
      </c>
      <c r="E104" s="510">
        <f t="shared" si="71"/>
        <v>0</v>
      </c>
      <c r="F104" s="510">
        <v>0</v>
      </c>
      <c r="G104" s="510">
        <f t="shared" ref="G104:G120" si="121">+F104/F$3</f>
        <v>0</v>
      </c>
      <c r="H104" s="510">
        <v>0</v>
      </c>
      <c r="I104" s="510">
        <f t="shared" ref="I104:I120" si="122">+H104/H$3</f>
        <v>0</v>
      </c>
      <c r="J104" s="510">
        <v>0</v>
      </c>
      <c r="K104" s="510">
        <f t="shared" ref="K104:K120" si="123">+J104/J$3</f>
        <v>0</v>
      </c>
      <c r="L104" s="510">
        <v>0</v>
      </c>
      <c r="M104" s="510">
        <f t="shared" ref="M104:M120" si="124">+L104/L$3</f>
        <v>0</v>
      </c>
      <c r="N104" s="510">
        <v>346118.55000000005</v>
      </c>
      <c r="O104" s="510">
        <f t="shared" ref="O104:O120" si="125">+N104/N$3</f>
        <v>91.759954931071064</v>
      </c>
      <c r="P104" s="510">
        <v>0</v>
      </c>
      <c r="Q104" s="510">
        <f t="shared" ref="Q104:Q120" si="126">+P104/P$3</f>
        <v>0</v>
      </c>
      <c r="R104" s="510">
        <v>346118.55000000005</v>
      </c>
      <c r="S104" s="510">
        <f t="shared" ref="S104:S120" si="127">+R104/R$3</f>
        <v>10.638998862693267</v>
      </c>
    </row>
    <row r="105" spans="1:19" x14ac:dyDescent="0.25">
      <c r="A105" s="509" t="s">
        <v>111</v>
      </c>
      <c r="B105" s="510">
        <v>0</v>
      </c>
      <c r="C105" s="510">
        <f t="shared" si="71"/>
        <v>0</v>
      </c>
      <c r="D105" s="510">
        <v>1415342.55</v>
      </c>
      <c r="E105" s="510">
        <f t="shared" si="71"/>
        <v>121.72895415842436</v>
      </c>
      <c r="F105" s="510">
        <v>1131840</v>
      </c>
      <c r="G105" s="510">
        <f t="shared" si="121"/>
        <v>74.926519263868656</v>
      </c>
      <c r="H105" s="510">
        <v>0</v>
      </c>
      <c r="I105" s="510">
        <f t="shared" si="122"/>
        <v>0</v>
      </c>
      <c r="J105" s="510">
        <v>0</v>
      </c>
      <c r="K105" s="510">
        <f t="shared" si="123"/>
        <v>0</v>
      </c>
      <c r="L105" s="510">
        <v>0</v>
      </c>
      <c r="M105" s="510">
        <f t="shared" si="124"/>
        <v>0</v>
      </c>
      <c r="N105" s="510">
        <v>0</v>
      </c>
      <c r="O105" s="510">
        <f t="shared" si="125"/>
        <v>0</v>
      </c>
      <c r="P105" s="510">
        <v>0</v>
      </c>
      <c r="Q105" s="510">
        <f t="shared" si="126"/>
        <v>0</v>
      </c>
      <c r="R105" s="510">
        <v>2547182.5499999998</v>
      </c>
      <c r="S105" s="510">
        <f t="shared" si="127"/>
        <v>78.295347800694671</v>
      </c>
    </row>
    <row r="106" spans="1:19" x14ac:dyDescent="0.25">
      <c r="A106" s="509" t="s">
        <v>112</v>
      </c>
      <c r="B106" s="510">
        <v>81350.289999999994</v>
      </c>
      <c r="C106" s="510">
        <f t="shared" si="71"/>
        <v>104.4291270860077</v>
      </c>
      <c r="D106" s="510">
        <v>0</v>
      </c>
      <c r="E106" s="510">
        <f t="shared" si="71"/>
        <v>0</v>
      </c>
      <c r="F106" s="510">
        <v>0</v>
      </c>
      <c r="G106" s="510">
        <f t="shared" si="121"/>
        <v>0</v>
      </c>
      <c r="H106" s="510">
        <v>7871.92</v>
      </c>
      <c r="I106" s="510">
        <f t="shared" si="122"/>
        <v>53.917260273972602</v>
      </c>
      <c r="J106" s="510">
        <v>58510.38</v>
      </c>
      <c r="K106" s="510">
        <f t="shared" si="123"/>
        <v>111.44834285714285</v>
      </c>
      <c r="L106" s="510">
        <v>46218.2</v>
      </c>
      <c r="M106" s="510">
        <f t="shared" si="124"/>
        <v>79.962283737024222</v>
      </c>
      <c r="N106" s="510">
        <v>0</v>
      </c>
      <c r="O106" s="510">
        <f t="shared" si="125"/>
        <v>0</v>
      </c>
      <c r="P106" s="510">
        <v>0</v>
      </c>
      <c r="Q106" s="510">
        <f t="shared" si="126"/>
        <v>0</v>
      </c>
      <c r="R106" s="510">
        <v>193950.78999999998</v>
      </c>
      <c r="S106" s="510">
        <f t="shared" si="127"/>
        <v>5.9616632342544484</v>
      </c>
    </row>
    <row r="107" spans="1:19" x14ac:dyDescent="0.25">
      <c r="A107" s="509" t="s">
        <v>113</v>
      </c>
      <c r="B107" s="510">
        <v>0</v>
      </c>
      <c r="C107" s="510">
        <f t="shared" si="71"/>
        <v>0</v>
      </c>
      <c r="D107" s="510">
        <v>0</v>
      </c>
      <c r="E107" s="510">
        <f t="shared" si="71"/>
        <v>0</v>
      </c>
      <c r="F107" s="510">
        <v>0</v>
      </c>
      <c r="G107" s="510">
        <f t="shared" si="121"/>
        <v>0</v>
      </c>
      <c r="H107" s="510">
        <v>0</v>
      </c>
      <c r="I107" s="510">
        <f t="shared" si="122"/>
        <v>0</v>
      </c>
      <c r="J107" s="510">
        <v>0</v>
      </c>
      <c r="K107" s="510">
        <f t="shared" si="123"/>
        <v>0</v>
      </c>
      <c r="L107" s="510">
        <v>0</v>
      </c>
      <c r="M107" s="510">
        <f t="shared" si="124"/>
        <v>0</v>
      </c>
      <c r="N107" s="510">
        <v>0</v>
      </c>
      <c r="O107" s="510">
        <f t="shared" si="125"/>
        <v>0</v>
      </c>
      <c r="P107" s="510">
        <v>0</v>
      </c>
      <c r="Q107" s="510">
        <f t="shared" si="126"/>
        <v>0</v>
      </c>
      <c r="R107" s="510">
        <v>0</v>
      </c>
      <c r="S107" s="510">
        <f t="shared" si="127"/>
        <v>0</v>
      </c>
    </row>
    <row r="108" spans="1:19" x14ac:dyDescent="0.25">
      <c r="A108" s="509" t="s">
        <v>114</v>
      </c>
      <c r="B108" s="510">
        <v>0</v>
      </c>
      <c r="C108" s="510">
        <f t="shared" si="71"/>
        <v>0</v>
      </c>
      <c r="D108" s="510">
        <v>0</v>
      </c>
      <c r="E108" s="510">
        <f t="shared" si="71"/>
        <v>0</v>
      </c>
      <c r="F108" s="510">
        <v>292806.33</v>
      </c>
      <c r="G108" s="510">
        <f t="shared" si="121"/>
        <v>19.38344565073481</v>
      </c>
      <c r="H108" s="510">
        <v>0</v>
      </c>
      <c r="I108" s="510">
        <f t="shared" si="122"/>
        <v>0</v>
      </c>
      <c r="J108" s="510">
        <v>0</v>
      </c>
      <c r="K108" s="510">
        <f t="shared" si="123"/>
        <v>0</v>
      </c>
      <c r="L108" s="510">
        <v>0</v>
      </c>
      <c r="M108" s="510">
        <f t="shared" si="124"/>
        <v>0</v>
      </c>
      <c r="N108" s="510">
        <v>0</v>
      </c>
      <c r="O108" s="510">
        <f t="shared" si="125"/>
        <v>0</v>
      </c>
      <c r="P108" s="510">
        <v>0</v>
      </c>
      <c r="Q108" s="510">
        <f t="shared" si="126"/>
        <v>0</v>
      </c>
      <c r="R108" s="510">
        <v>292806.33</v>
      </c>
      <c r="S108" s="510">
        <f t="shared" si="127"/>
        <v>9.0002867857252635</v>
      </c>
    </row>
    <row r="109" spans="1:19" x14ac:dyDescent="0.25">
      <c r="A109" s="509" t="s">
        <v>115</v>
      </c>
      <c r="B109" s="510">
        <v>458.58</v>
      </c>
      <c r="C109" s="510">
        <f t="shared" si="71"/>
        <v>0.58867779204107828</v>
      </c>
      <c r="D109" s="510">
        <v>116629.59999999999</v>
      </c>
      <c r="E109" s="510">
        <f t="shared" si="71"/>
        <v>10.030928012384965</v>
      </c>
      <c r="F109" s="510">
        <v>126974.87999999999</v>
      </c>
      <c r="G109" s="510">
        <f t="shared" si="121"/>
        <v>8.4055924798093464</v>
      </c>
      <c r="H109" s="510">
        <v>0</v>
      </c>
      <c r="I109" s="510">
        <f t="shared" si="122"/>
        <v>0</v>
      </c>
      <c r="J109" s="510">
        <v>6747.9400000000005</v>
      </c>
      <c r="K109" s="510">
        <f t="shared" si="123"/>
        <v>12.853219047619049</v>
      </c>
      <c r="L109" s="510">
        <v>578.78</v>
      </c>
      <c r="M109" s="510">
        <f t="shared" si="124"/>
        <v>1.0013494809688581</v>
      </c>
      <c r="N109" s="510">
        <v>131302.91</v>
      </c>
      <c r="O109" s="510">
        <f t="shared" si="125"/>
        <v>34.809891304347829</v>
      </c>
      <c r="P109" s="510">
        <v>0</v>
      </c>
      <c r="Q109" s="510">
        <f t="shared" si="126"/>
        <v>0</v>
      </c>
      <c r="R109" s="510">
        <v>382692.69</v>
      </c>
      <c r="S109" s="510">
        <f t="shared" si="127"/>
        <v>11.763215504257216</v>
      </c>
    </row>
    <row r="110" spans="1:19" x14ac:dyDescent="0.25">
      <c r="A110" s="509" t="s">
        <v>116</v>
      </c>
      <c r="B110" s="510">
        <v>0</v>
      </c>
      <c r="C110" s="510">
        <f t="shared" si="71"/>
        <v>0</v>
      </c>
      <c r="D110" s="510">
        <v>0</v>
      </c>
      <c r="E110" s="510">
        <f t="shared" si="71"/>
        <v>0</v>
      </c>
      <c r="F110" s="510">
        <v>93685.98</v>
      </c>
      <c r="G110" s="510">
        <f t="shared" si="121"/>
        <v>6.2019052032305044</v>
      </c>
      <c r="H110" s="510">
        <v>0</v>
      </c>
      <c r="I110" s="510">
        <f t="shared" si="122"/>
        <v>0</v>
      </c>
      <c r="J110" s="510">
        <v>0</v>
      </c>
      <c r="K110" s="510">
        <f t="shared" si="123"/>
        <v>0</v>
      </c>
      <c r="L110" s="510">
        <v>0</v>
      </c>
      <c r="M110" s="510">
        <f t="shared" si="124"/>
        <v>0</v>
      </c>
      <c r="N110" s="510">
        <v>0</v>
      </c>
      <c r="O110" s="510">
        <f t="shared" si="125"/>
        <v>0</v>
      </c>
      <c r="P110" s="510">
        <v>0</v>
      </c>
      <c r="Q110" s="510">
        <f t="shared" si="126"/>
        <v>0</v>
      </c>
      <c r="R110" s="510">
        <v>93685.98</v>
      </c>
      <c r="S110" s="510">
        <f t="shared" si="127"/>
        <v>2.8797215135400975</v>
      </c>
    </row>
    <row r="111" spans="1:19" x14ac:dyDescent="0.25">
      <c r="A111" s="509" t="s">
        <v>117</v>
      </c>
      <c r="B111" s="510">
        <v>0</v>
      </c>
      <c r="C111" s="510">
        <f t="shared" si="71"/>
        <v>0</v>
      </c>
      <c r="D111" s="510">
        <v>0</v>
      </c>
      <c r="E111" s="510">
        <f t="shared" si="71"/>
        <v>0</v>
      </c>
      <c r="F111" s="510">
        <v>0</v>
      </c>
      <c r="G111" s="510">
        <f t="shared" si="121"/>
        <v>0</v>
      </c>
      <c r="H111" s="510">
        <v>0</v>
      </c>
      <c r="I111" s="510">
        <f t="shared" si="122"/>
        <v>0</v>
      </c>
      <c r="J111" s="510">
        <v>0</v>
      </c>
      <c r="K111" s="510">
        <f t="shared" si="123"/>
        <v>0</v>
      </c>
      <c r="L111" s="510">
        <v>0</v>
      </c>
      <c r="M111" s="510">
        <f t="shared" si="124"/>
        <v>0</v>
      </c>
      <c r="N111" s="510">
        <v>0</v>
      </c>
      <c r="O111" s="510">
        <f t="shared" si="125"/>
        <v>0</v>
      </c>
      <c r="P111" s="510">
        <v>0</v>
      </c>
      <c r="Q111" s="510">
        <f t="shared" si="126"/>
        <v>0</v>
      </c>
      <c r="R111" s="510">
        <v>0</v>
      </c>
      <c r="S111" s="510">
        <f t="shared" si="127"/>
        <v>0</v>
      </c>
    </row>
    <row r="112" spans="1:19" x14ac:dyDescent="0.25">
      <c r="A112" s="509" t="s">
        <v>118</v>
      </c>
      <c r="B112" s="510">
        <v>0</v>
      </c>
      <c r="C112" s="510">
        <f t="shared" si="71"/>
        <v>0</v>
      </c>
      <c r="D112" s="510">
        <v>0</v>
      </c>
      <c r="E112" s="510">
        <f t="shared" si="71"/>
        <v>0</v>
      </c>
      <c r="F112" s="510">
        <v>380</v>
      </c>
      <c r="G112" s="510">
        <f t="shared" si="121"/>
        <v>2.5155567324242022E-2</v>
      </c>
      <c r="H112" s="510">
        <v>0</v>
      </c>
      <c r="I112" s="510">
        <f t="shared" si="122"/>
        <v>0</v>
      </c>
      <c r="J112" s="510">
        <v>0</v>
      </c>
      <c r="K112" s="510">
        <f t="shared" si="123"/>
        <v>0</v>
      </c>
      <c r="L112" s="510">
        <v>0</v>
      </c>
      <c r="M112" s="510">
        <f t="shared" si="124"/>
        <v>0</v>
      </c>
      <c r="N112" s="510">
        <v>0</v>
      </c>
      <c r="O112" s="510">
        <f t="shared" si="125"/>
        <v>0</v>
      </c>
      <c r="P112" s="510">
        <v>31022</v>
      </c>
      <c r="Q112" s="510">
        <f t="shared" si="126"/>
        <v>0.95355485199643442</v>
      </c>
      <c r="R112" s="510">
        <v>31402</v>
      </c>
      <c r="S112" s="510">
        <f t="shared" si="127"/>
        <v>0.96523529954200349</v>
      </c>
    </row>
    <row r="113" spans="1:19" x14ac:dyDescent="0.25">
      <c r="A113" s="509" t="s">
        <v>119</v>
      </c>
      <c r="B113" s="510">
        <v>0</v>
      </c>
      <c r="C113" s="510">
        <f t="shared" si="71"/>
        <v>0</v>
      </c>
      <c r="D113" s="510">
        <v>0</v>
      </c>
      <c r="E113" s="510">
        <f t="shared" si="71"/>
        <v>0</v>
      </c>
      <c r="F113" s="510">
        <v>0</v>
      </c>
      <c r="G113" s="510">
        <f t="shared" si="121"/>
        <v>0</v>
      </c>
      <c r="H113" s="510">
        <v>0</v>
      </c>
      <c r="I113" s="510">
        <f t="shared" si="122"/>
        <v>0</v>
      </c>
      <c r="J113" s="510">
        <v>0</v>
      </c>
      <c r="K113" s="510">
        <f t="shared" si="123"/>
        <v>0</v>
      </c>
      <c r="L113" s="510">
        <v>0</v>
      </c>
      <c r="M113" s="510">
        <f t="shared" si="124"/>
        <v>0</v>
      </c>
      <c r="N113" s="510">
        <v>0</v>
      </c>
      <c r="O113" s="510">
        <f t="shared" si="125"/>
        <v>0</v>
      </c>
      <c r="P113" s="510">
        <v>0</v>
      </c>
      <c r="Q113" s="510">
        <f t="shared" si="126"/>
        <v>0</v>
      </c>
      <c r="R113" s="510">
        <v>0</v>
      </c>
      <c r="S113" s="510">
        <f t="shared" si="127"/>
        <v>0</v>
      </c>
    </row>
    <row r="114" spans="1:19" x14ac:dyDescent="0.25">
      <c r="A114" s="509" t="s">
        <v>120</v>
      </c>
      <c r="B114" s="510">
        <v>0</v>
      </c>
      <c r="C114" s="510">
        <f t="shared" si="71"/>
        <v>0</v>
      </c>
      <c r="D114" s="510">
        <v>0</v>
      </c>
      <c r="E114" s="510">
        <f t="shared" si="71"/>
        <v>0</v>
      </c>
      <c r="F114" s="510">
        <v>0</v>
      </c>
      <c r="G114" s="510">
        <f t="shared" si="121"/>
        <v>0</v>
      </c>
      <c r="H114" s="510">
        <v>0</v>
      </c>
      <c r="I114" s="510">
        <f t="shared" si="122"/>
        <v>0</v>
      </c>
      <c r="J114" s="510">
        <v>0</v>
      </c>
      <c r="K114" s="510">
        <f t="shared" si="123"/>
        <v>0</v>
      </c>
      <c r="L114" s="510">
        <v>0</v>
      </c>
      <c r="M114" s="510">
        <f t="shared" si="124"/>
        <v>0</v>
      </c>
      <c r="N114" s="510">
        <v>0</v>
      </c>
      <c r="O114" s="510">
        <f t="shared" si="125"/>
        <v>0</v>
      </c>
      <c r="P114" s="510">
        <v>0</v>
      </c>
      <c r="Q114" s="510">
        <f t="shared" si="126"/>
        <v>0</v>
      </c>
      <c r="R114" s="510">
        <v>0</v>
      </c>
      <c r="S114" s="510">
        <f t="shared" si="127"/>
        <v>0</v>
      </c>
    </row>
    <row r="115" spans="1:19" x14ac:dyDescent="0.25">
      <c r="A115" s="509" t="s">
        <v>121</v>
      </c>
      <c r="B115" s="510">
        <v>1055</v>
      </c>
      <c r="C115" s="510">
        <f t="shared" si="71"/>
        <v>1.3543003851091142</v>
      </c>
      <c r="D115" s="510">
        <v>51366</v>
      </c>
      <c r="E115" s="510">
        <f t="shared" si="71"/>
        <v>4.4178205900060208</v>
      </c>
      <c r="F115" s="510">
        <v>48609</v>
      </c>
      <c r="G115" s="510">
        <f t="shared" si="121"/>
        <v>3.2178604528002119</v>
      </c>
      <c r="H115" s="510">
        <v>360</v>
      </c>
      <c r="I115" s="510">
        <f t="shared" si="122"/>
        <v>2.4657534246575343</v>
      </c>
      <c r="J115" s="510">
        <v>593</v>
      </c>
      <c r="K115" s="510">
        <f t="shared" si="123"/>
        <v>1.1295238095238096</v>
      </c>
      <c r="L115" s="510">
        <v>390</v>
      </c>
      <c r="M115" s="510">
        <f t="shared" si="124"/>
        <v>0.67474048442906576</v>
      </c>
      <c r="N115" s="510">
        <v>14070</v>
      </c>
      <c r="O115" s="510">
        <f t="shared" si="125"/>
        <v>3.7301166489925768</v>
      </c>
      <c r="P115" s="510">
        <v>152200</v>
      </c>
      <c r="Q115" s="510">
        <f t="shared" si="126"/>
        <v>4.6783266221989983</v>
      </c>
      <c r="R115" s="510">
        <v>268643</v>
      </c>
      <c r="S115" s="510">
        <f t="shared" si="127"/>
        <v>8.2575538683797998</v>
      </c>
    </row>
    <row r="116" spans="1:19" x14ac:dyDescent="0.25">
      <c r="A116" s="509" t="s">
        <v>122</v>
      </c>
      <c r="B116" s="510">
        <v>0</v>
      </c>
      <c r="C116" s="510">
        <f t="shared" si="71"/>
        <v>0</v>
      </c>
      <c r="D116" s="510">
        <v>0</v>
      </c>
      <c r="E116" s="510">
        <f t="shared" si="71"/>
        <v>0</v>
      </c>
      <c r="F116" s="510">
        <v>0</v>
      </c>
      <c r="G116" s="510">
        <f t="shared" si="121"/>
        <v>0</v>
      </c>
      <c r="H116" s="510">
        <v>0</v>
      </c>
      <c r="I116" s="510">
        <f t="shared" si="122"/>
        <v>0</v>
      </c>
      <c r="J116" s="510">
        <v>540</v>
      </c>
      <c r="K116" s="510">
        <f t="shared" si="123"/>
        <v>1.0285714285714285</v>
      </c>
      <c r="L116" s="510">
        <v>0</v>
      </c>
      <c r="M116" s="510">
        <f t="shared" si="124"/>
        <v>0</v>
      </c>
      <c r="N116" s="510">
        <v>0</v>
      </c>
      <c r="O116" s="510">
        <f t="shared" si="125"/>
        <v>0</v>
      </c>
      <c r="P116" s="510">
        <v>0</v>
      </c>
      <c r="Q116" s="510">
        <f t="shared" si="126"/>
        <v>0</v>
      </c>
      <c r="R116" s="510">
        <v>540</v>
      </c>
      <c r="S116" s="510">
        <f t="shared" si="127"/>
        <v>1.6598530722650846E-2</v>
      </c>
    </row>
    <row r="117" spans="1:19" x14ac:dyDescent="0.25">
      <c r="A117" s="511" t="s">
        <v>123</v>
      </c>
      <c r="B117" s="512">
        <v>82863.87</v>
      </c>
      <c r="C117" s="512">
        <f t="shared" si="71"/>
        <v>106.37210526315789</v>
      </c>
      <c r="D117" s="512">
        <v>1583338.1500000001</v>
      </c>
      <c r="E117" s="512">
        <f t="shared" si="71"/>
        <v>136.17770276081535</v>
      </c>
      <c r="F117" s="512">
        <v>1694296.19</v>
      </c>
      <c r="G117" s="512">
        <f t="shared" si="121"/>
        <v>112.16047861776777</v>
      </c>
      <c r="H117" s="512">
        <v>8231.92</v>
      </c>
      <c r="I117" s="512">
        <f t="shared" si="122"/>
        <v>56.383013698630137</v>
      </c>
      <c r="J117" s="512">
        <v>66391.320000000007</v>
      </c>
      <c r="K117" s="512">
        <f t="shared" si="123"/>
        <v>126.45965714285715</v>
      </c>
      <c r="L117" s="512">
        <v>47186.979999999996</v>
      </c>
      <c r="M117" s="512">
        <f t="shared" si="124"/>
        <v>81.638373702422143</v>
      </c>
      <c r="N117" s="512">
        <v>491491.46000000008</v>
      </c>
      <c r="O117" s="512">
        <f t="shared" si="125"/>
        <v>130.29996288441149</v>
      </c>
      <c r="P117" s="512">
        <v>183222</v>
      </c>
      <c r="Q117" s="512">
        <f t="shared" si="126"/>
        <v>5.6318814741954322</v>
      </c>
      <c r="R117" s="512">
        <v>4157021.8899999997</v>
      </c>
      <c r="S117" s="512">
        <f t="shared" si="127"/>
        <v>127.77862139980941</v>
      </c>
    </row>
    <row r="118" spans="1:19" x14ac:dyDescent="0.25">
      <c r="A118" s="511" t="s">
        <v>124</v>
      </c>
      <c r="B118" s="512">
        <v>219611.24999999997</v>
      </c>
      <c r="C118" s="512">
        <f t="shared" si="71"/>
        <v>281.91431322207956</v>
      </c>
      <c r="D118" s="512">
        <v>4250283.3899999997</v>
      </c>
      <c r="E118" s="512">
        <f t="shared" si="71"/>
        <v>365.55288466500383</v>
      </c>
      <c r="F118" s="512">
        <v>5385616.2700000005</v>
      </c>
      <c r="G118" s="512">
        <f t="shared" si="121"/>
        <v>356.52166490136375</v>
      </c>
      <c r="H118" s="512">
        <v>22308.16</v>
      </c>
      <c r="I118" s="512">
        <f t="shared" si="122"/>
        <v>152.79561643835618</v>
      </c>
      <c r="J118" s="512">
        <v>155919.19</v>
      </c>
      <c r="K118" s="512">
        <f t="shared" si="123"/>
        <v>296.98893333333336</v>
      </c>
      <c r="L118" s="512">
        <v>118340.29999999999</v>
      </c>
      <c r="M118" s="512">
        <f t="shared" si="124"/>
        <v>204.74100346020759</v>
      </c>
      <c r="N118" s="512">
        <v>1425308.43</v>
      </c>
      <c r="O118" s="512">
        <f t="shared" si="125"/>
        <v>377.86543743372215</v>
      </c>
      <c r="P118" s="512">
        <v>2157872</v>
      </c>
      <c r="Q118" s="512">
        <f t="shared" si="126"/>
        <v>66.328712384348194</v>
      </c>
      <c r="R118" s="512">
        <v>13735258.99</v>
      </c>
      <c r="S118" s="512">
        <f t="shared" si="127"/>
        <v>422.19466357237269</v>
      </c>
    </row>
    <row r="119" spans="1:19" x14ac:dyDescent="0.25">
      <c r="A119" s="511" t="s">
        <v>125</v>
      </c>
      <c r="B119" s="512">
        <v>281435.25</v>
      </c>
      <c r="C119" s="512">
        <f t="shared" si="71"/>
        <v>361.27759948652118</v>
      </c>
      <c r="D119" s="512">
        <v>4257003.3899999997</v>
      </c>
      <c r="E119" s="512">
        <f t="shared" si="71"/>
        <v>366.13084974628021</v>
      </c>
      <c r="F119" s="512">
        <v>5527856.3500000006</v>
      </c>
      <c r="G119" s="512">
        <f t="shared" si="121"/>
        <v>365.93779623990469</v>
      </c>
      <c r="H119" s="512">
        <v>33732.28</v>
      </c>
      <c r="I119" s="512">
        <f t="shared" si="122"/>
        <v>231.04301369863012</v>
      </c>
      <c r="J119" s="512">
        <v>197583.19</v>
      </c>
      <c r="K119" s="512">
        <f t="shared" si="123"/>
        <v>376.34893333333332</v>
      </c>
      <c r="L119" s="512">
        <v>165156.37999999998</v>
      </c>
      <c r="M119" s="512">
        <f t="shared" si="124"/>
        <v>285.73768166089963</v>
      </c>
      <c r="N119" s="512">
        <v>1529692.47</v>
      </c>
      <c r="O119" s="512">
        <f t="shared" si="125"/>
        <v>405.53883085896075</v>
      </c>
      <c r="P119" s="512">
        <v>2157872</v>
      </c>
      <c r="Q119" s="512">
        <f t="shared" si="126"/>
        <v>66.328712384348194</v>
      </c>
      <c r="R119" s="512">
        <v>14150331.310000001</v>
      </c>
      <c r="S119" s="512">
        <f t="shared" si="127"/>
        <v>434.9531647865245</v>
      </c>
    </row>
    <row r="120" spans="1:19" x14ac:dyDescent="0.25">
      <c r="A120" s="511" t="s">
        <v>126</v>
      </c>
      <c r="B120" s="512">
        <v>0.6226793026313544</v>
      </c>
      <c r="C120" s="512">
        <f t="shared" si="71"/>
        <v>7.9933158232523027E-4</v>
      </c>
      <c r="D120" s="512">
        <v>0.62747468704669129</v>
      </c>
      <c r="E120" s="512">
        <f t="shared" si="71"/>
        <v>5.3967032514551585E-5</v>
      </c>
      <c r="F120" s="512">
        <v>0.68540347008421387</v>
      </c>
      <c r="G120" s="512">
        <f t="shared" si="121"/>
        <v>4.5372929305190911E-5</v>
      </c>
      <c r="H120" s="512">
        <v>0.63099063302396974</v>
      </c>
      <c r="I120" s="512">
        <f t="shared" si="122"/>
        <v>4.3218536508491077E-3</v>
      </c>
      <c r="J120" s="512">
        <v>0.57419404243954841</v>
      </c>
      <c r="K120" s="512">
        <f t="shared" si="123"/>
        <v>1.0937029379800923E-3</v>
      </c>
      <c r="L120" s="512">
        <v>0.60126026383235465</v>
      </c>
      <c r="M120" s="512">
        <f t="shared" si="124"/>
        <v>1.040242670990233E-3</v>
      </c>
      <c r="N120" s="512">
        <v>0.65516834836934212</v>
      </c>
      <c r="O120" s="512">
        <f t="shared" si="125"/>
        <v>1.7369256319441732E-4</v>
      </c>
      <c r="P120" s="512">
        <v>0.9150913492551922</v>
      </c>
      <c r="Q120" s="512">
        <f t="shared" si="126"/>
        <v>2.8128096064156154E-5</v>
      </c>
      <c r="R120" s="512">
        <v>0.69734666867027906</v>
      </c>
      <c r="S120" s="512">
        <f t="shared" si="127"/>
        <v>2.1435055748633053E-5</v>
      </c>
    </row>
    <row r="121" spans="1:19" x14ac:dyDescent="0.25">
      <c r="A121" s="525" t="s">
        <v>127</v>
      </c>
      <c r="B121" s="524" t="s">
        <v>13</v>
      </c>
      <c r="C121" s="524"/>
      <c r="D121" s="524" t="s">
        <v>13</v>
      </c>
      <c r="E121" s="524"/>
      <c r="F121" s="524" t="s">
        <v>13</v>
      </c>
      <c r="G121" s="524"/>
      <c r="H121" s="524" t="s">
        <v>13</v>
      </c>
      <c r="I121" s="524"/>
      <c r="J121" s="524" t="s">
        <v>13</v>
      </c>
      <c r="K121" s="524"/>
      <c r="L121" s="524" t="s">
        <v>13</v>
      </c>
      <c r="M121" s="524"/>
      <c r="N121" s="524" t="s">
        <v>13</v>
      </c>
      <c r="O121" s="524"/>
      <c r="P121" s="524" t="s">
        <v>13</v>
      </c>
      <c r="Q121" s="524"/>
      <c r="R121" s="524" t="s">
        <v>13</v>
      </c>
      <c r="S121" s="524"/>
    </row>
    <row r="122" spans="1:19" x14ac:dyDescent="0.25">
      <c r="A122" s="513" t="s">
        <v>128</v>
      </c>
      <c r="B122" s="514">
        <v>920</v>
      </c>
      <c r="C122" s="514">
        <f t="shared" si="71"/>
        <v>1.1810012836970476</v>
      </c>
      <c r="D122" s="514">
        <v>11960</v>
      </c>
      <c r="E122" s="514">
        <f t="shared" si="71"/>
        <v>1.0286402339382472</v>
      </c>
      <c r="F122" s="514">
        <v>38180</v>
      </c>
      <c r="G122" s="514">
        <f t="shared" ref="G122:G124" si="128">+F122/F$3</f>
        <v>2.5274725274725274</v>
      </c>
      <c r="H122" s="514">
        <v>0</v>
      </c>
      <c r="I122" s="514">
        <f t="shared" ref="I122:I124" si="129">+H122/H$3</f>
        <v>0</v>
      </c>
      <c r="J122" s="514">
        <v>0</v>
      </c>
      <c r="K122" s="514">
        <f t="shared" ref="K122:K124" si="130">+J122/J$3</f>
        <v>0</v>
      </c>
      <c r="L122" s="514">
        <v>0</v>
      </c>
      <c r="M122" s="514">
        <f t="shared" ref="M122:M124" si="131">+L122/L$3</f>
        <v>0</v>
      </c>
      <c r="N122" s="514">
        <v>28180</v>
      </c>
      <c r="O122" s="514">
        <f t="shared" ref="O122:O124" si="132">+N122/N$3</f>
        <v>7.4708377518557798</v>
      </c>
      <c r="P122" s="514">
        <v>3145280</v>
      </c>
      <c r="Q122" s="514">
        <f t="shared" ref="Q122:Q124" si="133">+P122/P$3</f>
        <v>96.6796790950727</v>
      </c>
      <c r="R122" s="514">
        <v>3224520</v>
      </c>
      <c r="S122" s="514">
        <f t="shared" ref="S122:S124" si="134">+R122/R$3</f>
        <v>99.115359788522426</v>
      </c>
    </row>
    <row r="123" spans="1:19" x14ac:dyDescent="0.25">
      <c r="A123" s="513" t="s">
        <v>129</v>
      </c>
      <c r="B123" s="514">
        <v>0</v>
      </c>
      <c r="C123" s="514">
        <f t="shared" si="71"/>
        <v>0</v>
      </c>
      <c r="D123" s="514">
        <v>0</v>
      </c>
      <c r="E123" s="514">
        <f t="shared" si="71"/>
        <v>0</v>
      </c>
      <c r="F123" s="514">
        <v>0</v>
      </c>
      <c r="G123" s="514">
        <f t="shared" si="128"/>
        <v>0</v>
      </c>
      <c r="H123" s="514">
        <v>0</v>
      </c>
      <c r="I123" s="514">
        <f t="shared" si="129"/>
        <v>0</v>
      </c>
      <c r="J123" s="514">
        <v>0</v>
      </c>
      <c r="K123" s="514">
        <f t="shared" si="130"/>
        <v>0</v>
      </c>
      <c r="L123" s="514">
        <v>0</v>
      </c>
      <c r="M123" s="514">
        <f t="shared" si="131"/>
        <v>0</v>
      </c>
      <c r="N123" s="514">
        <v>0</v>
      </c>
      <c r="O123" s="514">
        <f t="shared" si="132"/>
        <v>0</v>
      </c>
      <c r="P123" s="514">
        <v>0</v>
      </c>
      <c r="Q123" s="514">
        <f t="shared" si="133"/>
        <v>0</v>
      </c>
      <c r="R123" s="514">
        <v>0</v>
      </c>
      <c r="S123" s="514">
        <f t="shared" si="134"/>
        <v>0</v>
      </c>
    </row>
    <row r="124" spans="1:19" x14ac:dyDescent="0.25">
      <c r="A124" s="515" t="s">
        <v>130</v>
      </c>
      <c r="B124" s="516">
        <v>920</v>
      </c>
      <c r="C124" s="516">
        <f t="shared" si="71"/>
        <v>1.1810012836970476</v>
      </c>
      <c r="D124" s="516">
        <v>11960</v>
      </c>
      <c r="E124" s="516">
        <f t="shared" si="71"/>
        <v>1.0286402339382472</v>
      </c>
      <c r="F124" s="516">
        <v>38180</v>
      </c>
      <c r="G124" s="516">
        <f t="shared" si="128"/>
        <v>2.5274725274725274</v>
      </c>
      <c r="H124" s="516">
        <v>0</v>
      </c>
      <c r="I124" s="516">
        <f t="shared" si="129"/>
        <v>0</v>
      </c>
      <c r="J124" s="516">
        <v>0</v>
      </c>
      <c r="K124" s="516">
        <f t="shared" si="130"/>
        <v>0</v>
      </c>
      <c r="L124" s="516">
        <v>0</v>
      </c>
      <c r="M124" s="516">
        <f t="shared" si="131"/>
        <v>0</v>
      </c>
      <c r="N124" s="516">
        <v>28180</v>
      </c>
      <c r="O124" s="516">
        <f t="shared" si="132"/>
        <v>7.4708377518557798</v>
      </c>
      <c r="P124" s="516">
        <v>3145280</v>
      </c>
      <c r="Q124" s="516">
        <f t="shared" si="133"/>
        <v>96.6796790950727</v>
      </c>
      <c r="R124" s="516">
        <v>3224520</v>
      </c>
      <c r="S124" s="516">
        <f t="shared" si="134"/>
        <v>99.115359788522426</v>
      </c>
    </row>
    <row r="125" spans="1:19" x14ac:dyDescent="0.25">
      <c r="A125" s="519" t="s">
        <v>131</v>
      </c>
      <c r="B125" s="517" t="s">
        <v>13</v>
      </c>
      <c r="C125" s="517"/>
      <c r="D125" s="517" t="s">
        <v>13</v>
      </c>
      <c r="E125" s="517"/>
      <c r="F125" s="517" t="s">
        <v>13</v>
      </c>
      <c r="G125" s="517"/>
      <c r="H125" s="517" t="s">
        <v>13</v>
      </c>
      <c r="I125" s="517"/>
      <c r="J125" s="517" t="s">
        <v>13</v>
      </c>
      <c r="K125" s="517"/>
      <c r="L125" s="517" t="s">
        <v>13</v>
      </c>
      <c r="M125" s="517"/>
      <c r="N125" s="517" t="s">
        <v>13</v>
      </c>
      <c r="O125" s="517"/>
      <c r="P125" s="517" t="s">
        <v>13</v>
      </c>
      <c r="Q125" s="517"/>
      <c r="R125" s="517" t="s">
        <v>13</v>
      </c>
      <c r="S125" s="517"/>
    </row>
    <row r="126" spans="1:19" x14ac:dyDescent="0.25">
      <c r="A126" s="517" t="s">
        <v>132</v>
      </c>
      <c r="B126" s="518">
        <v>920</v>
      </c>
      <c r="C126" s="518">
        <f t="shared" si="71"/>
        <v>1.1810012836970476</v>
      </c>
      <c r="D126" s="518">
        <v>11960</v>
      </c>
      <c r="E126" s="518">
        <f t="shared" si="71"/>
        <v>1.0286402339382472</v>
      </c>
      <c r="F126" s="518">
        <v>38180</v>
      </c>
      <c r="G126" s="518">
        <f t="shared" ref="G126:G128" si="135">+F126/F$3</f>
        <v>2.5274725274725274</v>
      </c>
      <c r="H126" s="518">
        <v>0</v>
      </c>
      <c r="I126" s="518">
        <f t="shared" ref="I126:I128" si="136">+H126/H$3</f>
        <v>0</v>
      </c>
      <c r="J126" s="518">
        <v>0</v>
      </c>
      <c r="K126" s="518">
        <f t="shared" ref="K126:K128" si="137">+J126/J$3</f>
        <v>0</v>
      </c>
      <c r="L126" s="518">
        <v>0</v>
      </c>
      <c r="M126" s="518">
        <f t="shared" ref="M126:M128" si="138">+L126/L$3</f>
        <v>0</v>
      </c>
      <c r="N126" s="518">
        <v>28180</v>
      </c>
      <c r="O126" s="518">
        <f t="shared" ref="O126:O128" si="139">+N126/N$3</f>
        <v>7.4708377518557798</v>
      </c>
      <c r="P126" s="518">
        <v>3054460</v>
      </c>
      <c r="Q126" s="518">
        <f t="shared" ref="Q126:Q128" si="140">+P126/P$3</f>
        <v>93.888052131681675</v>
      </c>
      <c r="R126" s="518">
        <v>3133700</v>
      </c>
      <c r="S126" s="518">
        <f t="shared" ref="S126:S128" si="141">+R126/R$3</f>
        <v>96.323732825131401</v>
      </c>
    </row>
    <row r="127" spans="1:19" x14ac:dyDescent="0.25">
      <c r="A127" s="517" t="s">
        <v>133</v>
      </c>
      <c r="B127" s="518">
        <v>0</v>
      </c>
      <c r="C127" s="518">
        <f t="shared" si="71"/>
        <v>0</v>
      </c>
      <c r="D127" s="518">
        <v>0</v>
      </c>
      <c r="E127" s="518">
        <f t="shared" si="71"/>
        <v>0</v>
      </c>
      <c r="F127" s="518">
        <v>0</v>
      </c>
      <c r="G127" s="518">
        <f t="shared" si="135"/>
        <v>0</v>
      </c>
      <c r="H127" s="518">
        <v>0</v>
      </c>
      <c r="I127" s="518">
        <f t="shared" si="136"/>
        <v>0</v>
      </c>
      <c r="J127" s="518">
        <v>0</v>
      </c>
      <c r="K127" s="518">
        <f t="shared" si="137"/>
        <v>0</v>
      </c>
      <c r="L127" s="518">
        <v>0</v>
      </c>
      <c r="M127" s="518">
        <f t="shared" si="138"/>
        <v>0</v>
      </c>
      <c r="N127" s="518">
        <v>0</v>
      </c>
      <c r="O127" s="518">
        <f t="shared" si="139"/>
        <v>0</v>
      </c>
      <c r="P127" s="518">
        <v>90820</v>
      </c>
      <c r="Q127" s="518">
        <f t="shared" si="140"/>
        <v>2.7916269633910185</v>
      </c>
      <c r="R127" s="518">
        <v>90820</v>
      </c>
      <c r="S127" s="518">
        <f t="shared" si="141"/>
        <v>2.7916269633910185</v>
      </c>
    </row>
    <row r="128" spans="1:19" x14ac:dyDescent="0.25">
      <c r="A128" s="519" t="s">
        <v>134</v>
      </c>
      <c r="B128" s="522">
        <f>+B126/B124</f>
        <v>1</v>
      </c>
      <c r="C128" s="520">
        <f t="shared" si="71"/>
        <v>1.2836970474967907E-3</v>
      </c>
      <c r="D128" s="522">
        <f>+D126/D124</f>
        <v>1</v>
      </c>
      <c r="E128" s="520">
        <f t="shared" si="71"/>
        <v>8.6006708523264815E-5</v>
      </c>
      <c r="F128" s="522">
        <f>+F126/F124</f>
        <v>1</v>
      </c>
      <c r="G128" s="520">
        <f t="shared" si="135"/>
        <v>6.619886137958427E-5</v>
      </c>
      <c r="H128" s="520">
        <v>0</v>
      </c>
      <c r="I128" s="520">
        <f t="shared" si="136"/>
        <v>0</v>
      </c>
      <c r="J128" s="520">
        <v>0</v>
      </c>
      <c r="K128" s="520">
        <f t="shared" si="137"/>
        <v>0</v>
      </c>
      <c r="L128" s="520">
        <v>0</v>
      </c>
      <c r="M128" s="520">
        <f t="shared" si="138"/>
        <v>0</v>
      </c>
      <c r="N128" s="522">
        <f>+N126/N124</f>
        <v>1</v>
      </c>
      <c r="O128" s="520">
        <f t="shared" si="139"/>
        <v>2.651113467656416E-4</v>
      </c>
      <c r="P128" s="522">
        <f>+P126/P124</f>
        <v>0.97112498728253127</v>
      </c>
      <c r="Q128" s="520">
        <f t="shared" si="140"/>
        <v>2.9850459142487052E-5</v>
      </c>
      <c r="R128" s="522">
        <f>+R126/R124</f>
        <v>0.97183456762556908</v>
      </c>
      <c r="S128" s="520">
        <f t="shared" si="141"/>
        <v>2.9872270237161317E-5</v>
      </c>
    </row>
  </sheetData>
  <mergeCells count="18">
    <mergeCell ref="L3:M3"/>
    <mergeCell ref="N3:O3"/>
    <mergeCell ref="B1:C1"/>
    <mergeCell ref="D1:E1"/>
    <mergeCell ref="F1:G1"/>
    <mergeCell ref="H1:I1"/>
    <mergeCell ref="J1:K1"/>
    <mergeCell ref="L1:M1"/>
    <mergeCell ref="B3:C3"/>
    <mergeCell ref="D3:E3"/>
    <mergeCell ref="F3:G3"/>
    <mergeCell ref="H3:I3"/>
    <mergeCell ref="J3:K3"/>
    <mergeCell ref="P3:Q3"/>
    <mergeCell ref="R3:S3"/>
    <mergeCell ref="N1:O1"/>
    <mergeCell ref="P1:Q1"/>
    <mergeCell ref="R1:S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8"/>
  <sheetViews>
    <sheetView topLeftCell="B1" workbookViewId="0">
      <selection activeCell="N11" sqref="N11"/>
    </sheetView>
  </sheetViews>
  <sheetFormatPr baseColWidth="10" defaultRowHeight="13.2" x14ac:dyDescent="0.25"/>
  <cols>
    <col min="1" max="1" width="58.5546875" style="435" customWidth="1"/>
    <col min="2" max="2" width="13.6640625" style="435" customWidth="1"/>
    <col min="3" max="3" width="7.77734375" style="435" customWidth="1"/>
    <col min="4" max="4" width="13.6640625" style="435" customWidth="1"/>
    <col min="5" max="5" width="7.77734375" style="435" customWidth="1"/>
    <col min="6" max="6" width="13.6640625" style="435" customWidth="1"/>
    <col min="7" max="7" width="7.77734375" style="435" customWidth="1"/>
    <col min="8" max="8" width="13.6640625" style="435" customWidth="1"/>
    <col min="9" max="9" width="7.77734375" style="435" customWidth="1"/>
    <col min="10" max="10" width="13.6640625" style="435" customWidth="1"/>
    <col min="11" max="11" width="7.77734375" style="435" customWidth="1"/>
    <col min="12" max="12" width="13.6640625" style="435" customWidth="1"/>
    <col min="13" max="13" width="7.77734375" style="435" customWidth="1"/>
    <col min="14" max="14" width="13.6640625" style="435" customWidth="1"/>
    <col min="15" max="15" width="7.77734375" style="435" customWidth="1"/>
    <col min="16" max="244" width="8.88671875" style="435" customWidth="1"/>
    <col min="245" max="16384" width="11.5546875" style="435"/>
  </cols>
  <sheetData>
    <row r="1" spans="1:15" x14ac:dyDescent="0.25">
      <c r="B1" s="531" t="s">
        <v>229</v>
      </c>
      <c r="C1" s="531"/>
      <c r="D1" s="531" t="s">
        <v>230</v>
      </c>
      <c r="E1" s="531"/>
      <c r="F1" s="531" t="s">
        <v>231</v>
      </c>
      <c r="G1" s="531"/>
      <c r="H1" s="531" t="s">
        <v>232</v>
      </c>
      <c r="I1" s="531"/>
      <c r="J1" s="531" t="s">
        <v>233</v>
      </c>
      <c r="K1" s="531"/>
      <c r="L1" s="531" t="s">
        <v>143</v>
      </c>
      <c r="M1" s="531"/>
      <c r="N1" s="531" t="s">
        <v>1</v>
      </c>
      <c r="O1" s="531"/>
    </row>
    <row r="2" spans="1:15" ht="57" x14ac:dyDescent="0.25">
      <c r="A2" s="1" t="s">
        <v>234</v>
      </c>
      <c r="B2" s="1" t="s">
        <v>10</v>
      </c>
      <c r="C2" s="2" t="s">
        <v>11</v>
      </c>
      <c r="D2" s="1" t="s">
        <v>10</v>
      </c>
      <c r="E2" s="2" t="s">
        <v>11</v>
      </c>
      <c r="F2" s="1" t="s">
        <v>10</v>
      </c>
      <c r="G2" s="2" t="s">
        <v>11</v>
      </c>
      <c r="H2" s="1" t="s">
        <v>10</v>
      </c>
      <c r="I2" s="2" t="s">
        <v>11</v>
      </c>
      <c r="J2" s="1" t="s">
        <v>10</v>
      </c>
      <c r="K2" s="2" t="s">
        <v>11</v>
      </c>
      <c r="L2" s="1" t="s">
        <v>10</v>
      </c>
      <c r="M2" s="2" t="s">
        <v>11</v>
      </c>
      <c r="N2" s="1" t="s">
        <v>10</v>
      </c>
      <c r="O2" s="2" t="s">
        <v>11</v>
      </c>
    </row>
    <row r="3" spans="1:15" x14ac:dyDescent="0.25">
      <c r="A3" s="3" t="s">
        <v>12</v>
      </c>
      <c r="B3" s="532">
        <v>2039</v>
      </c>
      <c r="C3" s="532" t="s">
        <v>13</v>
      </c>
      <c r="D3" s="532">
        <v>2796</v>
      </c>
      <c r="E3" s="532" t="s">
        <v>13</v>
      </c>
      <c r="F3" s="532">
        <v>6091</v>
      </c>
      <c r="G3" s="532" t="s">
        <v>13</v>
      </c>
      <c r="H3" s="532">
        <v>23360</v>
      </c>
      <c r="I3" s="532" t="s">
        <v>13</v>
      </c>
      <c r="J3" s="532">
        <v>10111</v>
      </c>
      <c r="K3" s="532" t="s">
        <v>13</v>
      </c>
      <c r="L3" s="532">
        <v>44397</v>
      </c>
      <c r="M3" s="532" t="s">
        <v>13</v>
      </c>
      <c r="N3" s="532">
        <v>44397</v>
      </c>
      <c r="O3" s="532" t="s">
        <v>13</v>
      </c>
    </row>
    <row r="4" spans="1:15" x14ac:dyDescent="0.25">
      <c r="A4" s="4" t="s">
        <v>14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8.2" customHeight="1" x14ac:dyDescent="0.25">
      <c r="A5" s="240" t="s">
        <v>15</v>
      </c>
      <c r="B5" s="241" t="s">
        <v>13</v>
      </c>
      <c r="C5" s="241" t="s">
        <v>13</v>
      </c>
      <c r="D5" s="241" t="s">
        <v>13</v>
      </c>
      <c r="E5" s="241" t="s">
        <v>13</v>
      </c>
      <c r="F5" s="241" t="s">
        <v>13</v>
      </c>
      <c r="G5" s="241" t="s">
        <v>13</v>
      </c>
      <c r="H5" s="241" t="s">
        <v>13</v>
      </c>
      <c r="I5" s="241" t="s">
        <v>13</v>
      </c>
      <c r="J5" s="241" t="s">
        <v>13</v>
      </c>
      <c r="K5" s="241" t="s">
        <v>13</v>
      </c>
      <c r="L5" s="241" t="s">
        <v>13</v>
      </c>
      <c r="M5" s="241" t="s">
        <v>13</v>
      </c>
      <c r="N5" s="241" t="s">
        <v>13</v>
      </c>
      <c r="O5" s="241" t="s">
        <v>13</v>
      </c>
    </row>
    <row r="6" spans="1:15" x14ac:dyDescent="0.25">
      <c r="A6" s="5" t="s">
        <v>16</v>
      </c>
      <c r="B6" s="242">
        <f>+B7*B8*B9</f>
        <v>29791.999999999996</v>
      </c>
      <c r="C6" s="242">
        <v>0</v>
      </c>
      <c r="D6" s="242">
        <f>+D7*D8*D9</f>
        <v>23072</v>
      </c>
      <c r="E6" s="242">
        <v>0</v>
      </c>
      <c r="F6" s="242">
        <f>+F7*F8*F9</f>
        <v>13664</v>
      </c>
      <c r="G6" s="242">
        <v>0</v>
      </c>
      <c r="H6" s="242">
        <f>+H7*H8*H9</f>
        <v>70112</v>
      </c>
      <c r="I6" s="242">
        <v>0</v>
      </c>
      <c r="J6" s="242">
        <f>+J7*J8*J9</f>
        <v>28448</v>
      </c>
      <c r="K6" s="242">
        <v>0</v>
      </c>
      <c r="L6" s="242">
        <f>+L7*L8*L9</f>
        <v>0</v>
      </c>
      <c r="M6" s="242">
        <v>0</v>
      </c>
      <c r="N6" s="242">
        <f>+B6+D6+F6+H6+J6+L6</f>
        <v>165088</v>
      </c>
      <c r="O6" s="242">
        <v>0</v>
      </c>
    </row>
    <row r="7" spans="1:15" x14ac:dyDescent="0.25">
      <c r="A7" s="5" t="s">
        <v>17</v>
      </c>
      <c r="B7" s="242">
        <v>133</v>
      </c>
      <c r="C7" s="242"/>
      <c r="D7" s="242">
        <v>103</v>
      </c>
      <c r="E7" s="242"/>
      <c r="F7" s="242">
        <v>61</v>
      </c>
      <c r="G7" s="242"/>
      <c r="H7" s="242">
        <v>313</v>
      </c>
      <c r="I7" s="242"/>
      <c r="J7" s="242">
        <v>127</v>
      </c>
      <c r="K7" s="242"/>
      <c r="L7" s="242">
        <v>0</v>
      </c>
      <c r="M7" s="242"/>
      <c r="N7" s="242">
        <f>+B7+D7+F7+H7+J7+L7</f>
        <v>737</v>
      </c>
      <c r="O7" s="242"/>
    </row>
    <row r="8" spans="1:15" x14ac:dyDescent="0.25">
      <c r="A8" s="5" t="s">
        <v>18</v>
      </c>
      <c r="B8" s="242">
        <v>80</v>
      </c>
      <c r="C8" s="242"/>
      <c r="D8" s="242">
        <v>80</v>
      </c>
      <c r="E8" s="242"/>
      <c r="F8" s="242">
        <v>80</v>
      </c>
      <c r="G8" s="242"/>
      <c r="H8" s="242">
        <v>80</v>
      </c>
      <c r="I8" s="242"/>
      <c r="J8" s="242">
        <v>80</v>
      </c>
      <c r="K8" s="242"/>
      <c r="L8" s="242">
        <v>80</v>
      </c>
      <c r="M8" s="242"/>
      <c r="N8" s="242">
        <v>80</v>
      </c>
      <c r="O8" s="242"/>
    </row>
    <row r="9" spans="1:15" x14ac:dyDescent="0.25">
      <c r="A9" s="5" t="s">
        <v>19</v>
      </c>
      <c r="B9" s="242">
        <v>2.8</v>
      </c>
      <c r="C9" s="242"/>
      <c r="D9" s="242">
        <v>2.8</v>
      </c>
      <c r="E9" s="242"/>
      <c r="F9" s="242">
        <v>2.8</v>
      </c>
      <c r="G9" s="242"/>
      <c r="H9" s="242">
        <v>2.8</v>
      </c>
      <c r="I9" s="242"/>
      <c r="J9" s="242">
        <v>2.8</v>
      </c>
      <c r="K9" s="242"/>
      <c r="L9" s="242">
        <v>2.8</v>
      </c>
      <c r="M9" s="242"/>
      <c r="N9" s="242">
        <v>2.8</v>
      </c>
      <c r="O9" s="242"/>
    </row>
    <row r="10" spans="1:15" x14ac:dyDescent="0.25">
      <c r="A10" s="243" t="s">
        <v>20</v>
      </c>
      <c r="B10" s="241" t="s">
        <v>13</v>
      </c>
      <c r="C10" s="241" t="s">
        <v>13</v>
      </c>
      <c r="D10" s="241" t="s">
        <v>13</v>
      </c>
      <c r="E10" s="241" t="s">
        <v>13</v>
      </c>
      <c r="F10" s="241" t="s">
        <v>13</v>
      </c>
      <c r="G10" s="241" t="s">
        <v>13</v>
      </c>
      <c r="H10" s="241" t="s">
        <v>13</v>
      </c>
      <c r="I10" s="241" t="s">
        <v>13</v>
      </c>
      <c r="J10" s="241" t="s">
        <v>13</v>
      </c>
      <c r="K10" s="241" t="s">
        <v>13</v>
      </c>
      <c r="L10" s="241" t="s">
        <v>13</v>
      </c>
      <c r="M10" s="241" t="s">
        <v>13</v>
      </c>
      <c r="N10" s="241" t="s">
        <v>13</v>
      </c>
      <c r="O10" s="241" t="s">
        <v>13</v>
      </c>
    </row>
    <row r="11" spans="1:15" x14ac:dyDescent="0.25">
      <c r="A11" s="244" t="s">
        <v>21</v>
      </c>
      <c r="B11" s="245" t="s">
        <v>13</v>
      </c>
      <c r="C11" s="245" t="s">
        <v>13</v>
      </c>
      <c r="D11" s="245" t="s">
        <v>13</v>
      </c>
      <c r="E11" s="245" t="s">
        <v>13</v>
      </c>
      <c r="F11" s="245" t="s">
        <v>13</v>
      </c>
      <c r="G11" s="245" t="s">
        <v>13</v>
      </c>
      <c r="H11" s="245" t="s">
        <v>13</v>
      </c>
      <c r="I11" s="245" t="s">
        <v>13</v>
      </c>
      <c r="J11" s="245" t="s">
        <v>13</v>
      </c>
      <c r="K11" s="245" t="s">
        <v>13</v>
      </c>
      <c r="L11" s="245" t="s">
        <v>13</v>
      </c>
      <c r="M11" s="245" t="s">
        <v>13</v>
      </c>
      <c r="N11" s="245" t="s">
        <v>13</v>
      </c>
      <c r="O11" s="245" t="s">
        <v>13</v>
      </c>
    </row>
    <row r="12" spans="1:15" x14ac:dyDescent="0.25">
      <c r="A12" s="245" t="s">
        <v>22</v>
      </c>
      <c r="B12" s="246">
        <v>0</v>
      </c>
      <c r="C12" s="246">
        <v>0</v>
      </c>
      <c r="D12" s="246">
        <v>0</v>
      </c>
      <c r="E12" s="246">
        <v>0</v>
      </c>
      <c r="F12" s="246">
        <v>0</v>
      </c>
      <c r="G12" s="246">
        <v>0</v>
      </c>
      <c r="H12" s="246">
        <v>0</v>
      </c>
      <c r="I12" s="246">
        <v>0</v>
      </c>
      <c r="J12" s="246">
        <v>0</v>
      </c>
      <c r="K12" s="246">
        <v>0</v>
      </c>
      <c r="L12" s="246">
        <v>0</v>
      </c>
      <c r="M12" s="246">
        <v>0</v>
      </c>
      <c r="N12" s="246">
        <v>0</v>
      </c>
      <c r="O12" s="246">
        <v>0</v>
      </c>
    </row>
    <row r="13" spans="1:15" x14ac:dyDescent="0.25">
      <c r="A13" s="245" t="s">
        <v>23</v>
      </c>
      <c r="B13" s="246">
        <v>122913.39</v>
      </c>
      <c r="C13" s="246">
        <v>60.281211378126535</v>
      </c>
      <c r="D13" s="246">
        <v>294350.40000000002</v>
      </c>
      <c r="E13" s="246">
        <v>105.27553648068671</v>
      </c>
      <c r="F13" s="246">
        <v>562255.90999999992</v>
      </c>
      <c r="G13" s="246">
        <v>92.309294040387442</v>
      </c>
      <c r="H13" s="246">
        <v>1702406.04</v>
      </c>
      <c r="I13" s="246">
        <v>72.876970890410959</v>
      </c>
      <c r="J13" s="246">
        <v>682673.39</v>
      </c>
      <c r="K13" s="246">
        <v>67.517890416378208</v>
      </c>
      <c r="L13" s="246">
        <v>0</v>
      </c>
      <c r="M13" s="246">
        <v>0</v>
      </c>
      <c r="N13" s="246">
        <v>3364599.1300000004</v>
      </c>
      <c r="O13" s="246">
        <v>75.784380250917863</v>
      </c>
    </row>
    <row r="14" spans="1:15" x14ac:dyDescent="0.25">
      <c r="A14" s="245" t="s">
        <v>24</v>
      </c>
      <c r="B14" s="246">
        <v>0</v>
      </c>
      <c r="C14" s="246">
        <v>0</v>
      </c>
      <c r="D14" s="246">
        <v>0</v>
      </c>
      <c r="E14" s="246">
        <v>0</v>
      </c>
      <c r="F14" s="246">
        <v>0</v>
      </c>
      <c r="G14" s="246">
        <v>0</v>
      </c>
      <c r="H14" s="246">
        <v>0</v>
      </c>
      <c r="I14" s="246">
        <v>0</v>
      </c>
      <c r="J14" s="246">
        <v>0</v>
      </c>
      <c r="K14" s="246">
        <v>0</v>
      </c>
      <c r="L14" s="246">
        <v>0</v>
      </c>
      <c r="M14" s="246">
        <v>0</v>
      </c>
      <c r="N14" s="246">
        <v>0</v>
      </c>
      <c r="O14" s="246">
        <v>0</v>
      </c>
    </row>
    <row r="15" spans="1:15" x14ac:dyDescent="0.25">
      <c r="A15" s="245" t="s">
        <v>25</v>
      </c>
      <c r="B15" s="246">
        <v>0</v>
      </c>
      <c r="C15" s="246">
        <v>0</v>
      </c>
      <c r="D15" s="246">
        <v>0</v>
      </c>
      <c r="E15" s="246">
        <v>0</v>
      </c>
      <c r="F15" s="246">
        <v>0</v>
      </c>
      <c r="G15" s="246">
        <v>0</v>
      </c>
      <c r="H15" s="246">
        <v>0</v>
      </c>
      <c r="I15" s="246">
        <v>0</v>
      </c>
      <c r="J15" s="246">
        <v>0</v>
      </c>
      <c r="K15" s="246">
        <v>0</v>
      </c>
      <c r="L15" s="246">
        <v>900800</v>
      </c>
      <c r="M15" s="246">
        <v>20.289659211207965</v>
      </c>
      <c r="N15" s="246">
        <v>900800</v>
      </c>
      <c r="O15" s="246">
        <v>20.289659211207965</v>
      </c>
    </row>
    <row r="16" spans="1:15" x14ac:dyDescent="0.25">
      <c r="A16" s="245" t="s">
        <v>26</v>
      </c>
      <c r="B16" s="246">
        <v>0</v>
      </c>
      <c r="C16" s="246">
        <v>0</v>
      </c>
      <c r="D16" s="246">
        <v>0</v>
      </c>
      <c r="E16" s="246">
        <v>0</v>
      </c>
      <c r="F16" s="246">
        <v>0</v>
      </c>
      <c r="G16" s="246">
        <v>0</v>
      </c>
      <c r="H16" s="246">
        <v>0</v>
      </c>
      <c r="I16" s="246">
        <v>0</v>
      </c>
      <c r="J16" s="246">
        <v>0</v>
      </c>
      <c r="K16" s="246">
        <v>0</v>
      </c>
      <c r="L16" s="246">
        <v>0</v>
      </c>
      <c r="M16" s="246">
        <v>0</v>
      </c>
      <c r="N16" s="246">
        <v>0</v>
      </c>
      <c r="O16" s="246">
        <v>0</v>
      </c>
    </row>
    <row r="17" spans="1:15" x14ac:dyDescent="0.25">
      <c r="A17" s="245" t="s">
        <v>27</v>
      </c>
      <c r="B17" s="246">
        <v>0</v>
      </c>
      <c r="C17" s="246">
        <v>0</v>
      </c>
      <c r="D17" s="246">
        <v>0</v>
      </c>
      <c r="E17" s="246">
        <v>0</v>
      </c>
      <c r="F17" s="246">
        <v>0</v>
      </c>
      <c r="G17" s="246">
        <v>0</v>
      </c>
      <c r="H17" s="246">
        <v>0</v>
      </c>
      <c r="I17" s="246">
        <v>0</v>
      </c>
      <c r="J17" s="246">
        <v>0</v>
      </c>
      <c r="K17" s="246">
        <v>0</v>
      </c>
      <c r="L17" s="246">
        <v>0</v>
      </c>
      <c r="M17" s="246">
        <v>0</v>
      </c>
      <c r="N17" s="246">
        <v>0</v>
      </c>
      <c r="O17" s="246">
        <v>0</v>
      </c>
    </row>
    <row r="18" spans="1:15" x14ac:dyDescent="0.25">
      <c r="A18" s="245" t="s">
        <v>28</v>
      </c>
      <c r="B18" s="246">
        <v>0</v>
      </c>
      <c r="C18" s="246">
        <v>0</v>
      </c>
      <c r="D18" s="246">
        <v>0</v>
      </c>
      <c r="E18" s="246">
        <v>0</v>
      </c>
      <c r="F18" s="246">
        <v>0</v>
      </c>
      <c r="G18" s="246">
        <v>0</v>
      </c>
      <c r="H18" s="246">
        <v>0</v>
      </c>
      <c r="I18" s="246">
        <v>0</v>
      </c>
      <c r="J18" s="246">
        <v>0</v>
      </c>
      <c r="K18" s="246">
        <v>0</v>
      </c>
      <c r="L18" s="246">
        <v>121350</v>
      </c>
      <c r="M18" s="246">
        <v>2.7332927900533819</v>
      </c>
      <c r="N18" s="246">
        <v>121350</v>
      </c>
      <c r="O18" s="246">
        <v>2.7332927900533819</v>
      </c>
    </row>
    <row r="19" spans="1:15" x14ac:dyDescent="0.25">
      <c r="A19" s="247" t="s">
        <v>29</v>
      </c>
      <c r="B19" s="248">
        <v>122913.39</v>
      </c>
      <c r="C19" s="248">
        <v>60.281211378126535</v>
      </c>
      <c r="D19" s="248">
        <v>294350.40000000002</v>
      </c>
      <c r="E19" s="248">
        <v>105.27553648068671</v>
      </c>
      <c r="F19" s="248">
        <v>562255.90999999992</v>
      </c>
      <c r="G19" s="248">
        <v>92.309294040387442</v>
      </c>
      <c r="H19" s="248">
        <v>1702406.04</v>
      </c>
      <c r="I19" s="248">
        <v>72.876970890410959</v>
      </c>
      <c r="J19" s="248">
        <v>682673.39</v>
      </c>
      <c r="K19" s="248">
        <v>67.517890416378208</v>
      </c>
      <c r="L19" s="248">
        <v>1022150</v>
      </c>
      <c r="M19" s="248">
        <v>23.022952001261345</v>
      </c>
      <c r="N19" s="248">
        <v>4386749.1300000008</v>
      </c>
      <c r="O19" s="248">
        <v>98.807332252179222</v>
      </c>
    </row>
    <row r="20" spans="1:15" x14ac:dyDescent="0.25">
      <c r="A20" s="249" t="s">
        <v>30</v>
      </c>
      <c r="B20" s="250" t="s">
        <v>13</v>
      </c>
      <c r="C20" s="250" t="s">
        <v>13</v>
      </c>
      <c r="D20" s="250" t="s">
        <v>13</v>
      </c>
      <c r="E20" s="250" t="s">
        <v>13</v>
      </c>
      <c r="F20" s="250" t="s">
        <v>13</v>
      </c>
      <c r="G20" s="250" t="s">
        <v>13</v>
      </c>
      <c r="H20" s="250" t="s">
        <v>13</v>
      </c>
      <c r="I20" s="250" t="s">
        <v>13</v>
      </c>
      <c r="J20" s="250" t="s">
        <v>13</v>
      </c>
      <c r="K20" s="250" t="s">
        <v>13</v>
      </c>
      <c r="L20" s="250" t="s">
        <v>13</v>
      </c>
      <c r="M20" s="250" t="s">
        <v>13</v>
      </c>
      <c r="N20" s="250" t="s">
        <v>13</v>
      </c>
      <c r="O20" s="250" t="s">
        <v>13</v>
      </c>
    </row>
    <row r="21" spans="1:15" x14ac:dyDescent="0.25">
      <c r="A21" s="251" t="s">
        <v>31</v>
      </c>
      <c r="B21" s="252">
        <v>0</v>
      </c>
      <c r="C21" s="252">
        <v>0</v>
      </c>
      <c r="D21" s="252">
        <v>0</v>
      </c>
      <c r="E21" s="252">
        <v>0</v>
      </c>
      <c r="F21" s="252">
        <v>0</v>
      </c>
      <c r="G21" s="252">
        <v>0</v>
      </c>
      <c r="H21" s="252">
        <v>0</v>
      </c>
      <c r="I21" s="252">
        <v>0</v>
      </c>
      <c r="J21" s="252">
        <v>0</v>
      </c>
      <c r="K21" s="252">
        <v>0</v>
      </c>
      <c r="L21" s="252">
        <v>0</v>
      </c>
      <c r="M21" s="252">
        <v>0</v>
      </c>
      <c r="N21" s="252">
        <v>0</v>
      </c>
      <c r="O21" s="252">
        <v>0</v>
      </c>
    </row>
    <row r="22" spans="1:15" x14ac:dyDescent="0.25">
      <c r="A22" s="251" t="s">
        <v>32</v>
      </c>
      <c r="B22" s="252">
        <v>0</v>
      </c>
      <c r="C22" s="252">
        <v>0</v>
      </c>
      <c r="D22" s="252">
        <v>0</v>
      </c>
      <c r="E22" s="252">
        <v>0</v>
      </c>
      <c r="F22" s="252">
        <v>0</v>
      </c>
      <c r="G22" s="252">
        <v>0</v>
      </c>
      <c r="H22" s="252">
        <v>0</v>
      </c>
      <c r="I22" s="252">
        <v>0</v>
      </c>
      <c r="J22" s="252">
        <v>0</v>
      </c>
      <c r="K22" s="252">
        <v>0</v>
      </c>
      <c r="L22" s="252">
        <v>628740</v>
      </c>
      <c r="M22" s="252">
        <v>14.161767687005879</v>
      </c>
      <c r="N22" s="252">
        <v>628740</v>
      </c>
      <c r="O22" s="252">
        <v>14.161767687005879</v>
      </c>
    </row>
    <row r="23" spans="1:15" x14ac:dyDescent="0.25">
      <c r="A23" s="253" t="s">
        <v>33</v>
      </c>
      <c r="B23" s="254">
        <v>0</v>
      </c>
      <c r="C23" s="254">
        <v>0</v>
      </c>
      <c r="D23" s="254">
        <v>0</v>
      </c>
      <c r="E23" s="254">
        <v>0</v>
      </c>
      <c r="F23" s="254">
        <v>0</v>
      </c>
      <c r="G23" s="254">
        <v>0</v>
      </c>
      <c r="H23" s="254">
        <v>0</v>
      </c>
      <c r="I23" s="254">
        <v>0</v>
      </c>
      <c r="J23" s="254">
        <v>0</v>
      </c>
      <c r="K23" s="254">
        <v>0</v>
      </c>
      <c r="L23" s="254">
        <v>628740</v>
      </c>
      <c r="M23" s="254">
        <v>14.161767687005879</v>
      </c>
      <c r="N23" s="254">
        <v>628740</v>
      </c>
      <c r="O23" s="254">
        <v>14.161767687005879</v>
      </c>
    </row>
    <row r="24" spans="1:15" x14ac:dyDescent="0.25">
      <c r="A24" s="255" t="s">
        <v>34</v>
      </c>
      <c r="B24" s="256">
        <v>122913.39</v>
      </c>
      <c r="C24" s="256">
        <v>60.281211378126535</v>
      </c>
      <c r="D24" s="256">
        <v>294350.40000000002</v>
      </c>
      <c r="E24" s="256">
        <v>105.27553648068671</v>
      </c>
      <c r="F24" s="256">
        <v>562255.90999999992</v>
      </c>
      <c r="G24" s="256">
        <v>92.309294040387442</v>
      </c>
      <c r="H24" s="256">
        <v>1702406.04</v>
      </c>
      <c r="I24" s="256">
        <v>72.876970890410959</v>
      </c>
      <c r="J24" s="256">
        <v>682673.39</v>
      </c>
      <c r="K24" s="256">
        <v>67.517890416378208</v>
      </c>
      <c r="L24" s="256">
        <v>1650890</v>
      </c>
      <c r="M24" s="256">
        <v>37.184719688267222</v>
      </c>
      <c r="N24" s="256">
        <v>5015489.1300000008</v>
      </c>
      <c r="O24" s="256">
        <v>112.9690999391851</v>
      </c>
    </row>
    <row r="25" spans="1:15" x14ac:dyDescent="0.25">
      <c r="A25" s="255" t="s">
        <v>35</v>
      </c>
      <c r="B25" s="256">
        <v>122913.39</v>
      </c>
      <c r="C25" s="256">
        <v>60.281211378126535</v>
      </c>
      <c r="D25" s="256">
        <v>294350.40000000002</v>
      </c>
      <c r="E25" s="256">
        <v>105.27553648068671</v>
      </c>
      <c r="F25" s="256">
        <v>562255.90999999992</v>
      </c>
      <c r="G25" s="256">
        <v>92.309294040387442</v>
      </c>
      <c r="H25" s="256">
        <v>1702406.04</v>
      </c>
      <c r="I25" s="256">
        <v>72.876970890410959</v>
      </c>
      <c r="J25" s="256">
        <v>682673.39</v>
      </c>
      <c r="K25" s="256">
        <v>67.517890416378208</v>
      </c>
      <c r="L25" s="256">
        <v>1650890</v>
      </c>
      <c r="M25" s="256">
        <v>37.184719688267222</v>
      </c>
      <c r="N25" s="256">
        <v>5015489.1300000008</v>
      </c>
      <c r="O25" s="256">
        <v>112.9690999391851</v>
      </c>
    </row>
    <row r="26" spans="1:15" x14ac:dyDescent="0.25">
      <c r="A26" s="243" t="s">
        <v>36</v>
      </c>
      <c r="B26" s="241" t="s">
        <v>13</v>
      </c>
      <c r="C26" s="241" t="s">
        <v>13</v>
      </c>
      <c r="D26" s="241" t="s">
        <v>13</v>
      </c>
      <c r="E26" s="241" t="s">
        <v>13</v>
      </c>
      <c r="F26" s="241" t="s">
        <v>13</v>
      </c>
      <c r="G26" s="241" t="s">
        <v>13</v>
      </c>
      <c r="H26" s="241" t="s">
        <v>13</v>
      </c>
      <c r="I26" s="241" t="s">
        <v>13</v>
      </c>
      <c r="J26" s="241" t="s">
        <v>13</v>
      </c>
      <c r="K26" s="241" t="s">
        <v>13</v>
      </c>
      <c r="L26" s="241" t="s">
        <v>13</v>
      </c>
      <c r="M26" s="241" t="s">
        <v>13</v>
      </c>
      <c r="N26" s="241" t="s">
        <v>13</v>
      </c>
      <c r="O26" s="241" t="s">
        <v>13</v>
      </c>
    </row>
    <row r="27" spans="1:15" x14ac:dyDescent="0.25">
      <c r="A27" s="257" t="s">
        <v>37</v>
      </c>
      <c r="B27" s="258">
        <v>0</v>
      </c>
      <c r="C27" s="258">
        <v>0</v>
      </c>
      <c r="D27" s="258">
        <v>0</v>
      </c>
      <c r="E27" s="258">
        <v>0</v>
      </c>
      <c r="F27" s="258">
        <v>0</v>
      </c>
      <c r="G27" s="258">
        <v>0</v>
      </c>
      <c r="H27" s="258">
        <v>0</v>
      </c>
      <c r="I27" s="258">
        <v>0</v>
      </c>
      <c r="J27" s="258">
        <v>0</v>
      </c>
      <c r="K27" s="258">
        <v>0</v>
      </c>
      <c r="L27" s="258">
        <v>29420</v>
      </c>
      <c r="M27" s="258">
        <v>0.66265738676036667</v>
      </c>
      <c r="N27" s="258">
        <v>29420</v>
      </c>
      <c r="O27" s="258">
        <v>0.66265738676036667</v>
      </c>
    </row>
    <row r="28" spans="1:15" x14ac:dyDescent="0.25">
      <c r="A28" s="257" t="s">
        <v>38</v>
      </c>
      <c r="B28" s="258">
        <v>77423.45</v>
      </c>
      <c r="C28" s="258">
        <v>37.971284943599805</v>
      </c>
      <c r="D28" s="258">
        <v>117757.24</v>
      </c>
      <c r="E28" s="258">
        <v>42.116323319027181</v>
      </c>
      <c r="F28" s="258">
        <v>330076.15000000002</v>
      </c>
      <c r="G28" s="258">
        <v>54.190797898538833</v>
      </c>
      <c r="H28" s="258">
        <v>929195.98</v>
      </c>
      <c r="I28" s="258">
        <v>39.777225171232878</v>
      </c>
      <c r="J28" s="258">
        <v>385128.32</v>
      </c>
      <c r="K28" s="258">
        <v>38.090032637721293</v>
      </c>
      <c r="L28" s="258">
        <v>0</v>
      </c>
      <c r="M28" s="258">
        <v>0</v>
      </c>
      <c r="N28" s="258">
        <v>1839581.1400000001</v>
      </c>
      <c r="O28" s="258">
        <v>41.43480730680001</v>
      </c>
    </row>
    <row r="29" spans="1:15" x14ac:dyDescent="0.25">
      <c r="A29" s="257" t="s">
        <v>39</v>
      </c>
      <c r="B29" s="258">
        <v>0</v>
      </c>
      <c r="C29" s="258">
        <v>0</v>
      </c>
      <c r="D29" s="258">
        <v>0</v>
      </c>
      <c r="E29" s="258">
        <v>0</v>
      </c>
      <c r="F29" s="258">
        <v>0</v>
      </c>
      <c r="G29" s="258">
        <v>0</v>
      </c>
      <c r="H29" s="258">
        <v>0</v>
      </c>
      <c r="I29" s="258">
        <v>0</v>
      </c>
      <c r="J29" s="258">
        <v>0</v>
      </c>
      <c r="K29" s="258">
        <v>0</v>
      </c>
      <c r="L29" s="258">
        <v>0</v>
      </c>
      <c r="M29" s="258">
        <v>0</v>
      </c>
      <c r="N29" s="258">
        <v>0</v>
      </c>
      <c r="O29" s="258">
        <v>0</v>
      </c>
    </row>
    <row r="30" spans="1:15" x14ac:dyDescent="0.25">
      <c r="A30" s="257" t="s">
        <v>40</v>
      </c>
      <c r="B30" s="258">
        <v>0</v>
      </c>
      <c r="C30" s="258">
        <v>0</v>
      </c>
      <c r="D30" s="258">
        <v>0</v>
      </c>
      <c r="E30" s="258">
        <v>0</v>
      </c>
      <c r="F30" s="258">
        <v>0</v>
      </c>
      <c r="G30" s="258">
        <v>0</v>
      </c>
      <c r="H30" s="258">
        <v>0</v>
      </c>
      <c r="I30" s="258">
        <v>0</v>
      </c>
      <c r="J30" s="258">
        <v>0</v>
      </c>
      <c r="K30" s="258">
        <v>0</v>
      </c>
      <c r="L30" s="258">
        <v>29980</v>
      </c>
      <c r="M30" s="258">
        <v>0.67527085163411937</v>
      </c>
      <c r="N30" s="258">
        <v>29980</v>
      </c>
      <c r="O30" s="258">
        <v>0.67527085163411937</v>
      </c>
    </row>
    <row r="31" spans="1:15" x14ac:dyDescent="0.25">
      <c r="A31" s="257" t="s">
        <v>41</v>
      </c>
      <c r="B31" s="258">
        <v>2820</v>
      </c>
      <c r="C31" s="258">
        <v>1.3830308974987739</v>
      </c>
      <c r="D31" s="258">
        <v>0</v>
      </c>
      <c r="E31" s="258">
        <v>0</v>
      </c>
      <c r="F31" s="258">
        <v>0</v>
      </c>
      <c r="G31" s="258">
        <v>0</v>
      </c>
      <c r="H31" s="258">
        <v>7180</v>
      </c>
      <c r="I31" s="258">
        <v>0.30736301369863012</v>
      </c>
      <c r="J31" s="258">
        <v>2840</v>
      </c>
      <c r="K31" s="258">
        <v>0.28088220749678566</v>
      </c>
      <c r="L31" s="258">
        <v>378300</v>
      </c>
      <c r="M31" s="258">
        <v>8.5208460031083177</v>
      </c>
      <c r="N31" s="258">
        <v>391140</v>
      </c>
      <c r="O31" s="258">
        <v>8.8100547334279344</v>
      </c>
    </row>
    <row r="32" spans="1:15" x14ac:dyDescent="0.25">
      <c r="A32" s="257" t="s">
        <v>42</v>
      </c>
      <c r="B32" s="258">
        <v>0</v>
      </c>
      <c r="C32" s="258">
        <v>0</v>
      </c>
      <c r="D32" s="258">
        <v>0</v>
      </c>
      <c r="E32" s="258">
        <v>0</v>
      </c>
      <c r="F32" s="258">
        <v>0</v>
      </c>
      <c r="G32" s="258">
        <v>0</v>
      </c>
      <c r="H32" s="258">
        <v>0</v>
      </c>
      <c r="I32" s="258">
        <v>0</v>
      </c>
      <c r="J32" s="258">
        <v>0</v>
      </c>
      <c r="K32" s="258">
        <v>0</v>
      </c>
      <c r="L32" s="258">
        <v>0</v>
      </c>
      <c r="M32" s="258">
        <v>0</v>
      </c>
      <c r="N32" s="258">
        <v>0</v>
      </c>
      <c r="O32" s="258">
        <v>0</v>
      </c>
    </row>
    <row r="33" spans="1:15" x14ac:dyDescent="0.25">
      <c r="A33" s="257" t="s">
        <v>43</v>
      </c>
      <c r="B33" s="258">
        <v>0</v>
      </c>
      <c r="C33" s="258">
        <v>0</v>
      </c>
      <c r="D33" s="258">
        <v>0</v>
      </c>
      <c r="E33" s="258">
        <v>0</v>
      </c>
      <c r="F33" s="258">
        <v>0</v>
      </c>
      <c r="G33" s="258">
        <v>0</v>
      </c>
      <c r="H33" s="258">
        <v>0</v>
      </c>
      <c r="I33" s="258">
        <v>0</v>
      </c>
      <c r="J33" s="258">
        <v>0</v>
      </c>
      <c r="K33" s="258">
        <v>0</v>
      </c>
      <c r="L33" s="258">
        <v>0</v>
      </c>
      <c r="M33" s="258">
        <v>0</v>
      </c>
      <c r="N33" s="258">
        <v>0</v>
      </c>
      <c r="O33" s="258">
        <v>0</v>
      </c>
    </row>
    <row r="34" spans="1:15" x14ac:dyDescent="0.25">
      <c r="A34" s="257" t="s">
        <v>44</v>
      </c>
      <c r="B34" s="258">
        <v>10220</v>
      </c>
      <c r="C34" s="258">
        <v>5.0122609122118682</v>
      </c>
      <c r="D34" s="258">
        <v>0</v>
      </c>
      <c r="E34" s="258">
        <v>0</v>
      </c>
      <c r="F34" s="258">
        <v>0</v>
      </c>
      <c r="G34" s="258">
        <v>0</v>
      </c>
      <c r="H34" s="258">
        <v>17640</v>
      </c>
      <c r="I34" s="258">
        <v>0.75513698630136983</v>
      </c>
      <c r="J34" s="258">
        <v>18900</v>
      </c>
      <c r="K34" s="258">
        <v>1.869251310453961</v>
      </c>
      <c r="L34" s="258">
        <v>7660</v>
      </c>
      <c r="M34" s="258">
        <v>0.17253418023740344</v>
      </c>
      <c r="N34" s="258">
        <v>54420</v>
      </c>
      <c r="O34" s="258">
        <v>1.2257584971957565</v>
      </c>
    </row>
    <row r="35" spans="1:15" x14ac:dyDescent="0.25">
      <c r="A35" s="257" t="s">
        <v>45</v>
      </c>
      <c r="B35" s="258">
        <v>0</v>
      </c>
      <c r="C35" s="258">
        <v>0</v>
      </c>
      <c r="D35" s="258">
        <v>0</v>
      </c>
      <c r="E35" s="258">
        <v>0</v>
      </c>
      <c r="F35" s="258">
        <v>0</v>
      </c>
      <c r="G35" s="258">
        <v>0</v>
      </c>
      <c r="H35" s="258">
        <v>0</v>
      </c>
      <c r="I35" s="258">
        <v>0</v>
      </c>
      <c r="J35" s="258">
        <v>0</v>
      </c>
      <c r="K35" s="258">
        <v>0</v>
      </c>
      <c r="L35" s="258">
        <v>358160</v>
      </c>
      <c r="M35" s="258">
        <v>8.0672117485415686</v>
      </c>
      <c r="N35" s="258">
        <v>358160</v>
      </c>
      <c r="O35" s="258">
        <v>8.0672117485415686</v>
      </c>
    </row>
    <row r="36" spans="1:15" x14ac:dyDescent="0.25">
      <c r="A36" s="259" t="s">
        <v>46</v>
      </c>
      <c r="B36" s="260">
        <v>90463.45</v>
      </c>
      <c r="C36" s="260">
        <v>44.366576753310447</v>
      </c>
      <c r="D36" s="260">
        <v>117757.24</v>
      </c>
      <c r="E36" s="260">
        <v>42.116323319027181</v>
      </c>
      <c r="F36" s="260">
        <v>330076.15000000002</v>
      </c>
      <c r="G36" s="260">
        <v>54.190797898538833</v>
      </c>
      <c r="H36" s="260">
        <v>954015.98</v>
      </c>
      <c r="I36" s="260">
        <v>40.839725171232878</v>
      </c>
      <c r="J36" s="260">
        <v>406868.32</v>
      </c>
      <c r="K36" s="260">
        <v>40.240166155672043</v>
      </c>
      <c r="L36" s="260">
        <v>803520</v>
      </c>
      <c r="M36" s="260">
        <v>18.098520170281777</v>
      </c>
      <c r="N36" s="260">
        <v>2702701.14</v>
      </c>
      <c r="O36" s="260">
        <v>60.875760524359755</v>
      </c>
    </row>
    <row r="37" spans="1:15" x14ac:dyDescent="0.25">
      <c r="A37" s="243" t="s">
        <v>47</v>
      </c>
      <c r="B37" s="241" t="s">
        <v>13</v>
      </c>
      <c r="C37" s="241" t="s">
        <v>13</v>
      </c>
      <c r="D37" s="241" t="s">
        <v>13</v>
      </c>
      <c r="E37" s="241" t="s">
        <v>13</v>
      </c>
      <c r="F37" s="241" t="s">
        <v>13</v>
      </c>
      <c r="G37" s="241" t="s">
        <v>13</v>
      </c>
      <c r="H37" s="241" t="s">
        <v>13</v>
      </c>
      <c r="I37" s="241" t="s">
        <v>13</v>
      </c>
      <c r="J37" s="241" t="s">
        <v>13</v>
      </c>
      <c r="K37" s="241" t="s">
        <v>13</v>
      </c>
      <c r="L37" s="241" t="s">
        <v>13</v>
      </c>
      <c r="M37" s="241" t="s">
        <v>13</v>
      </c>
      <c r="N37" s="241" t="s">
        <v>13</v>
      </c>
      <c r="O37" s="241" t="s">
        <v>13</v>
      </c>
    </row>
    <row r="38" spans="1:15" x14ac:dyDescent="0.25">
      <c r="A38" s="261" t="s">
        <v>48</v>
      </c>
      <c r="B38" s="262">
        <v>0</v>
      </c>
      <c r="C38" s="262">
        <v>0</v>
      </c>
      <c r="D38" s="262">
        <v>0</v>
      </c>
      <c r="E38" s="262">
        <v>0</v>
      </c>
      <c r="F38" s="262">
        <v>0</v>
      </c>
      <c r="G38" s="262">
        <v>0</v>
      </c>
      <c r="H38" s="262">
        <v>0</v>
      </c>
      <c r="I38" s="262">
        <v>0</v>
      </c>
      <c r="J38" s="262">
        <v>0</v>
      </c>
      <c r="K38" s="262">
        <v>0</v>
      </c>
      <c r="L38" s="262">
        <v>0</v>
      </c>
      <c r="M38" s="262">
        <v>0</v>
      </c>
      <c r="N38" s="262">
        <v>0</v>
      </c>
      <c r="O38" s="262">
        <v>0</v>
      </c>
    </row>
    <row r="39" spans="1:15" x14ac:dyDescent="0.25">
      <c r="A39" s="261" t="s">
        <v>49</v>
      </c>
      <c r="B39" s="262">
        <v>0</v>
      </c>
      <c r="C39" s="262">
        <v>0</v>
      </c>
      <c r="D39" s="262">
        <v>0</v>
      </c>
      <c r="E39" s="262">
        <v>0</v>
      </c>
      <c r="F39" s="262">
        <v>0</v>
      </c>
      <c r="G39" s="262">
        <v>0</v>
      </c>
      <c r="H39" s="262">
        <v>0</v>
      </c>
      <c r="I39" s="262">
        <v>0</v>
      </c>
      <c r="J39" s="262">
        <v>0</v>
      </c>
      <c r="K39" s="262">
        <v>0</v>
      </c>
      <c r="L39" s="262">
        <v>0</v>
      </c>
      <c r="M39" s="262">
        <v>0</v>
      </c>
      <c r="N39" s="262">
        <v>0</v>
      </c>
      <c r="O39" s="262">
        <v>0</v>
      </c>
    </row>
    <row r="40" spans="1:15" x14ac:dyDescent="0.25">
      <c r="A40" s="261" t="s">
        <v>50</v>
      </c>
      <c r="B40" s="262">
        <v>88253.37</v>
      </c>
      <c r="C40" s="262">
        <v>43.282672878862186</v>
      </c>
      <c r="D40" s="262">
        <v>101838.11</v>
      </c>
      <c r="E40" s="262">
        <v>36.422786123032907</v>
      </c>
      <c r="F40" s="262">
        <v>287875.36</v>
      </c>
      <c r="G40" s="262">
        <v>47.262413396814971</v>
      </c>
      <c r="H40" s="262">
        <v>854045.65</v>
      </c>
      <c r="I40" s="262">
        <v>36.560173373287675</v>
      </c>
      <c r="J40" s="262">
        <v>374336.62</v>
      </c>
      <c r="K40" s="262">
        <v>37.02270991988923</v>
      </c>
      <c r="L40" s="262">
        <v>0</v>
      </c>
      <c r="M40" s="262">
        <v>0</v>
      </c>
      <c r="N40" s="262">
        <v>1706349.1099999999</v>
      </c>
      <c r="O40" s="262">
        <v>38.43388314525756</v>
      </c>
    </row>
    <row r="41" spans="1:15" x14ac:dyDescent="0.25">
      <c r="A41" s="261" t="s">
        <v>39</v>
      </c>
      <c r="B41" s="262">
        <v>0</v>
      </c>
      <c r="C41" s="262">
        <v>0</v>
      </c>
      <c r="D41" s="262">
        <v>0</v>
      </c>
      <c r="E41" s="262">
        <v>0</v>
      </c>
      <c r="F41" s="262">
        <v>0</v>
      </c>
      <c r="G41" s="262">
        <v>0</v>
      </c>
      <c r="H41" s="262">
        <v>0</v>
      </c>
      <c r="I41" s="262">
        <v>0</v>
      </c>
      <c r="J41" s="262">
        <v>0</v>
      </c>
      <c r="K41" s="262">
        <v>0</v>
      </c>
      <c r="L41" s="262">
        <v>0</v>
      </c>
      <c r="M41" s="262">
        <v>0</v>
      </c>
      <c r="N41" s="262">
        <v>0</v>
      </c>
      <c r="O41" s="262">
        <v>0</v>
      </c>
    </row>
    <row r="42" spans="1:15" x14ac:dyDescent="0.25">
      <c r="A42" s="261" t="s">
        <v>51</v>
      </c>
      <c r="B42" s="262">
        <v>4604.6899999999996</v>
      </c>
      <c r="C42" s="262">
        <v>2.2583079941147619</v>
      </c>
      <c r="D42" s="262">
        <v>6090.84</v>
      </c>
      <c r="E42" s="262">
        <v>2.178412017167382</v>
      </c>
      <c r="F42" s="262">
        <v>33048.300000000003</v>
      </c>
      <c r="G42" s="262">
        <v>5.4257593170251193</v>
      </c>
      <c r="H42" s="262">
        <v>63363.72</v>
      </c>
      <c r="I42" s="262">
        <v>2.7124880136986302</v>
      </c>
      <c r="J42" s="262">
        <v>27512.48</v>
      </c>
      <c r="K42" s="262">
        <v>2.7210444070813966</v>
      </c>
      <c r="L42" s="262">
        <v>0</v>
      </c>
      <c r="M42" s="262">
        <v>0</v>
      </c>
      <c r="N42" s="262">
        <v>134620.03</v>
      </c>
      <c r="O42" s="262">
        <v>3.0321875351938194</v>
      </c>
    </row>
    <row r="43" spans="1:15" x14ac:dyDescent="0.25">
      <c r="A43" s="261" t="s">
        <v>45</v>
      </c>
      <c r="B43" s="262">
        <v>0</v>
      </c>
      <c r="C43" s="262">
        <v>0</v>
      </c>
      <c r="D43" s="262">
        <v>0</v>
      </c>
      <c r="E43" s="262">
        <v>0</v>
      </c>
      <c r="F43" s="262">
        <v>0</v>
      </c>
      <c r="G43" s="262">
        <v>0</v>
      </c>
      <c r="H43" s="262">
        <v>0</v>
      </c>
      <c r="I43" s="262">
        <v>0</v>
      </c>
      <c r="J43" s="262">
        <v>0</v>
      </c>
      <c r="K43" s="262">
        <v>0</v>
      </c>
      <c r="L43" s="262">
        <v>69340</v>
      </c>
      <c r="M43" s="262">
        <v>1.561817239903597</v>
      </c>
      <c r="N43" s="262">
        <v>69340</v>
      </c>
      <c r="O43" s="262">
        <v>1.561817239903597</v>
      </c>
    </row>
    <row r="44" spans="1:15" x14ac:dyDescent="0.25">
      <c r="A44" s="269" t="s">
        <v>52</v>
      </c>
      <c r="B44" s="270">
        <v>92858.06</v>
      </c>
      <c r="C44" s="270">
        <v>45.540980872976945</v>
      </c>
      <c r="D44" s="270">
        <v>107928.95</v>
      </c>
      <c r="E44" s="270">
        <v>38.601198140200282</v>
      </c>
      <c r="F44" s="270">
        <v>320923.65999999997</v>
      </c>
      <c r="G44" s="270">
        <v>52.688172713840089</v>
      </c>
      <c r="H44" s="270">
        <v>917409.37</v>
      </c>
      <c r="I44" s="270">
        <v>39.2726613869863</v>
      </c>
      <c r="J44" s="270">
        <v>401849.1</v>
      </c>
      <c r="K44" s="270">
        <v>39.743754326970624</v>
      </c>
      <c r="L44" s="270">
        <v>69340</v>
      </c>
      <c r="M44" s="270">
        <v>1.561817239903597</v>
      </c>
      <c r="N44" s="270">
        <v>1910309.1400000001</v>
      </c>
      <c r="O44" s="270">
        <v>43.027887920354985</v>
      </c>
    </row>
    <row r="45" spans="1:15" x14ac:dyDescent="0.25">
      <c r="A45" s="243" t="s">
        <v>53</v>
      </c>
      <c r="B45" s="241" t="s">
        <v>13</v>
      </c>
      <c r="C45" s="241" t="s">
        <v>13</v>
      </c>
      <c r="D45" s="241" t="s">
        <v>13</v>
      </c>
      <c r="E45" s="241" t="s">
        <v>13</v>
      </c>
      <c r="F45" s="241" t="s">
        <v>13</v>
      </c>
      <c r="G45" s="241" t="s">
        <v>13</v>
      </c>
      <c r="H45" s="241" t="s">
        <v>13</v>
      </c>
      <c r="I45" s="241" t="s">
        <v>13</v>
      </c>
      <c r="J45" s="241" t="s">
        <v>13</v>
      </c>
      <c r="K45" s="241" t="s">
        <v>13</v>
      </c>
      <c r="L45" s="241" t="s">
        <v>13</v>
      </c>
      <c r="M45" s="241" t="s">
        <v>13</v>
      </c>
      <c r="N45" s="241" t="s">
        <v>13</v>
      </c>
      <c r="O45" s="241" t="s">
        <v>13</v>
      </c>
    </row>
    <row r="46" spans="1:15" x14ac:dyDescent="0.25">
      <c r="A46" s="271" t="s">
        <v>38</v>
      </c>
      <c r="B46" s="272">
        <v>81148</v>
      </c>
      <c r="C46" s="272">
        <v>39.797940166748404</v>
      </c>
      <c r="D46" s="272">
        <v>185666</v>
      </c>
      <c r="E46" s="272">
        <v>66.404148783977107</v>
      </c>
      <c r="F46" s="272">
        <v>237734</v>
      </c>
      <c r="G46" s="272">
        <v>39.030372681004764</v>
      </c>
      <c r="H46" s="272">
        <v>1013587</v>
      </c>
      <c r="I46" s="272">
        <v>43.389854452054792</v>
      </c>
      <c r="J46" s="272">
        <v>405359</v>
      </c>
      <c r="K46" s="272">
        <v>40.090891108693505</v>
      </c>
      <c r="L46" s="272">
        <v>0</v>
      </c>
      <c r="M46" s="272">
        <v>0</v>
      </c>
      <c r="N46" s="272">
        <v>1923494</v>
      </c>
      <c r="O46" s="272">
        <v>43.324864292632384</v>
      </c>
    </row>
    <row r="47" spans="1:15" x14ac:dyDescent="0.25">
      <c r="A47" s="271" t="s">
        <v>54</v>
      </c>
      <c r="B47" s="272">
        <v>0</v>
      </c>
      <c r="C47" s="272">
        <v>0</v>
      </c>
      <c r="D47" s="272">
        <v>0</v>
      </c>
      <c r="E47" s="272">
        <v>0</v>
      </c>
      <c r="F47" s="272">
        <v>0</v>
      </c>
      <c r="G47" s="272">
        <v>0</v>
      </c>
      <c r="H47" s="272">
        <v>0</v>
      </c>
      <c r="I47" s="272">
        <v>0</v>
      </c>
      <c r="J47" s="272">
        <v>0</v>
      </c>
      <c r="K47" s="272">
        <v>0</v>
      </c>
      <c r="L47" s="272">
        <v>0</v>
      </c>
      <c r="M47" s="272">
        <v>0</v>
      </c>
      <c r="N47" s="272">
        <v>0</v>
      </c>
      <c r="O47" s="272">
        <v>0</v>
      </c>
    </row>
    <row r="48" spans="1:15" x14ac:dyDescent="0.25">
      <c r="A48" s="271" t="s">
        <v>55</v>
      </c>
      <c r="B48" s="272">
        <v>0</v>
      </c>
      <c r="C48" s="272">
        <v>0</v>
      </c>
      <c r="D48" s="272">
        <v>0</v>
      </c>
      <c r="E48" s="272">
        <v>0</v>
      </c>
      <c r="F48" s="272">
        <v>0</v>
      </c>
      <c r="G48" s="272">
        <v>0</v>
      </c>
      <c r="H48" s="272">
        <v>0</v>
      </c>
      <c r="I48" s="272">
        <v>0</v>
      </c>
      <c r="J48" s="272">
        <v>0</v>
      </c>
      <c r="K48" s="272">
        <v>0</v>
      </c>
      <c r="L48" s="272">
        <v>0</v>
      </c>
      <c r="M48" s="272">
        <v>0</v>
      </c>
      <c r="N48" s="272">
        <v>0</v>
      </c>
      <c r="O48" s="272">
        <v>0</v>
      </c>
    </row>
    <row r="49" spans="1:15" x14ac:dyDescent="0.25">
      <c r="A49" s="273" t="s">
        <v>56</v>
      </c>
      <c r="B49" s="274">
        <v>81148</v>
      </c>
      <c r="C49" s="274">
        <v>39.797940166748404</v>
      </c>
      <c r="D49" s="274">
        <v>185666</v>
      </c>
      <c r="E49" s="274">
        <v>66.404148783977107</v>
      </c>
      <c r="F49" s="274">
        <v>237734</v>
      </c>
      <c r="G49" s="274">
        <v>39.030372681004764</v>
      </c>
      <c r="H49" s="274">
        <v>1013587</v>
      </c>
      <c r="I49" s="274">
        <v>43.389854452054792</v>
      </c>
      <c r="J49" s="274">
        <v>405359</v>
      </c>
      <c r="K49" s="274">
        <v>40.090891108693505</v>
      </c>
      <c r="L49" s="274">
        <v>0</v>
      </c>
      <c r="M49" s="274">
        <v>0</v>
      </c>
      <c r="N49" s="274">
        <v>1923494</v>
      </c>
      <c r="O49" s="274">
        <v>43.324864292632384</v>
      </c>
    </row>
    <row r="50" spans="1:15" x14ac:dyDescent="0.25">
      <c r="A50" s="430" t="s">
        <v>57</v>
      </c>
      <c r="B50" s="275" t="s">
        <v>13</v>
      </c>
      <c r="C50" s="275" t="s">
        <v>13</v>
      </c>
      <c r="D50" s="275" t="s">
        <v>13</v>
      </c>
      <c r="E50" s="275" t="s">
        <v>13</v>
      </c>
      <c r="F50" s="275" t="s">
        <v>13</v>
      </c>
      <c r="G50" s="275" t="s">
        <v>13</v>
      </c>
      <c r="H50" s="275" t="s">
        <v>13</v>
      </c>
      <c r="I50" s="275" t="s">
        <v>13</v>
      </c>
      <c r="J50" s="275" t="s">
        <v>13</v>
      </c>
      <c r="K50" s="275" t="s">
        <v>13</v>
      </c>
      <c r="L50" s="275" t="s">
        <v>13</v>
      </c>
      <c r="M50" s="275" t="s">
        <v>13</v>
      </c>
      <c r="N50" s="275" t="s">
        <v>13</v>
      </c>
      <c r="O50" s="275" t="s">
        <v>13</v>
      </c>
    </row>
    <row r="51" spans="1:15" x14ac:dyDescent="0.25">
      <c r="A51" s="275" t="s">
        <v>57</v>
      </c>
      <c r="B51" s="276">
        <v>0</v>
      </c>
      <c r="C51" s="276">
        <v>0</v>
      </c>
      <c r="D51" s="276">
        <v>0</v>
      </c>
      <c r="E51" s="276">
        <v>0</v>
      </c>
      <c r="F51" s="276">
        <v>0</v>
      </c>
      <c r="G51" s="276">
        <v>0</v>
      </c>
      <c r="H51" s="276">
        <v>0</v>
      </c>
      <c r="I51" s="276">
        <v>0</v>
      </c>
      <c r="J51" s="276">
        <v>0</v>
      </c>
      <c r="K51" s="276">
        <v>0</v>
      </c>
      <c r="L51" s="276">
        <v>0</v>
      </c>
      <c r="M51" s="276">
        <v>0</v>
      </c>
      <c r="N51" s="276">
        <v>0</v>
      </c>
      <c r="O51" s="276">
        <v>0</v>
      </c>
    </row>
    <row r="52" spans="1:15" x14ac:dyDescent="0.25">
      <c r="A52" s="277" t="s">
        <v>58</v>
      </c>
      <c r="B52" s="278">
        <v>0</v>
      </c>
      <c r="C52" s="278">
        <v>0</v>
      </c>
      <c r="D52" s="278">
        <v>0</v>
      </c>
      <c r="E52" s="278">
        <v>0</v>
      </c>
      <c r="F52" s="278">
        <v>0</v>
      </c>
      <c r="G52" s="278">
        <v>0</v>
      </c>
      <c r="H52" s="278">
        <v>0</v>
      </c>
      <c r="I52" s="278">
        <v>0</v>
      </c>
      <c r="J52" s="278">
        <v>0</v>
      </c>
      <c r="K52" s="278">
        <v>0</v>
      </c>
      <c r="L52" s="278">
        <v>0</v>
      </c>
      <c r="M52" s="278">
        <v>0</v>
      </c>
      <c r="N52" s="278">
        <v>0</v>
      </c>
      <c r="O52" s="278">
        <v>0</v>
      </c>
    </row>
    <row r="53" spans="1:15" x14ac:dyDescent="0.25">
      <c r="A53" s="243" t="s">
        <v>59</v>
      </c>
      <c r="B53" s="241" t="s">
        <v>13</v>
      </c>
      <c r="C53" s="241" t="s">
        <v>13</v>
      </c>
      <c r="D53" s="241" t="s">
        <v>13</v>
      </c>
      <c r="E53" s="241" t="s">
        <v>13</v>
      </c>
      <c r="F53" s="241" t="s">
        <v>13</v>
      </c>
      <c r="G53" s="241" t="s">
        <v>13</v>
      </c>
      <c r="H53" s="241" t="s">
        <v>13</v>
      </c>
      <c r="I53" s="241" t="s">
        <v>13</v>
      </c>
      <c r="J53" s="241" t="s">
        <v>13</v>
      </c>
      <c r="K53" s="241" t="s">
        <v>13</v>
      </c>
      <c r="L53" s="241" t="s">
        <v>13</v>
      </c>
      <c r="M53" s="241" t="s">
        <v>13</v>
      </c>
      <c r="N53" s="241" t="s">
        <v>13</v>
      </c>
      <c r="O53" s="241" t="s">
        <v>13</v>
      </c>
    </row>
    <row r="54" spans="1:15" x14ac:dyDescent="0.25">
      <c r="A54" s="280" t="s">
        <v>60</v>
      </c>
      <c r="B54" s="281">
        <v>0</v>
      </c>
      <c r="C54" s="281">
        <v>0</v>
      </c>
      <c r="D54" s="281">
        <v>0</v>
      </c>
      <c r="E54" s="281">
        <v>0</v>
      </c>
      <c r="F54" s="281">
        <v>0</v>
      </c>
      <c r="G54" s="281">
        <v>0</v>
      </c>
      <c r="H54" s="281">
        <v>0</v>
      </c>
      <c r="I54" s="281">
        <v>0</v>
      </c>
      <c r="J54" s="281">
        <v>0</v>
      </c>
      <c r="K54" s="281">
        <v>0</v>
      </c>
      <c r="L54" s="281">
        <v>0</v>
      </c>
      <c r="M54" s="281">
        <v>0</v>
      </c>
      <c r="N54" s="281">
        <v>0</v>
      </c>
      <c r="O54" s="281">
        <v>0</v>
      </c>
    </row>
    <row r="55" spans="1:15" x14ac:dyDescent="0.25">
      <c r="A55" s="280" t="s">
        <v>61</v>
      </c>
      <c r="B55" s="281">
        <v>0</v>
      </c>
      <c r="C55" s="281">
        <v>0</v>
      </c>
      <c r="D55" s="281">
        <v>0</v>
      </c>
      <c r="E55" s="281">
        <v>0</v>
      </c>
      <c r="F55" s="281">
        <v>0</v>
      </c>
      <c r="G55" s="281">
        <v>0</v>
      </c>
      <c r="H55" s="281">
        <v>0</v>
      </c>
      <c r="I55" s="281">
        <v>0</v>
      </c>
      <c r="J55" s="281">
        <v>0</v>
      </c>
      <c r="K55" s="281">
        <v>0</v>
      </c>
      <c r="L55" s="281">
        <v>0</v>
      </c>
      <c r="M55" s="281">
        <v>0</v>
      </c>
      <c r="N55" s="281">
        <v>0</v>
      </c>
      <c r="O55" s="281">
        <v>0</v>
      </c>
    </row>
    <row r="56" spans="1:15" x14ac:dyDescent="0.25">
      <c r="A56" s="280" t="s">
        <v>62</v>
      </c>
      <c r="B56" s="281">
        <v>3980</v>
      </c>
      <c r="C56" s="281">
        <v>1.9519372241294752</v>
      </c>
      <c r="D56" s="281">
        <v>0</v>
      </c>
      <c r="E56" s="281">
        <v>0</v>
      </c>
      <c r="F56" s="281">
        <v>0</v>
      </c>
      <c r="G56" s="281">
        <v>0</v>
      </c>
      <c r="H56" s="281">
        <v>7380</v>
      </c>
      <c r="I56" s="281">
        <v>0.31592465753424659</v>
      </c>
      <c r="J56" s="281">
        <v>1800</v>
      </c>
      <c r="K56" s="281">
        <v>0.17802393432894867</v>
      </c>
      <c r="L56" s="281">
        <v>4360</v>
      </c>
      <c r="M56" s="281">
        <v>9.8204833659931975E-2</v>
      </c>
      <c r="N56" s="281">
        <v>17520</v>
      </c>
      <c r="O56" s="281">
        <v>0.39462125819312116</v>
      </c>
    </row>
    <row r="57" spans="1:15" x14ac:dyDescent="0.25">
      <c r="A57" s="282" t="s">
        <v>63</v>
      </c>
      <c r="B57" s="283">
        <v>3980</v>
      </c>
      <c r="C57" s="283">
        <v>1.9519372241294752</v>
      </c>
      <c r="D57" s="283">
        <v>0</v>
      </c>
      <c r="E57" s="283">
        <v>0</v>
      </c>
      <c r="F57" s="283">
        <v>0</v>
      </c>
      <c r="G57" s="283">
        <v>0</v>
      </c>
      <c r="H57" s="283">
        <v>7380</v>
      </c>
      <c r="I57" s="283">
        <v>0.31592465753424659</v>
      </c>
      <c r="J57" s="283">
        <v>1800</v>
      </c>
      <c r="K57" s="283">
        <v>0.17802393432894867</v>
      </c>
      <c r="L57" s="283">
        <v>4360</v>
      </c>
      <c r="M57" s="283">
        <v>9.8204833659931975E-2</v>
      </c>
      <c r="N57" s="283">
        <v>17520</v>
      </c>
      <c r="O57" s="283">
        <v>0.39462125819312116</v>
      </c>
    </row>
    <row r="58" spans="1:15" x14ac:dyDescent="0.25">
      <c r="A58" s="243" t="s">
        <v>64</v>
      </c>
      <c r="B58" s="241" t="s">
        <v>13</v>
      </c>
      <c r="C58" s="241" t="s">
        <v>13</v>
      </c>
      <c r="D58" s="241" t="s">
        <v>13</v>
      </c>
      <c r="E58" s="241" t="s">
        <v>13</v>
      </c>
      <c r="F58" s="241" t="s">
        <v>13</v>
      </c>
      <c r="G58" s="241" t="s">
        <v>13</v>
      </c>
      <c r="H58" s="241" t="s">
        <v>13</v>
      </c>
      <c r="I58" s="241" t="s">
        <v>13</v>
      </c>
      <c r="J58" s="241" t="s">
        <v>13</v>
      </c>
      <c r="K58" s="241" t="s">
        <v>13</v>
      </c>
      <c r="L58" s="241" t="s">
        <v>13</v>
      </c>
      <c r="M58" s="241" t="s">
        <v>13</v>
      </c>
      <c r="N58" s="241" t="s">
        <v>13</v>
      </c>
      <c r="O58" s="241" t="s">
        <v>13</v>
      </c>
    </row>
    <row r="59" spans="1:15" x14ac:dyDescent="0.25">
      <c r="A59" s="284" t="s">
        <v>65</v>
      </c>
      <c r="B59" s="285">
        <v>0</v>
      </c>
      <c r="C59" s="285">
        <v>0</v>
      </c>
      <c r="D59" s="285">
        <v>0</v>
      </c>
      <c r="E59" s="285">
        <v>0</v>
      </c>
      <c r="F59" s="285">
        <v>0</v>
      </c>
      <c r="G59" s="285">
        <v>0</v>
      </c>
      <c r="H59" s="285">
        <v>0</v>
      </c>
      <c r="I59" s="285">
        <v>0</v>
      </c>
      <c r="J59" s="285">
        <v>0</v>
      </c>
      <c r="K59" s="285">
        <v>0</v>
      </c>
      <c r="L59" s="285">
        <v>462600</v>
      </c>
      <c r="M59" s="285">
        <v>10.419622947496453</v>
      </c>
      <c r="N59" s="285">
        <v>462600</v>
      </c>
      <c r="O59" s="285">
        <v>10.419622947496453</v>
      </c>
    </row>
    <row r="60" spans="1:15" x14ac:dyDescent="0.25">
      <c r="A60" s="284" t="s">
        <v>66</v>
      </c>
      <c r="B60" s="285">
        <v>0</v>
      </c>
      <c r="C60" s="285">
        <v>0</v>
      </c>
      <c r="D60" s="285">
        <v>0</v>
      </c>
      <c r="E60" s="285">
        <v>0</v>
      </c>
      <c r="F60" s="285">
        <v>0</v>
      </c>
      <c r="G60" s="285">
        <v>0</v>
      </c>
      <c r="H60" s="285">
        <v>0</v>
      </c>
      <c r="I60" s="285">
        <v>0</v>
      </c>
      <c r="J60" s="285">
        <v>0</v>
      </c>
      <c r="K60" s="285">
        <v>0</v>
      </c>
      <c r="L60" s="285">
        <v>254680</v>
      </c>
      <c r="M60" s="285">
        <v>5.7364236322274031</v>
      </c>
      <c r="N60" s="285">
        <v>254680</v>
      </c>
      <c r="O60" s="285">
        <v>5.7364236322274031</v>
      </c>
    </row>
    <row r="61" spans="1:15" x14ac:dyDescent="0.25">
      <c r="A61" s="284" t="s">
        <v>67</v>
      </c>
      <c r="B61" s="285">
        <v>0</v>
      </c>
      <c r="C61" s="285">
        <v>0</v>
      </c>
      <c r="D61" s="285">
        <v>0</v>
      </c>
      <c r="E61" s="285">
        <v>0</v>
      </c>
      <c r="F61" s="285">
        <v>0</v>
      </c>
      <c r="G61" s="285">
        <v>0</v>
      </c>
      <c r="H61" s="285">
        <v>0</v>
      </c>
      <c r="I61" s="285">
        <v>0</v>
      </c>
      <c r="J61" s="285">
        <v>0</v>
      </c>
      <c r="K61" s="285">
        <v>0</v>
      </c>
      <c r="L61" s="285">
        <v>0</v>
      </c>
      <c r="M61" s="285">
        <v>0</v>
      </c>
      <c r="N61" s="285">
        <v>0</v>
      </c>
      <c r="O61" s="285">
        <v>0</v>
      </c>
    </row>
    <row r="62" spans="1:15" x14ac:dyDescent="0.25">
      <c r="A62" s="284" t="s">
        <v>68</v>
      </c>
      <c r="B62" s="285">
        <v>174000</v>
      </c>
      <c r="C62" s="285">
        <v>85.335948994605204</v>
      </c>
      <c r="D62" s="285">
        <v>30820</v>
      </c>
      <c r="E62" s="285">
        <v>11.022889842632331</v>
      </c>
      <c r="F62" s="285">
        <v>22980</v>
      </c>
      <c r="G62" s="285">
        <v>3.7727795107535709</v>
      </c>
      <c r="H62" s="285">
        <v>289610</v>
      </c>
      <c r="I62" s="285">
        <v>12.397688356164384</v>
      </c>
      <c r="J62" s="285">
        <v>227840</v>
      </c>
      <c r="K62" s="285">
        <v>22.53387399861537</v>
      </c>
      <c r="L62" s="285">
        <v>109820</v>
      </c>
      <c r="M62" s="285">
        <v>2.4735905579205801</v>
      </c>
      <c r="N62" s="285">
        <v>855070</v>
      </c>
      <c r="O62" s="285">
        <v>19.259634659999548</v>
      </c>
    </row>
    <row r="63" spans="1:15" x14ac:dyDescent="0.25">
      <c r="A63" s="286" t="s">
        <v>69</v>
      </c>
      <c r="B63" s="287">
        <v>174000</v>
      </c>
      <c r="C63" s="287">
        <v>85.335948994605204</v>
      </c>
      <c r="D63" s="287">
        <v>30820</v>
      </c>
      <c r="E63" s="287">
        <v>11.022889842632331</v>
      </c>
      <c r="F63" s="287">
        <v>22980</v>
      </c>
      <c r="G63" s="287">
        <v>3.7727795107535709</v>
      </c>
      <c r="H63" s="287">
        <v>289610</v>
      </c>
      <c r="I63" s="287">
        <v>12.397688356164384</v>
      </c>
      <c r="J63" s="287">
        <v>227840</v>
      </c>
      <c r="K63" s="287">
        <v>22.53387399861537</v>
      </c>
      <c r="L63" s="287">
        <v>827100</v>
      </c>
      <c r="M63" s="287">
        <v>18.629637137644437</v>
      </c>
      <c r="N63" s="287">
        <v>1572350</v>
      </c>
      <c r="O63" s="287">
        <v>35.415681239723405</v>
      </c>
    </row>
    <row r="64" spans="1:15" x14ac:dyDescent="0.25">
      <c r="A64" s="243" t="s">
        <v>70</v>
      </c>
      <c r="B64" s="241" t="s">
        <v>13</v>
      </c>
      <c r="C64" s="241" t="s">
        <v>13</v>
      </c>
      <c r="D64" s="241" t="s">
        <v>13</v>
      </c>
      <c r="E64" s="241" t="s">
        <v>13</v>
      </c>
      <c r="F64" s="241" t="s">
        <v>13</v>
      </c>
      <c r="G64" s="241" t="s">
        <v>13</v>
      </c>
      <c r="H64" s="241" t="s">
        <v>13</v>
      </c>
      <c r="I64" s="241" t="s">
        <v>13</v>
      </c>
      <c r="J64" s="241" t="s">
        <v>13</v>
      </c>
      <c r="K64" s="241" t="s">
        <v>13</v>
      </c>
      <c r="L64" s="241" t="s">
        <v>13</v>
      </c>
      <c r="M64" s="241" t="s">
        <v>13</v>
      </c>
      <c r="N64" s="241" t="s">
        <v>13</v>
      </c>
      <c r="O64" s="241" t="s">
        <v>13</v>
      </c>
    </row>
    <row r="65" spans="1:15" x14ac:dyDescent="0.25">
      <c r="A65" s="288" t="s">
        <v>71</v>
      </c>
      <c r="B65" s="289">
        <v>12156.33</v>
      </c>
      <c r="C65" s="289">
        <v>5.9619077979401665</v>
      </c>
      <c r="D65" s="289">
        <v>18929.21</v>
      </c>
      <c r="E65" s="289">
        <v>6.7701037195994278</v>
      </c>
      <c r="F65" s="289">
        <v>35820.32</v>
      </c>
      <c r="G65" s="289">
        <v>5.880860285667378</v>
      </c>
      <c r="H65" s="289">
        <v>157602.60999999999</v>
      </c>
      <c r="I65" s="289">
        <v>6.7466870719178074</v>
      </c>
      <c r="J65" s="289">
        <v>73592.37</v>
      </c>
      <c r="K65" s="289">
        <v>7.2784462466620505</v>
      </c>
      <c r="L65" s="289">
        <v>0</v>
      </c>
      <c r="M65" s="289">
        <v>0</v>
      </c>
      <c r="N65" s="289">
        <v>298100.83999999997</v>
      </c>
      <c r="O65" s="289">
        <v>6.7144365610288972</v>
      </c>
    </row>
    <row r="66" spans="1:15" x14ac:dyDescent="0.25">
      <c r="A66" s="288" t="s">
        <v>72</v>
      </c>
      <c r="B66" s="289">
        <v>0</v>
      </c>
      <c r="C66" s="289">
        <v>0</v>
      </c>
      <c r="D66" s="289">
        <v>0</v>
      </c>
      <c r="E66" s="289">
        <v>0</v>
      </c>
      <c r="F66" s="289">
        <v>0</v>
      </c>
      <c r="G66" s="289">
        <v>0</v>
      </c>
      <c r="H66" s="289">
        <v>0</v>
      </c>
      <c r="I66" s="289">
        <v>0</v>
      </c>
      <c r="J66" s="289">
        <v>0</v>
      </c>
      <c r="K66" s="289">
        <v>0</v>
      </c>
      <c r="L66" s="289">
        <v>0</v>
      </c>
      <c r="M66" s="289">
        <v>0</v>
      </c>
      <c r="N66" s="289">
        <v>0</v>
      </c>
      <c r="O66" s="289">
        <v>0</v>
      </c>
    </row>
    <row r="67" spans="1:15" x14ac:dyDescent="0.25">
      <c r="A67" s="290" t="s">
        <v>73</v>
      </c>
      <c r="B67" s="291">
        <v>12156.33</v>
      </c>
      <c r="C67" s="291">
        <v>5.9619077979401665</v>
      </c>
      <c r="D67" s="291">
        <v>18929.21</v>
      </c>
      <c r="E67" s="291">
        <v>6.7701037195994278</v>
      </c>
      <c r="F67" s="291">
        <v>35820.32</v>
      </c>
      <c r="G67" s="291">
        <v>5.880860285667378</v>
      </c>
      <c r="H67" s="291">
        <v>157602.60999999999</v>
      </c>
      <c r="I67" s="291">
        <v>6.7466870719178074</v>
      </c>
      <c r="J67" s="291">
        <v>73592.37</v>
      </c>
      <c r="K67" s="291">
        <v>7.2784462466620505</v>
      </c>
      <c r="L67" s="291">
        <v>0</v>
      </c>
      <c r="M67" s="291">
        <v>0</v>
      </c>
      <c r="N67" s="291">
        <v>298100.83999999997</v>
      </c>
      <c r="O67" s="291">
        <v>6.7144365610288972</v>
      </c>
    </row>
    <row r="68" spans="1:15" x14ac:dyDescent="0.25">
      <c r="A68" s="243" t="s">
        <v>74</v>
      </c>
      <c r="B68" s="241" t="s">
        <v>13</v>
      </c>
      <c r="C68" s="241" t="s">
        <v>13</v>
      </c>
      <c r="D68" s="241" t="s">
        <v>13</v>
      </c>
      <c r="E68" s="241" t="s">
        <v>13</v>
      </c>
      <c r="F68" s="241" t="s">
        <v>13</v>
      </c>
      <c r="G68" s="241" t="s">
        <v>13</v>
      </c>
      <c r="H68" s="241" t="s">
        <v>13</v>
      </c>
      <c r="I68" s="241" t="s">
        <v>13</v>
      </c>
      <c r="J68" s="241" t="s">
        <v>13</v>
      </c>
      <c r="K68" s="241" t="s">
        <v>13</v>
      </c>
      <c r="L68" s="241" t="s">
        <v>13</v>
      </c>
      <c r="M68" s="241" t="s">
        <v>13</v>
      </c>
      <c r="N68" s="241" t="s">
        <v>13</v>
      </c>
      <c r="O68" s="241" t="s">
        <v>13</v>
      </c>
    </row>
    <row r="69" spans="1:15" x14ac:dyDescent="0.25">
      <c r="A69" s="292" t="s">
        <v>75</v>
      </c>
      <c r="B69" s="293">
        <v>979.74</v>
      </c>
      <c r="C69" s="293">
        <v>0.48050024521824425</v>
      </c>
      <c r="D69" s="293">
        <v>2930.7000000000003</v>
      </c>
      <c r="E69" s="293">
        <v>1.0481759656652361</v>
      </c>
      <c r="F69" s="293">
        <v>4606.7699999999995</v>
      </c>
      <c r="G69" s="293">
        <v>0.75632408471515344</v>
      </c>
      <c r="H69" s="293">
        <v>19306.72</v>
      </c>
      <c r="I69" s="293">
        <v>0.82648630136986312</v>
      </c>
      <c r="J69" s="293">
        <v>9254.630000000001</v>
      </c>
      <c r="K69" s="293">
        <v>0.91530313519928796</v>
      </c>
      <c r="L69" s="293">
        <v>0</v>
      </c>
      <c r="M69" s="293">
        <v>0</v>
      </c>
      <c r="N69" s="293">
        <v>37078.559999999998</v>
      </c>
      <c r="O69" s="293">
        <v>0.83515913237380901</v>
      </c>
    </row>
    <row r="70" spans="1:15" x14ac:dyDescent="0.25">
      <c r="A70" s="292" t="s">
        <v>76</v>
      </c>
      <c r="B70" s="293">
        <v>0</v>
      </c>
      <c r="C70" s="293">
        <v>0</v>
      </c>
      <c r="D70" s="293">
        <v>0</v>
      </c>
      <c r="E70" s="293">
        <v>0</v>
      </c>
      <c r="F70" s="293">
        <v>0</v>
      </c>
      <c r="G70" s="293">
        <v>0</v>
      </c>
      <c r="H70" s="293">
        <v>0</v>
      </c>
      <c r="I70" s="293">
        <v>0</v>
      </c>
      <c r="J70" s="293">
        <v>0</v>
      </c>
      <c r="K70" s="293">
        <v>0</v>
      </c>
      <c r="L70" s="293">
        <v>0</v>
      </c>
      <c r="M70" s="293">
        <v>0</v>
      </c>
      <c r="N70" s="293">
        <v>0</v>
      </c>
      <c r="O70" s="293">
        <v>0</v>
      </c>
    </row>
    <row r="71" spans="1:15" x14ac:dyDescent="0.25">
      <c r="A71" s="292" t="s">
        <v>77</v>
      </c>
      <c r="B71" s="293">
        <v>0</v>
      </c>
      <c r="C71" s="293">
        <v>0</v>
      </c>
      <c r="D71" s="293">
        <v>0</v>
      </c>
      <c r="E71" s="293">
        <v>0</v>
      </c>
      <c r="F71" s="293">
        <v>0</v>
      </c>
      <c r="G71" s="293">
        <v>0</v>
      </c>
      <c r="H71" s="293">
        <v>0</v>
      </c>
      <c r="I71" s="293">
        <v>0</v>
      </c>
      <c r="J71" s="293">
        <v>0</v>
      </c>
      <c r="K71" s="293">
        <v>0</v>
      </c>
      <c r="L71" s="293">
        <v>0</v>
      </c>
      <c r="M71" s="293">
        <v>0</v>
      </c>
      <c r="N71" s="293">
        <v>0</v>
      </c>
      <c r="O71" s="293">
        <v>0</v>
      </c>
    </row>
    <row r="72" spans="1:15" x14ac:dyDescent="0.25">
      <c r="A72" s="294" t="s">
        <v>78</v>
      </c>
      <c r="B72" s="295">
        <v>979.74</v>
      </c>
      <c r="C72" s="295">
        <v>0.48050024521824425</v>
      </c>
      <c r="D72" s="295">
        <v>2930.7000000000003</v>
      </c>
      <c r="E72" s="295">
        <v>1.0481759656652361</v>
      </c>
      <c r="F72" s="295">
        <v>4606.7699999999995</v>
      </c>
      <c r="G72" s="295">
        <v>0.75632408471515344</v>
      </c>
      <c r="H72" s="295">
        <v>19306.72</v>
      </c>
      <c r="I72" s="295">
        <v>0.82648630136986312</v>
      </c>
      <c r="J72" s="295">
        <v>9254.630000000001</v>
      </c>
      <c r="K72" s="295">
        <v>0.91530313519928796</v>
      </c>
      <c r="L72" s="295">
        <v>0</v>
      </c>
      <c r="M72" s="295">
        <v>0</v>
      </c>
      <c r="N72" s="295">
        <v>37078.559999999998</v>
      </c>
      <c r="O72" s="295">
        <v>0.83515913237380901</v>
      </c>
    </row>
    <row r="73" spans="1:15" x14ac:dyDescent="0.25">
      <c r="A73" s="243" t="s">
        <v>79</v>
      </c>
      <c r="B73" s="241" t="s">
        <v>13</v>
      </c>
      <c r="C73" s="241" t="s">
        <v>13</v>
      </c>
      <c r="D73" s="241" t="s">
        <v>13</v>
      </c>
      <c r="E73" s="241" t="s">
        <v>13</v>
      </c>
      <c r="F73" s="241" t="s">
        <v>13</v>
      </c>
      <c r="G73" s="241" t="s">
        <v>13</v>
      </c>
      <c r="H73" s="241" t="s">
        <v>13</v>
      </c>
      <c r="I73" s="241" t="s">
        <v>13</v>
      </c>
      <c r="J73" s="241" t="s">
        <v>13</v>
      </c>
      <c r="K73" s="241" t="s">
        <v>13</v>
      </c>
      <c r="L73" s="241" t="s">
        <v>13</v>
      </c>
      <c r="M73" s="241" t="s">
        <v>13</v>
      </c>
      <c r="N73" s="241" t="s">
        <v>13</v>
      </c>
      <c r="O73" s="241" t="s">
        <v>13</v>
      </c>
    </row>
    <row r="74" spans="1:15" x14ac:dyDescent="0.25">
      <c r="A74" s="296" t="s">
        <v>80</v>
      </c>
      <c r="B74" s="297">
        <v>0</v>
      </c>
      <c r="C74" s="297">
        <v>0</v>
      </c>
      <c r="D74" s="297">
        <v>0</v>
      </c>
      <c r="E74" s="297">
        <v>0</v>
      </c>
      <c r="F74" s="297">
        <v>0</v>
      </c>
      <c r="G74" s="297">
        <v>0</v>
      </c>
      <c r="H74" s="297">
        <v>0</v>
      </c>
      <c r="I74" s="297">
        <v>0</v>
      </c>
      <c r="J74" s="297">
        <v>0</v>
      </c>
      <c r="K74" s="297">
        <v>0</v>
      </c>
      <c r="L74" s="297">
        <v>4610</v>
      </c>
      <c r="M74" s="297">
        <v>0.10383584476428588</v>
      </c>
      <c r="N74" s="297">
        <v>4610</v>
      </c>
      <c r="O74" s="297">
        <v>0.10383584476428588</v>
      </c>
    </row>
    <row r="75" spans="1:15" x14ac:dyDescent="0.25">
      <c r="A75" s="296" t="s">
        <v>81</v>
      </c>
      <c r="B75" s="297">
        <v>0</v>
      </c>
      <c r="C75" s="297">
        <v>0</v>
      </c>
      <c r="D75" s="297">
        <v>0</v>
      </c>
      <c r="E75" s="297">
        <v>0</v>
      </c>
      <c r="F75" s="297">
        <v>0</v>
      </c>
      <c r="G75" s="297">
        <v>0</v>
      </c>
      <c r="H75" s="297">
        <v>0</v>
      </c>
      <c r="I75" s="297">
        <v>0</v>
      </c>
      <c r="J75" s="297">
        <v>0</v>
      </c>
      <c r="K75" s="297">
        <v>0</v>
      </c>
      <c r="L75" s="297">
        <v>0</v>
      </c>
      <c r="M75" s="297">
        <v>0</v>
      </c>
      <c r="N75" s="297">
        <v>0</v>
      </c>
      <c r="O75" s="297">
        <v>0</v>
      </c>
    </row>
    <row r="76" spans="1:15" x14ac:dyDescent="0.25">
      <c r="A76" s="298" t="s">
        <v>82</v>
      </c>
      <c r="B76" s="299">
        <v>0</v>
      </c>
      <c r="C76" s="299">
        <v>0</v>
      </c>
      <c r="D76" s="299">
        <v>0</v>
      </c>
      <c r="E76" s="299">
        <v>0</v>
      </c>
      <c r="F76" s="299">
        <v>0</v>
      </c>
      <c r="G76" s="299">
        <v>0</v>
      </c>
      <c r="H76" s="299">
        <v>0</v>
      </c>
      <c r="I76" s="299">
        <v>0</v>
      </c>
      <c r="J76" s="299">
        <v>0</v>
      </c>
      <c r="K76" s="299">
        <v>0</v>
      </c>
      <c r="L76" s="299">
        <v>4610</v>
      </c>
      <c r="M76" s="299">
        <v>0.10383584476428588</v>
      </c>
      <c r="N76" s="299">
        <v>4610</v>
      </c>
      <c r="O76" s="299">
        <v>0.10383584476428588</v>
      </c>
    </row>
    <row r="77" spans="1:15" x14ac:dyDescent="0.25">
      <c r="A77" s="243" t="s">
        <v>83</v>
      </c>
      <c r="B77" s="241" t="s">
        <v>13</v>
      </c>
      <c r="C77" s="241" t="s">
        <v>13</v>
      </c>
      <c r="D77" s="241" t="s">
        <v>13</v>
      </c>
      <c r="E77" s="241" t="s">
        <v>13</v>
      </c>
      <c r="F77" s="241" t="s">
        <v>13</v>
      </c>
      <c r="G77" s="241" t="s">
        <v>13</v>
      </c>
      <c r="H77" s="241" t="s">
        <v>13</v>
      </c>
      <c r="I77" s="241" t="s">
        <v>13</v>
      </c>
      <c r="J77" s="241" t="s">
        <v>13</v>
      </c>
      <c r="K77" s="241" t="s">
        <v>13</v>
      </c>
      <c r="L77" s="241" t="s">
        <v>13</v>
      </c>
      <c r="M77" s="241" t="s">
        <v>13</v>
      </c>
      <c r="N77" s="241" t="s">
        <v>13</v>
      </c>
      <c r="O77" s="241" t="s">
        <v>13</v>
      </c>
    </row>
    <row r="78" spans="1:15" x14ac:dyDescent="0.25">
      <c r="A78" s="300" t="s">
        <v>84</v>
      </c>
      <c r="B78" s="301">
        <v>0</v>
      </c>
      <c r="C78" s="301">
        <v>0</v>
      </c>
      <c r="D78" s="301">
        <v>0</v>
      </c>
      <c r="E78" s="301">
        <v>0</v>
      </c>
      <c r="F78" s="301">
        <v>0</v>
      </c>
      <c r="G78" s="301">
        <v>0</v>
      </c>
      <c r="H78" s="301">
        <v>0</v>
      </c>
      <c r="I78" s="301">
        <v>0</v>
      </c>
      <c r="J78" s="301">
        <v>0</v>
      </c>
      <c r="K78" s="301">
        <v>0</v>
      </c>
      <c r="L78" s="301">
        <v>14220</v>
      </c>
      <c r="M78" s="301">
        <v>0.32029191161564968</v>
      </c>
      <c r="N78" s="301">
        <v>14220</v>
      </c>
      <c r="O78" s="301">
        <v>0.32029191161564968</v>
      </c>
    </row>
    <row r="79" spans="1:15" x14ac:dyDescent="0.25">
      <c r="A79" s="300" t="s">
        <v>85</v>
      </c>
      <c r="B79" s="301">
        <v>32520</v>
      </c>
      <c r="C79" s="301">
        <v>15.948994605198626</v>
      </c>
      <c r="D79" s="301">
        <v>0</v>
      </c>
      <c r="E79" s="301">
        <v>0</v>
      </c>
      <c r="F79" s="301">
        <v>0</v>
      </c>
      <c r="G79" s="301">
        <v>0</v>
      </c>
      <c r="H79" s="301">
        <v>73510</v>
      </c>
      <c r="I79" s="301">
        <v>3.1468321917808217</v>
      </c>
      <c r="J79" s="301">
        <v>33000</v>
      </c>
      <c r="K79" s="301">
        <v>3.2637721293640589</v>
      </c>
      <c r="L79" s="301">
        <v>15940</v>
      </c>
      <c r="M79" s="301">
        <v>0.35903326801360452</v>
      </c>
      <c r="N79" s="301">
        <v>154970</v>
      </c>
      <c r="O79" s="301">
        <v>3.4905511633668942</v>
      </c>
    </row>
    <row r="80" spans="1:15" x14ac:dyDescent="0.25">
      <c r="A80" s="300" t="s">
        <v>86</v>
      </c>
      <c r="B80" s="301">
        <v>0</v>
      </c>
      <c r="C80" s="301">
        <v>0</v>
      </c>
      <c r="D80" s="301">
        <v>0</v>
      </c>
      <c r="E80" s="301">
        <v>0</v>
      </c>
      <c r="F80" s="301">
        <v>0</v>
      </c>
      <c r="G80" s="301">
        <v>0</v>
      </c>
      <c r="H80" s="301">
        <v>0</v>
      </c>
      <c r="I80" s="301">
        <v>0</v>
      </c>
      <c r="J80" s="301">
        <v>0</v>
      </c>
      <c r="K80" s="301">
        <v>0</v>
      </c>
      <c r="L80" s="301">
        <v>0</v>
      </c>
      <c r="M80" s="301">
        <v>0</v>
      </c>
      <c r="N80" s="301">
        <v>0</v>
      </c>
      <c r="O80" s="301">
        <v>0</v>
      </c>
    </row>
    <row r="81" spans="1:15" x14ac:dyDescent="0.25">
      <c r="A81" s="302" t="s">
        <v>87</v>
      </c>
      <c r="B81" s="303">
        <v>32520</v>
      </c>
      <c r="C81" s="303">
        <v>15.948994605198626</v>
      </c>
      <c r="D81" s="303">
        <v>0</v>
      </c>
      <c r="E81" s="303">
        <v>0</v>
      </c>
      <c r="F81" s="303">
        <v>0</v>
      </c>
      <c r="G81" s="303">
        <v>0</v>
      </c>
      <c r="H81" s="303">
        <v>73510</v>
      </c>
      <c r="I81" s="303">
        <v>3.1468321917808217</v>
      </c>
      <c r="J81" s="303">
        <v>33000</v>
      </c>
      <c r="K81" s="303">
        <v>3.2637721293640589</v>
      </c>
      <c r="L81" s="303">
        <v>30160</v>
      </c>
      <c r="M81" s="303">
        <v>0.67932517962925421</v>
      </c>
      <c r="N81" s="303">
        <v>169190</v>
      </c>
      <c r="O81" s="303">
        <v>3.8108430749825439</v>
      </c>
    </row>
    <row r="82" spans="1:15" x14ac:dyDescent="0.25">
      <c r="A82" s="243" t="s">
        <v>88</v>
      </c>
      <c r="B82" s="241" t="s">
        <v>13</v>
      </c>
      <c r="C82" s="241" t="s">
        <v>13</v>
      </c>
      <c r="D82" s="241" t="s">
        <v>13</v>
      </c>
      <c r="E82" s="241" t="s">
        <v>13</v>
      </c>
      <c r="F82" s="241" t="s">
        <v>13</v>
      </c>
      <c r="G82" s="241" t="s">
        <v>13</v>
      </c>
      <c r="H82" s="241" t="s">
        <v>13</v>
      </c>
      <c r="I82" s="241" t="s">
        <v>13</v>
      </c>
      <c r="J82" s="241" t="s">
        <v>13</v>
      </c>
      <c r="K82" s="241" t="s">
        <v>13</v>
      </c>
      <c r="L82" s="241" t="s">
        <v>13</v>
      </c>
      <c r="M82" s="241" t="s">
        <v>13</v>
      </c>
      <c r="N82" s="241" t="s">
        <v>13</v>
      </c>
      <c r="O82" s="241" t="s">
        <v>13</v>
      </c>
    </row>
    <row r="83" spans="1:15" x14ac:dyDescent="0.25">
      <c r="A83" s="304" t="s">
        <v>89</v>
      </c>
      <c r="B83" s="305">
        <v>7153</v>
      </c>
      <c r="C83" s="305">
        <v>3.5080922020598333</v>
      </c>
      <c r="D83" s="305">
        <v>0</v>
      </c>
      <c r="E83" s="305">
        <v>0</v>
      </c>
      <c r="F83" s="305">
        <v>0</v>
      </c>
      <c r="G83" s="305">
        <v>0</v>
      </c>
      <c r="H83" s="305">
        <v>10164</v>
      </c>
      <c r="I83" s="305">
        <v>0.43510273972602742</v>
      </c>
      <c r="J83" s="305">
        <v>7250</v>
      </c>
      <c r="K83" s="305">
        <v>0.71704084660270995</v>
      </c>
      <c r="L83" s="305">
        <v>1419</v>
      </c>
      <c r="M83" s="305">
        <v>3.1961619028312724E-2</v>
      </c>
      <c r="N83" s="305">
        <v>25986</v>
      </c>
      <c r="O83" s="305">
        <v>0.58530981823096151</v>
      </c>
    </row>
    <row r="84" spans="1:15" x14ac:dyDescent="0.25">
      <c r="A84" s="304" t="s">
        <v>90</v>
      </c>
      <c r="B84" s="305">
        <v>0</v>
      </c>
      <c r="C84" s="305">
        <v>0</v>
      </c>
      <c r="D84" s="305">
        <v>0</v>
      </c>
      <c r="E84" s="305">
        <v>0</v>
      </c>
      <c r="F84" s="305">
        <v>0</v>
      </c>
      <c r="G84" s="305">
        <v>0</v>
      </c>
      <c r="H84" s="305">
        <v>0</v>
      </c>
      <c r="I84" s="305">
        <v>0</v>
      </c>
      <c r="J84" s="305">
        <v>0</v>
      </c>
      <c r="K84" s="305">
        <v>0</v>
      </c>
      <c r="L84" s="305">
        <v>0</v>
      </c>
      <c r="M84" s="305">
        <v>0</v>
      </c>
      <c r="N84" s="305">
        <v>0</v>
      </c>
      <c r="O84" s="305">
        <v>0</v>
      </c>
    </row>
    <row r="85" spans="1:15" x14ac:dyDescent="0.25">
      <c r="A85" s="306" t="s">
        <v>91</v>
      </c>
      <c r="B85" s="307">
        <v>7153</v>
      </c>
      <c r="C85" s="307">
        <v>3.5080922020598333</v>
      </c>
      <c r="D85" s="307">
        <v>0</v>
      </c>
      <c r="E85" s="307">
        <v>0</v>
      </c>
      <c r="F85" s="307">
        <v>0</v>
      </c>
      <c r="G85" s="307">
        <v>0</v>
      </c>
      <c r="H85" s="307">
        <v>10164</v>
      </c>
      <c r="I85" s="307">
        <v>0.43510273972602742</v>
      </c>
      <c r="J85" s="307">
        <v>7250</v>
      </c>
      <c r="K85" s="307">
        <v>0.71704084660270995</v>
      </c>
      <c r="L85" s="307">
        <v>1419</v>
      </c>
      <c r="M85" s="307">
        <v>3.1961619028312724E-2</v>
      </c>
      <c r="N85" s="307">
        <v>25986</v>
      </c>
      <c r="O85" s="307">
        <v>0.58530981823096151</v>
      </c>
    </row>
    <row r="86" spans="1:15" x14ac:dyDescent="0.25">
      <c r="A86" s="243" t="s">
        <v>92</v>
      </c>
      <c r="B86" s="241" t="s">
        <v>13</v>
      </c>
      <c r="C86" s="241" t="s">
        <v>13</v>
      </c>
      <c r="D86" s="241" t="s">
        <v>13</v>
      </c>
      <c r="E86" s="241" t="s">
        <v>13</v>
      </c>
      <c r="F86" s="241" t="s">
        <v>13</v>
      </c>
      <c r="G86" s="241" t="s">
        <v>13</v>
      </c>
      <c r="H86" s="241" t="s">
        <v>13</v>
      </c>
      <c r="I86" s="241" t="s">
        <v>13</v>
      </c>
      <c r="J86" s="241" t="s">
        <v>13</v>
      </c>
      <c r="K86" s="241" t="s">
        <v>13</v>
      </c>
      <c r="L86" s="241" t="s">
        <v>13</v>
      </c>
      <c r="M86" s="241" t="s">
        <v>13</v>
      </c>
      <c r="N86" s="241" t="s">
        <v>13</v>
      </c>
      <c r="O86" s="241" t="s">
        <v>13</v>
      </c>
    </row>
    <row r="87" spans="1:15" x14ac:dyDescent="0.25">
      <c r="A87" s="308" t="s">
        <v>93</v>
      </c>
      <c r="B87" s="309">
        <v>0</v>
      </c>
      <c r="C87" s="309">
        <v>0</v>
      </c>
      <c r="D87" s="309">
        <v>0</v>
      </c>
      <c r="E87" s="309">
        <v>0</v>
      </c>
      <c r="F87" s="309">
        <v>0</v>
      </c>
      <c r="G87" s="309">
        <v>0</v>
      </c>
      <c r="H87" s="309">
        <v>0</v>
      </c>
      <c r="I87" s="309">
        <v>0</v>
      </c>
      <c r="J87" s="309">
        <v>0</v>
      </c>
      <c r="K87" s="309">
        <v>0</v>
      </c>
      <c r="L87" s="309">
        <v>105410</v>
      </c>
      <c r="M87" s="309">
        <v>2.3742595220397775</v>
      </c>
      <c r="N87" s="309">
        <v>105410</v>
      </c>
      <c r="O87" s="309">
        <v>2.3742595220397775</v>
      </c>
    </row>
    <row r="88" spans="1:15" x14ac:dyDescent="0.25">
      <c r="A88" s="308" t="s">
        <v>94</v>
      </c>
      <c r="B88" s="309">
        <v>19850</v>
      </c>
      <c r="C88" s="309">
        <v>9.7351642962236387</v>
      </c>
      <c r="D88" s="309">
        <v>0</v>
      </c>
      <c r="E88" s="309">
        <v>0</v>
      </c>
      <c r="F88" s="309">
        <v>0</v>
      </c>
      <c r="G88" s="309">
        <v>0</v>
      </c>
      <c r="H88" s="309">
        <v>45850</v>
      </c>
      <c r="I88" s="309">
        <v>1.9627568493150684</v>
      </c>
      <c r="J88" s="309">
        <v>23050</v>
      </c>
      <c r="K88" s="309">
        <v>2.2796953812679259</v>
      </c>
      <c r="L88" s="309">
        <v>5700</v>
      </c>
      <c r="M88" s="309">
        <v>0.12838705317926888</v>
      </c>
      <c r="N88" s="309">
        <v>94450</v>
      </c>
      <c r="O88" s="309">
        <v>2.1273959952249024</v>
      </c>
    </row>
    <row r="89" spans="1:15" x14ac:dyDescent="0.25">
      <c r="A89" s="310" t="s">
        <v>95</v>
      </c>
      <c r="B89" s="311">
        <v>19850</v>
      </c>
      <c r="C89" s="311">
        <v>9.7351642962236387</v>
      </c>
      <c r="D89" s="311">
        <v>0</v>
      </c>
      <c r="E89" s="311">
        <v>0</v>
      </c>
      <c r="F89" s="311">
        <v>0</v>
      </c>
      <c r="G89" s="311">
        <v>0</v>
      </c>
      <c r="H89" s="311">
        <v>45850</v>
      </c>
      <c r="I89" s="311">
        <v>1.9627568493150684</v>
      </c>
      <c r="J89" s="311">
        <v>23050</v>
      </c>
      <c r="K89" s="311">
        <v>2.2796953812679259</v>
      </c>
      <c r="L89" s="311">
        <v>111110</v>
      </c>
      <c r="M89" s="311">
        <v>2.5026465752190465</v>
      </c>
      <c r="N89" s="311">
        <v>199860</v>
      </c>
      <c r="O89" s="311">
        <v>4.5016555172646804</v>
      </c>
    </row>
    <row r="90" spans="1:15" x14ac:dyDescent="0.25">
      <c r="A90" s="243" t="s">
        <v>96</v>
      </c>
      <c r="B90" s="241" t="s">
        <v>13</v>
      </c>
      <c r="C90" s="241" t="s">
        <v>13</v>
      </c>
      <c r="D90" s="241" t="s">
        <v>13</v>
      </c>
      <c r="E90" s="241" t="s">
        <v>13</v>
      </c>
      <c r="F90" s="241" t="s">
        <v>13</v>
      </c>
      <c r="G90" s="241" t="s">
        <v>13</v>
      </c>
      <c r="H90" s="241" t="s">
        <v>13</v>
      </c>
      <c r="I90" s="241" t="s">
        <v>13</v>
      </c>
      <c r="J90" s="241" t="s">
        <v>13</v>
      </c>
      <c r="K90" s="241" t="s">
        <v>13</v>
      </c>
      <c r="L90" s="241" t="s">
        <v>13</v>
      </c>
      <c r="M90" s="241" t="s">
        <v>13</v>
      </c>
      <c r="N90" s="241" t="s">
        <v>13</v>
      </c>
      <c r="O90" s="241" t="s">
        <v>13</v>
      </c>
    </row>
    <row r="91" spans="1:15" x14ac:dyDescent="0.25">
      <c r="A91" s="312" t="s">
        <v>97</v>
      </c>
      <c r="B91" s="313">
        <v>0</v>
      </c>
      <c r="C91" s="313">
        <v>0</v>
      </c>
      <c r="D91" s="313">
        <v>0</v>
      </c>
      <c r="E91" s="313">
        <v>0</v>
      </c>
      <c r="F91" s="313">
        <v>0</v>
      </c>
      <c r="G91" s="313">
        <v>0</v>
      </c>
      <c r="H91" s="313">
        <v>0</v>
      </c>
      <c r="I91" s="313">
        <v>0</v>
      </c>
      <c r="J91" s="313">
        <v>0</v>
      </c>
      <c r="K91" s="313">
        <v>0</v>
      </c>
      <c r="L91" s="313">
        <v>6860</v>
      </c>
      <c r="M91" s="313">
        <v>0.15451494470347096</v>
      </c>
      <c r="N91" s="313">
        <v>6860</v>
      </c>
      <c r="O91" s="313">
        <v>0.15451494470347096</v>
      </c>
    </row>
    <row r="92" spans="1:15" x14ac:dyDescent="0.25">
      <c r="A92" s="312" t="s">
        <v>98</v>
      </c>
      <c r="B92" s="313">
        <v>25760</v>
      </c>
      <c r="C92" s="313">
        <v>12.633643943109368</v>
      </c>
      <c r="D92" s="313">
        <v>0</v>
      </c>
      <c r="E92" s="313">
        <v>0</v>
      </c>
      <c r="F92" s="313">
        <v>0</v>
      </c>
      <c r="G92" s="313">
        <v>0</v>
      </c>
      <c r="H92" s="313">
        <v>34500</v>
      </c>
      <c r="I92" s="313">
        <v>1.4768835616438356</v>
      </c>
      <c r="J92" s="313">
        <v>40040</v>
      </c>
      <c r="K92" s="313">
        <v>3.9600435169617247</v>
      </c>
      <c r="L92" s="313">
        <v>14780</v>
      </c>
      <c r="M92" s="313">
        <v>0.33290537648940244</v>
      </c>
      <c r="N92" s="313">
        <v>115080</v>
      </c>
      <c r="O92" s="313">
        <v>2.5920670315561862</v>
      </c>
    </row>
    <row r="93" spans="1:15" x14ac:dyDescent="0.25">
      <c r="A93" s="314" t="s">
        <v>99</v>
      </c>
      <c r="B93" s="315">
        <v>25760</v>
      </c>
      <c r="C93" s="315">
        <v>12.633643943109368</v>
      </c>
      <c r="D93" s="315">
        <v>0</v>
      </c>
      <c r="E93" s="315">
        <v>0</v>
      </c>
      <c r="F93" s="315">
        <v>0</v>
      </c>
      <c r="G93" s="315">
        <v>0</v>
      </c>
      <c r="H93" s="315">
        <v>34500</v>
      </c>
      <c r="I93" s="315">
        <v>1.4768835616438356</v>
      </c>
      <c r="J93" s="315">
        <v>40040</v>
      </c>
      <c r="K93" s="315">
        <v>3.9600435169617247</v>
      </c>
      <c r="L93" s="315">
        <v>21640</v>
      </c>
      <c r="M93" s="315">
        <v>0.48742032119287337</v>
      </c>
      <c r="N93" s="315">
        <v>121940</v>
      </c>
      <c r="O93" s="315">
        <v>2.7465819762596571</v>
      </c>
    </row>
    <row r="94" spans="1:15" x14ac:dyDescent="0.25">
      <c r="A94" s="243" t="s">
        <v>100</v>
      </c>
      <c r="B94" s="241" t="s">
        <v>13</v>
      </c>
      <c r="C94" s="241" t="s">
        <v>13</v>
      </c>
      <c r="D94" s="241" t="s">
        <v>13</v>
      </c>
      <c r="E94" s="241" t="s">
        <v>13</v>
      </c>
      <c r="F94" s="241" t="s">
        <v>13</v>
      </c>
      <c r="G94" s="241" t="s">
        <v>13</v>
      </c>
      <c r="H94" s="241" t="s">
        <v>13</v>
      </c>
      <c r="I94" s="241" t="s">
        <v>13</v>
      </c>
      <c r="J94" s="241" t="s">
        <v>13</v>
      </c>
      <c r="K94" s="241" t="s">
        <v>13</v>
      </c>
      <c r="L94" s="241" t="s">
        <v>13</v>
      </c>
      <c r="M94" s="241" t="s">
        <v>13</v>
      </c>
      <c r="N94" s="241" t="s">
        <v>13</v>
      </c>
      <c r="O94" s="241" t="s">
        <v>13</v>
      </c>
    </row>
    <row r="95" spans="1:15" x14ac:dyDescent="0.25">
      <c r="A95" s="316" t="s">
        <v>101</v>
      </c>
      <c r="B95" s="317">
        <v>0</v>
      </c>
      <c r="C95" s="317">
        <v>0</v>
      </c>
      <c r="D95" s="317">
        <v>0</v>
      </c>
      <c r="E95" s="317">
        <v>0</v>
      </c>
      <c r="F95" s="317">
        <v>0</v>
      </c>
      <c r="G95" s="317">
        <v>0</v>
      </c>
      <c r="H95" s="317">
        <v>0</v>
      </c>
      <c r="I95" s="317">
        <v>0</v>
      </c>
      <c r="J95" s="317">
        <v>0</v>
      </c>
      <c r="K95" s="317">
        <v>0</v>
      </c>
      <c r="L95" s="317">
        <v>9740</v>
      </c>
      <c r="M95" s="317">
        <v>0.21938419262562786</v>
      </c>
      <c r="N95" s="317">
        <v>9740</v>
      </c>
      <c r="O95" s="317">
        <v>0.21938419262562786</v>
      </c>
    </row>
    <row r="96" spans="1:15" x14ac:dyDescent="0.25">
      <c r="A96" s="316" t="s">
        <v>102</v>
      </c>
      <c r="B96" s="317">
        <v>0</v>
      </c>
      <c r="C96" s="317">
        <v>0</v>
      </c>
      <c r="D96" s="317">
        <v>0</v>
      </c>
      <c r="E96" s="317">
        <v>0</v>
      </c>
      <c r="F96" s="317">
        <v>0</v>
      </c>
      <c r="G96" s="317">
        <v>0</v>
      </c>
      <c r="H96" s="317">
        <v>0</v>
      </c>
      <c r="I96" s="317">
        <v>0</v>
      </c>
      <c r="J96" s="317">
        <v>0</v>
      </c>
      <c r="K96" s="317">
        <v>0</v>
      </c>
      <c r="L96" s="317">
        <v>0</v>
      </c>
      <c r="M96" s="317">
        <v>0</v>
      </c>
      <c r="N96" s="317">
        <v>0</v>
      </c>
      <c r="O96" s="317">
        <v>0</v>
      </c>
    </row>
    <row r="97" spans="1:15" x14ac:dyDescent="0.25">
      <c r="A97" s="318" t="s">
        <v>103</v>
      </c>
      <c r="B97" s="319">
        <v>0</v>
      </c>
      <c r="C97" s="319">
        <v>0</v>
      </c>
      <c r="D97" s="319">
        <v>0</v>
      </c>
      <c r="E97" s="319">
        <v>0</v>
      </c>
      <c r="F97" s="319">
        <v>0</v>
      </c>
      <c r="G97" s="319">
        <v>0</v>
      </c>
      <c r="H97" s="319">
        <v>0</v>
      </c>
      <c r="I97" s="319">
        <v>0</v>
      </c>
      <c r="J97" s="319">
        <v>0</v>
      </c>
      <c r="K97" s="319">
        <v>0</v>
      </c>
      <c r="L97" s="319">
        <v>9740</v>
      </c>
      <c r="M97" s="319">
        <v>0.21938419262562786</v>
      </c>
      <c r="N97" s="319">
        <v>9740</v>
      </c>
      <c r="O97" s="319">
        <v>0.21938419262562786</v>
      </c>
    </row>
    <row r="98" spans="1:15" x14ac:dyDescent="0.25">
      <c r="A98" s="243" t="s">
        <v>104</v>
      </c>
      <c r="B98" s="241" t="s">
        <v>13</v>
      </c>
      <c r="C98" s="241" t="s">
        <v>13</v>
      </c>
      <c r="D98" s="241" t="s">
        <v>13</v>
      </c>
      <c r="E98" s="241" t="s">
        <v>13</v>
      </c>
      <c r="F98" s="241" t="s">
        <v>13</v>
      </c>
      <c r="G98" s="241" t="s">
        <v>13</v>
      </c>
      <c r="H98" s="241" t="s">
        <v>13</v>
      </c>
      <c r="I98" s="241" t="s">
        <v>13</v>
      </c>
      <c r="J98" s="241" t="s">
        <v>13</v>
      </c>
      <c r="K98" s="241" t="s">
        <v>13</v>
      </c>
      <c r="L98" s="241" t="s">
        <v>13</v>
      </c>
      <c r="M98" s="241" t="s">
        <v>13</v>
      </c>
      <c r="N98" s="241" t="s">
        <v>13</v>
      </c>
      <c r="O98" s="241" t="s">
        <v>13</v>
      </c>
    </row>
    <row r="99" spans="1:15" x14ac:dyDescent="0.25">
      <c r="A99" s="320" t="s">
        <v>105</v>
      </c>
      <c r="B99" s="321">
        <v>1040</v>
      </c>
      <c r="C99" s="321">
        <v>0.51005394801373227</v>
      </c>
      <c r="D99" s="321">
        <v>0</v>
      </c>
      <c r="E99" s="321">
        <v>0</v>
      </c>
      <c r="F99" s="321">
        <v>0</v>
      </c>
      <c r="G99" s="321">
        <v>0</v>
      </c>
      <c r="H99" s="321">
        <v>1480</v>
      </c>
      <c r="I99" s="321">
        <v>6.3356164383561647E-2</v>
      </c>
      <c r="J99" s="321">
        <v>1830</v>
      </c>
      <c r="K99" s="321">
        <v>0.18099099990109782</v>
      </c>
      <c r="L99" s="321">
        <v>0</v>
      </c>
      <c r="M99" s="321">
        <v>0</v>
      </c>
      <c r="N99" s="321">
        <v>4350</v>
      </c>
      <c r="O99" s="321">
        <v>9.7979593215757818E-2</v>
      </c>
    </row>
    <row r="100" spans="1:15" x14ac:dyDescent="0.25">
      <c r="A100" s="322" t="s">
        <v>106</v>
      </c>
      <c r="B100" s="323">
        <v>1040</v>
      </c>
      <c r="C100" s="323">
        <v>0.51005394801373227</v>
      </c>
      <c r="D100" s="323">
        <v>0</v>
      </c>
      <c r="E100" s="323">
        <v>0</v>
      </c>
      <c r="F100" s="323">
        <v>0</v>
      </c>
      <c r="G100" s="323">
        <v>0</v>
      </c>
      <c r="H100" s="323">
        <v>1480</v>
      </c>
      <c r="I100" s="323">
        <v>6.3356164383561647E-2</v>
      </c>
      <c r="J100" s="323">
        <v>1830</v>
      </c>
      <c r="K100" s="323">
        <v>0.18099099990109782</v>
      </c>
      <c r="L100" s="323">
        <v>0</v>
      </c>
      <c r="M100" s="323">
        <v>0</v>
      </c>
      <c r="N100" s="323">
        <v>4350</v>
      </c>
      <c r="O100" s="323">
        <v>9.7979593215757818E-2</v>
      </c>
    </row>
    <row r="101" spans="1:15" x14ac:dyDescent="0.25">
      <c r="A101" s="322" t="s">
        <v>107</v>
      </c>
      <c r="B101" s="323">
        <v>664821.96999999986</v>
      </c>
      <c r="C101" s="323">
        <v>326.05295242766056</v>
      </c>
      <c r="D101" s="323">
        <v>758382.5</v>
      </c>
      <c r="E101" s="323">
        <v>271.23837625178828</v>
      </c>
      <c r="F101" s="323">
        <v>1514396.81</v>
      </c>
      <c r="G101" s="323">
        <v>248.62860121490726</v>
      </c>
      <c r="H101" s="323">
        <v>5226821.7200000007</v>
      </c>
      <c r="I101" s="323">
        <v>223.75092979452057</v>
      </c>
      <c r="J101" s="323">
        <v>2314406.81</v>
      </c>
      <c r="K101" s="323">
        <v>228.89989219661754</v>
      </c>
      <c r="L101" s="323">
        <v>3533889</v>
      </c>
      <c r="M101" s="323">
        <v>79.597472802216359</v>
      </c>
      <c r="N101" s="323">
        <v>14012718.810000001</v>
      </c>
      <c r="O101" s="323">
        <v>315.62310088519496</v>
      </c>
    </row>
    <row r="102" spans="1:15" x14ac:dyDescent="0.25">
      <c r="A102" s="322" t="s">
        <v>108</v>
      </c>
      <c r="B102" s="323">
        <v>664821.96999999986</v>
      </c>
      <c r="C102" s="323">
        <v>326.05295242766056</v>
      </c>
      <c r="D102" s="323">
        <v>758382.5</v>
      </c>
      <c r="E102" s="323">
        <v>271.23837625178828</v>
      </c>
      <c r="F102" s="323">
        <v>1514396.81</v>
      </c>
      <c r="G102" s="323">
        <v>248.62860121490726</v>
      </c>
      <c r="H102" s="323">
        <v>5226821.7200000007</v>
      </c>
      <c r="I102" s="323">
        <v>223.75092979452057</v>
      </c>
      <c r="J102" s="323">
        <v>2314406.81</v>
      </c>
      <c r="K102" s="323">
        <v>228.89989219661754</v>
      </c>
      <c r="L102" s="323">
        <v>3533889</v>
      </c>
      <c r="M102" s="323">
        <v>79.597472802216359</v>
      </c>
      <c r="N102" s="323">
        <v>14012718.810000001</v>
      </c>
      <c r="O102" s="323">
        <v>315.62310088519496</v>
      </c>
    </row>
    <row r="103" spans="1:15" x14ac:dyDescent="0.25">
      <c r="A103" s="243" t="s">
        <v>109</v>
      </c>
      <c r="B103" s="241" t="s">
        <v>13</v>
      </c>
      <c r="C103" s="241" t="s">
        <v>13</v>
      </c>
      <c r="D103" s="241" t="s">
        <v>13</v>
      </c>
      <c r="E103" s="241" t="s">
        <v>13</v>
      </c>
      <c r="F103" s="241" t="s">
        <v>13</v>
      </c>
      <c r="G103" s="241" t="s">
        <v>13</v>
      </c>
      <c r="H103" s="241" t="s">
        <v>13</v>
      </c>
      <c r="I103" s="241" t="s">
        <v>13</v>
      </c>
      <c r="J103" s="241" t="s">
        <v>13</v>
      </c>
      <c r="K103" s="241" t="s">
        <v>13</v>
      </c>
      <c r="L103" s="241" t="s">
        <v>13</v>
      </c>
      <c r="M103" s="241" t="s">
        <v>13</v>
      </c>
      <c r="N103" s="241" t="s">
        <v>13</v>
      </c>
      <c r="O103" s="241" t="s">
        <v>13</v>
      </c>
    </row>
    <row r="104" spans="1:15" x14ac:dyDescent="0.25">
      <c r="A104" s="95" t="s">
        <v>110</v>
      </c>
      <c r="B104" s="324">
        <v>0</v>
      </c>
      <c r="C104" s="324">
        <v>0</v>
      </c>
      <c r="D104" s="324">
        <v>0</v>
      </c>
      <c r="E104" s="324">
        <v>0</v>
      </c>
      <c r="F104" s="324">
        <v>0</v>
      </c>
      <c r="G104" s="324">
        <v>0</v>
      </c>
      <c r="H104" s="324">
        <v>0</v>
      </c>
      <c r="I104" s="324">
        <v>0</v>
      </c>
      <c r="J104" s="324">
        <v>0</v>
      </c>
      <c r="K104" s="324">
        <v>0</v>
      </c>
      <c r="L104" s="324">
        <v>0</v>
      </c>
      <c r="M104" s="324">
        <v>0</v>
      </c>
      <c r="N104" s="324">
        <v>0</v>
      </c>
      <c r="O104" s="324">
        <v>0</v>
      </c>
    </row>
    <row r="105" spans="1:15" x14ac:dyDescent="0.25">
      <c r="A105" s="95" t="s">
        <v>111</v>
      </c>
      <c r="B105" s="324">
        <v>177386.8</v>
      </c>
      <c r="C105" s="324">
        <v>86.996959293771454</v>
      </c>
      <c r="D105" s="324">
        <v>212375.28</v>
      </c>
      <c r="E105" s="324">
        <v>75.956824034334758</v>
      </c>
      <c r="F105" s="324">
        <v>903138.93</v>
      </c>
      <c r="G105" s="324">
        <v>148.27432769660155</v>
      </c>
      <c r="H105" s="324">
        <v>2326936.7000000002</v>
      </c>
      <c r="I105" s="324">
        <v>99.612016267123295</v>
      </c>
      <c r="J105" s="324">
        <v>936321.42</v>
      </c>
      <c r="K105" s="324">
        <v>92.604234991593316</v>
      </c>
      <c r="L105" s="324">
        <v>0</v>
      </c>
      <c r="M105" s="324">
        <v>0</v>
      </c>
      <c r="N105" s="324">
        <v>4556159.13</v>
      </c>
      <c r="O105" s="324">
        <v>102.62313061693358</v>
      </c>
    </row>
    <row r="106" spans="1:15" x14ac:dyDescent="0.25">
      <c r="A106" s="95" t="s">
        <v>112</v>
      </c>
      <c r="B106" s="324">
        <v>0</v>
      </c>
      <c r="C106" s="324">
        <v>0</v>
      </c>
      <c r="D106" s="324">
        <v>0</v>
      </c>
      <c r="E106" s="324">
        <v>0</v>
      </c>
      <c r="F106" s="324">
        <v>0</v>
      </c>
      <c r="G106" s="324">
        <v>0</v>
      </c>
      <c r="H106" s="324">
        <v>0</v>
      </c>
      <c r="I106" s="324">
        <v>0</v>
      </c>
      <c r="J106" s="324">
        <v>0</v>
      </c>
      <c r="K106" s="324">
        <v>0</v>
      </c>
      <c r="L106" s="324">
        <v>0</v>
      </c>
      <c r="M106" s="324">
        <v>0</v>
      </c>
      <c r="N106" s="324">
        <v>0</v>
      </c>
      <c r="O106" s="324">
        <v>0</v>
      </c>
    </row>
    <row r="107" spans="1:15" x14ac:dyDescent="0.25">
      <c r="A107" s="95" t="s">
        <v>113</v>
      </c>
      <c r="B107" s="324">
        <v>0</v>
      </c>
      <c r="C107" s="324">
        <v>0</v>
      </c>
      <c r="D107" s="324">
        <v>0</v>
      </c>
      <c r="E107" s="324">
        <v>0</v>
      </c>
      <c r="F107" s="324">
        <v>0</v>
      </c>
      <c r="G107" s="324">
        <v>0</v>
      </c>
      <c r="H107" s="324">
        <v>0</v>
      </c>
      <c r="I107" s="324">
        <v>0</v>
      </c>
      <c r="J107" s="324">
        <v>0</v>
      </c>
      <c r="K107" s="324">
        <v>0</v>
      </c>
      <c r="L107" s="324">
        <v>0</v>
      </c>
      <c r="M107" s="324">
        <v>0</v>
      </c>
      <c r="N107" s="324">
        <v>0</v>
      </c>
      <c r="O107" s="324">
        <v>0</v>
      </c>
    </row>
    <row r="108" spans="1:15" x14ac:dyDescent="0.25">
      <c r="A108" s="95" t="s">
        <v>114</v>
      </c>
      <c r="B108" s="324">
        <v>0</v>
      </c>
      <c r="C108" s="324">
        <v>0</v>
      </c>
      <c r="D108" s="324">
        <v>0</v>
      </c>
      <c r="E108" s="324">
        <v>0</v>
      </c>
      <c r="F108" s="324">
        <v>0</v>
      </c>
      <c r="G108" s="324">
        <v>0</v>
      </c>
      <c r="H108" s="324">
        <v>0</v>
      </c>
      <c r="I108" s="324">
        <v>0</v>
      </c>
      <c r="J108" s="324">
        <v>0</v>
      </c>
      <c r="K108" s="324">
        <v>0</v>
      </c>
      <c r="L108" s="324">
        <v>449780</v>
      </c>
      <c r="M108" s="324">
        <v>10.130864698065185</v>
      </c>
      <c r="N108" s="324">
        <v>449780</v>
      </c>
      <c r="O108" s="324">
        <v>10.130864698065185</v>
      </c>
    </row>
    <row r="109" spans="1:15" x14ac:dyDescent="0.25">
      <c r="A109" s="95" t="s">
        <v>115</v>
      </c>
      <c r="B109" s="324">
        <v>0</v>
      </c>
      <c r="C109" s="324">
        <v>0</v>
      </c>
      <c r="D109" s="324">
        <v>0</v>
      </c>
      <c r="E109" s="324">
        <v>0</v>
      </c>
      <c r="F109" s="324">
        <v>0</v>
      </c>
      <c r="G109" s="324">
        <v>0</v>
      </c>
      <c r="H109" s="324">
        <v>0</v>
      </c>
      <c r="I109" s="324">
        <v>0</v>
      </c>
      <c r="J109" s="324">
        <v>0</v>
      </c>
      <c r="K109" s="324">
        <v>0</v>
      </c>
      <c r="L109" s="324">
        <v>635700</v>
      </c>
      <c r="M109" s="324">
        <v>14.318535036151092</v>
      </c>
      <c r="N109" s="324">
        <v>635700</v>
      </c>
      <c r="O109" s="324">
        <v>14.318535036151092</v>
      </c>
    </row>
    <row r="110" spans="1:15" x14ac:dyDescent="0.25">
      <c r="A110" s="95" t="s">
        <v>116</v>
      </c>
      <c r="B110" s="324">
        <v>0</v>
      </c>
      <c r="C110" s="324">
        <v>0</v>
      </c>
      <c r="D110" s="324">
        <v>0</v>
      </c>
      <c r="E110" s="324">
        <v>0</v>
      </c>
      <c r="F110" s="324">
        <v>0</v>
      </c>
      <c r="G110" s="324">
        <v>0</v>
      </c>
      <c r="H110" s="324">
        <v>0</v>
      </c>
      <c r="I110" s="324">
        <v>0</v>
      </c>
      <c r="J110" s="324">
        <v>0</v>
      </c>
      <c r="K110" s="324">
        <v>0</v>
      </c>
      <c r="L110" s="324">
        <v>0</v>
      </c>
      <c r="M110" s="324">
        <v>0</v>
      </c>
      <c r="N110" s="324">
        <v>0</v>
      </c>
      <c r="O110" s="324">
        <v>0</v>
      </c>
    </row>
    <row r="111" spans="1:15" x14ac:dyDescent="0.25">
      <c r="A111" s="95" t="s">
        <v>117</v>
      </c>
      <c r="B111" s="324">
        <v>0</v>
      </c>
      <c r="C111" s="324">
        <v>0</v>
      </c>
      <c r="D111" s="324">
        <v>0</v>
      </c>
      <c r="E111" s="324">
        <v>0</v>
      </c>
      <c r="F111" s="324">
        <v>0</v>
      </c>
      <c r="G111" s="324">
        <v>0</v>
      </c>
      <c r="H111" s="324">
        <v>0</v>
      </c>
      <c r="I111" s="324">
        <v>0</v>
      </c>
      <c r="J111" s="324">
        <v>0</v>
      </c>
      <c r="K111" s="324">
        <v>0</v>
      </c>
      <c r="L111" s="324">
        <v>270100</v>
      </c>
      <c r="M111" s="324">
        <v>6.0837443971439509</v>
      </c>
      <c r="N111" s="324">
        <v>270100</v>
      </c>
      <c r="O111" s="324">
        <v>6.0837443971439509</v>
      </c>
    </row>
    <row r="112" spans="1:15" x14ac:dyDescent="0.25">
      <c r="A112" s="95" t="s">
        <v>118</v>
      </c>
      <c r="B112" s="324">
        <v>166108</v>
      </c>
      <c r="C112" s="324">
        <v>81.465424227562536</v>
      </c>
      <c r="D112" s="324">
        <v>45160</v>
      </c>
      <c r="E112" s="324">
        <v>16.151645207439199</v>
      </c>
      <c r="F112" s="324">
        <v>16000</v>
      </c>
      <c r="G112" s="324">
        <v>2.6268264652766375</v>
      </c>
      <c r="H112" s="324">
        <v>322044</v>
      </c>
      <c r="I112" s="324">
        <v>13.786130136986301</v>
      </c>
      <c r="J112" s="324">
        <v>139768</v>
      </c>
      <c r="K112" s="324">
        <v>13.823360696271388</v>
      </c>
      <c r="L112" s="324">
        <v>50620</v>
      </c>
      <c r="M112" s="324">
        <v>1.1401671284095771</v>
      </c>
      <c r="N112" s="324">
        <v>739700</v>
      </c>
      <c r="O112" s="324">
        <v>16.661035655562312</v>
      </c>
    </row>
    <row r="113" spans="1:15" x14ac:dyDescent="0.25">
      <c r="A113" s="95" t="s">
        <v>119</v>
      </c>
      <c r="B113" s="324">
        <v>0</v>
      </c>
      <c r="C113" s="324">
        <v>0</v>
      </c>
      <c r="D113" s="324">
        <v>0</v>
      </c>
      <c r="E113" s="324">
        <v>0</v>
      </c>
      <c r="F113" s="324">
        <v>0</v>
      </c>
      <c r="G113" s="324">
        <v>0</v>
      </c>
      <c r="H113" s="324">
        <v>0</v>
      </c>
      <c r="I113" s="324">
        <v>0</v>
      </c>
      <c r="J113" s="324">
        <v>0</v>
      </c>
      <c r="K113" s="324">
        <v>0</v>
      </c>
      <c r="L113" s="324">
        <v>0</v>
      </c>
      <c r="M113" s="324">
        <v>0</v>
      </c>
      <c r="N113" s="324">
        <v>0</v>
      </c>
      <c r="O113" s="324">
        <v>0</v>
      </c>
    </row>
    <row r="114" spans="1:15" x14ac:dyDescent="0.25">
      <c r="A114" s="95" t="s">
        <v>120</v>
      </c>
      <c r="B114" s="324">
        <v>0</v>
      </c>
      <c r="C114" s="324">
        <v>0</v>
      </c>
      <c r="D114" s="324">
        <v>0</v>
      </c>
      <c r="E114" s="324">
        <v>0</v>
      </c>
      <c r="F114" s="324">
        <v>0</v>
      </c>
      <c r="G114" s="324">
        <v>0</v>
      </c>
      <c r="H114" s="324">
        <v>0</v>
      </c>
      <c r="I114" s="324">
        <v>0</v>
      </c>
      <c r="J114" s="324">
        <v>0</v>
      </c>
      <c r="K114" s="324">
        <v>0</v>
      </c>
      <c r="L114" s="324">
        <v>0</v>
      </c>
      <c r="M114" s="324">
        <v>0</v>
      </c>
      <c r="N114" s="324">
        <v>0</v>
      </c>
      <c r="O114" s="324">
        <v>0</v>
      </c>
    </row>
    <row r="115" spans="1:15" x14ac:dyDescent="0.25">
      <c r="A115" s="95" t="s">
        <v>121</v>
      </c>
      <c r="B115" s="324">
        <v>0</v>
      </c>
      <c r="C115" s="324">
        <v>0</v>
      </c>
      <c r="D115" s="324">
        <v>0</v>
      </c>
      <c r="E115" s="324">
        <v>0</v>
      </c>
      <c r="F115" s="324">
        <v>0</v>
      </c>
      <c r="G115" s="324">
        <v>0</v>
      </c>
      <c r="H115" s="324">
        <v>0</v>
      </c>
      <c r="I115" s="324">
        <v>0</v>
      </c>
      <c r="J115" s="324">
        <v>0</v>
      </c>
      <c r="K115" s="324">
        <v>0</v>
      </c>
      <c r="L115" s="324">
        <v>349790</v>
      </c>
      <c r="M115" s="324">
        <v>7.8786854967677993</v>
      </c>
      <c r="N115" s="324">
        <v>349790</v>
      </c>
      <c r="O115" s="324">
        <v>7.8786854967677993</v>
      </c>
    </row>
    <row r="116" spans="1:15" x14ac:dyDescent="0.25">
      <c r="A116" s="95" t="s">
        <v>122</v>
      </c>
      <c r="B116" s="324">
        <v>0</v>
      </c>
      <c r="C116" s="324">
        <v>0</v>
      </c>
      <c r="D116" s="324">
        <v>0</v>
      </c>
      <c r="E116" s="324">
        <v>0</v>
      </c>
      <c r="F116" s="324">
        <v>0</v>
      </c>
      <c r="G116" s="324">
        <v>0</v>
      </c>
      <c r="H116" s="324">
        <v>0</v>
      </c>
      <c r="I116" s="324">
        <v>0</v>
      </c>
      <c r="J116" s="324">
        <v>0</v>
      </c>
      <c r="K116" s="324">
        <v>0</v>
      </c>
      <c r="L116" s="324">
        <v>0</v>
      </c>
      <c r="M116" s="324">
        <v>0</v>
      </c>
      <c r="N116" s="324">
        <v>0</v>
      </c>
      <c r="O116" s="324">
        <v>0</v>
      </c>
    </row>
    <row r="117" spans="1:15" x14ac:dyDescent="0.25">
      <c r="A117" s="327" t="s">
        <v>123</v>
      </c>
      <c r="B117" s="328">
        <v>343494.8</v>
      </c>
      <c r="C117" s="328">
        <v>168.46238352133398</v>
      </c>
      <c r="D117" s="328">
        <v>257535.28</v>
      </c>
      <c r="E117" s="328">
        <v>92.10846924177396</v>
      </c>
      <c r="F117" s="328">
        <v>919138.93</v>
      </c>
      <c r="G117" s="328">
        <v>150.9011541618782</v>
      </c>
      <c r="H117" s="328">
        <v>2648980.7000000002</v>
      </c>
      <c r="I117" s="328">
        <v>113.3981464041096</v>
      </c>
      <c r="J117" s="328">
        <v>1076089.42</v>
      </c>
      <c r="K117" s="328">
        <v>106.4275956878647</v>
      </c>
      <c r="L117" s="328">
        <v>1755990</v>
      </c>
      <c r="M117" s="328">
        <v>39.551996756537605</v>
      </c>
      <c r="N117" s="328">
        <v>7001229.1299999999</v>
      </c>
      <c r="O117" s="328">
        <v>157.69599590062393</v>
      </c>
    </row>
    <row r="118" spans="1:15" x14ac:dyDescent="0.25">
      <c r="A118" s="327" t="s">
        <v>124</v>
      </c>
      <c r="B118" s="328">
        <v>1008316.7699999998</v>
      </c>
      <c r="C118" s="328">
        <v>494.5153359489945</v>
      </c>
      <c r="D118" s="328">
        <v>1015917.78</v>
      </c>
      <c r="E118" s="328">
        <v>363.34684549356223</v>
      </c>
      <c r="F118" s="328">
        <v>2433535.7400000002</v>
      </c>
      <c r="G118" s="328">
        <v>399.52975537678543</v>
      </c>
      <c r="H118" s="328">
        <v>7875802.4200000009</v>
      </c>
      <c r="I118" s="328">
        <v>337.14907619863015</v>
      </c>
      <c r="J118" s="328">
        <v>3390496.23</v>
      </c>
      <c r="K118" s="328">
        <v>335.32748788448225</v>
      </c>
      <c r="L118" s="328">
        <v>5289879</v>
      </c>
      <c r="M118" s="328">
        <v>119.14946955875396</v>
      </c>
      <c r="N118" s="328">
        <v>21013947.940000001</v>
      </c>
      <c r="O118" s="328">
        <v>473.31909678581889</v>
      </c>
    </row>
    <row r="119" spans="1:15" x14ac:dyDescent="0.25">
      <c r="A119" s="327" t="s">
        <v>125</v>
      </c>
      <c r="B119" s="328">
        <v>1008316.7699999998</v>
      </c>
      <c r="C119" s="328">
        <v>494.5153359489945</v>
      </c>
      <c r="D119" s="328">
        <v>1015917.78</v>
      </c>
      <c r="E119" s="328">
        <v>363.34684549356223</v>
      </c>
      <c r="F119" s="328">
        <v>2433535.7400000002</v>
      </c>
      <c r="G119" s="328">
        <v>399.52975537678543</v>
      </c>
      <c r="H119" s="328">
        <v>7875802.4200000009</v>
      </c>
      <c r="I119" s="328">
        <v>337.14907619863015</v>
      </c>
      <c r="J119" s="328">
        <v>3390496.23</v>
      </c>
      <c r="K119" s="328">
        <v>335.32748788448225</v>
      </c>
      <c r="L119" s="328">
        <v>5289879</v>
      </c>
      <c r="M119" s="328">
        <v>119.14946955875396</v>
      </c>
      <c r="N119" s="328">
        <v>21013947.940000001</v>
      </c>
      <c r="O119" s="328">
        <v>473.31909678581889</v>
      </c>
    </row>
    <row r="120" spans="1:15" x14ac:dyDescent="0.25">
      <c r="A120" s="327" t="s">
        <v>126</v>
      </c>
      <c r="B120" s="328">
        <v>0.65933840414059564</v>
      </c>
      <c r="C120" s="328">
        <v>3.2336361164325434E-4</v>
      </c>
      <c r="D120" s="328">
        <v>0.74649987915360627</v>
      </c>
      <c r="E120" s="328">
        <v>2.6698851185751298E-4</v>
      </c>
      <c r="F120" s="328">
        <v>0.62230308974217075</v>
      </c>
      <c r="G120" s="328">
        <v>1.0216763909738479E-4</v>
      </c>
      <c r="H120" s="328">
        <v>0.6636557700745368</v>
      </c>
      <c r="I120" s="328">
        <v>2.8409921664149692E-5</v>
      </c>
      <c r="J120" s="328">
        <v>0.68261595147091492</v>
      </c>
      <c r="K120" s="328">
        <v>6.7512209620306098E-5</v>
      </c>
      <c r="L120" s="328">
        <v>0.66804722754528034</v>
      </c>
      <c r="M120" s="328">
        <v>1.5047125426161234E-5</v>
      </c>
      <c r="N120" s="328">
        <v>0.66682942443798587</v>
      </c>
      <c r="O120" s="328">
        <v>1.5019695574880867E-5</v>
      </c>
    </row>
    <row r="121" spans="1:15" x14ac:dyDescent="0.25">
      <c r="A121" s="243" t="s">
        <v>127</v>
      </c>
      <c r="B121" s="241" t="s">
        <v>13</v>
      </c>
      <c r="C121" s="241" t="s">
        <v>13</v>
      </c>
      <c r="D121" s="241" t="s">
        <v>13</v>
      </c>
      <c r="E121" s="241" t="s">
        <v>13</v>
      </c>
      <c r="F121" s="241" t="s">
        <v>13</v>
      </c>
      <c r="G121" s="241" t="s">
        <v>13</v>
      </c>
      <c r="H121" s="241" t="s">
        <v>13</v>
      </c>
      <c r="I121" s="241" t="s">
        <v>13</v>
      </c>
      <c r="J121" s="241" t="s">
        <v>13</v>
      </c>
      <c r="K121" s="241" t="s">
        <v>13</v>
      </c>
      <c r="L121" s="241" t="s">
        <v>13</v>
      </c>
      <c r="M121" s="241" t="s">
        <v>13</v>
      </c>
      <c r="N121" s="241" t="s">
        <v>13</v>
      </c>
      <c r="O121" s="241" t="s">
        <v>13</v>
      </c>
    </row>
    <row r="122" spans="1:15" x14ac:dyDescent="0.25">
      <c r="A122" s="330" t="s">
        <v>128</v>
      </c>
      <c r="B122" s="331">
        <v>217710</v>
      </c>
      <c r="C122" s="331">
        <v>106.7729279058362</v>
      </c>
      <c r="D122" s="331">
        <v>0</v>
      </c>
      <c r="E122" s="331">
        <v>0</v>
      </c>
      <c r="F122" s="331">
        <v>0</v>
      </c>
      <c r="G122" s="331">
        <v>0</v>
      </c>
      <c r="H122" s="331">
        <v>480440</v>
      </c>
      <c r="I122" s="331">
        <v>20.56678082191781</v>
      </c>
      <c r="J122" s="331">
        <v>223840</v>
      </c>
      <c r="K122" s="331">
        <v>22.138265255662152</v>
      </c>
      <c r="L122" s="331">
        <v>0</v>
      </c>
      <c r="M122" s="331">
        <v>0</v>
      </c>
      <c r="N122" s="331">
        <v>921990</v>
      </c>
      <c r="O122" s="331">
        <v>20.766943712412999</v>
      </c>
    </row>
    <row r="123" spans="1:15" x14ac:dyDescent="0.25">
      <c r="A123" s="330" t="s">
        <v>129</v>
      </c>
      <c r="B123" s="331">
        <v>0</v>
      </c>
      <c r="C123" s="331">
        <v>0</v>
      </c>
      <c r="D123" s="331">
        <v>0</v>
      </c>
      <c r="E123" s="331">
        <v>0</v>
      </c>
      <c r="F123" s="331">
        <v>0</v>
      </c>
      <c r="G123" s="331">
        <v>0</v>
      </c>
      <c r="H123" s="331">
        <v>0</v>
      </c>
      <c r="I123" s="331">
        <v>0</v>
      </c>
      <c r="J123" s="331">
        <v>0</v>
      </c>
      <c r="K123" s="331">
        <v>0</v>
      </c>
      <c r="L123" s="331">
        <v>0</v>
      </c>
      <c r="M123" s="331">
        <v>0</v>
      </c>
      <c r="N123" s="331">
        <v>0</v>
      </c>
      <c r="O123" s="331">
        <v>0</v>
      </c>
    </row>
    <row r="124" spans="1:15" x14ac:dyDescent="0.25">
      <c r="A124" s="332" t="s">
        <v>130</v>
      </c>
      <c r="B124" s="333">
        <v>217710</v>
      </c>
      <c r="C124" s="333">
        <v>106.7729279058362</v>
      </c>
      <c r="D124" s="333">
        <v>0</v>
      </c>
      <c r="E124" s="333">
        <v>0</v>
      </c>
      <c r="F124" s="333">
        <v>0</v>
      </c>
      <c r="G124" s="333">
        <v>0</v>
      </c>
      <c r="H124" s="333">
        <v>480440</v>
      </c>
      <c r="I124" s="333">
        <v>20.56678082191781</v>
      </c>
      <c r="J124" s="333">
        <v>223840</v>
      </c>
      <c r="K124" s="333">
        <v>22.138265255662152</v>
      </c>
      <c r="L124" s="333">
        <v>0</v>
      </c>
      <c r="M124" s="333">
        <v>0</v>
      </c>
      <c r="N124" s="333">
        <v>921990</v>
      </c>
      <c r="O124" s="333">
        <v>20.766943712412999</v>
      </c>
    </row>
    <row r="125" spans="1:15" x14ac:dyDescent="0.25">
      <c r="A125" s="334" t="s">
        <v>131</v>
      </c>
      <c r="B125" s="335" t="s">
        <v>13</v>
      </c>
      <c r="C125" s="335" t="s">
        <v>13</v>
      </c>
      <c r="D125" s="335" t="s">
        <v>13</v>
      </c>
      <c r="E125" s="335" t="s">
        <v>13</v>
      </c>
      <c r="F125" s="335" t="s">
        <v>13</v>
      </c>
      <c r="G125" s="335" t="s">
        <v>13</v>
      </c>
      <c r="H125" s="335" t="s">
        <v>13</v>
      </c>
      <c r="I125" s="335" t="s">
        <v>13</v>
      </c>
      <c r="J125" s="335" t="s">
        <v>13</v>
      </c>
      <c r="K125" s="335" t="s">
        <v>13</v>
      </c>
      <c r="L125" s="335" t="s">
        <v>13</v>
      </c>
      <c r="M125" s="335" t="s">
        <v>13</v>
      </c>
      <c r="N125" s="335" t="s">
        <v>13</v>
      </c>
      <c r="O125" s="335" t="s">
        <v>13</v>
      </c>
    </row>
    <row r="126" spans="1:15" x14ac:dyDescent="0.25">
      <c r="A126" s="335" t="s">
        <v>132</v>
      </c>
      <c r="B126" s="336">
        <v>0</v>
      </c>
      <c r="C126" s="336">
        <v>0</v>
      </c>
      <c r="D126" s="336">
        <v>0</v>
      </c>
      <c r="E126" s="336">
        <v>0</v>
      </c>
      <c r="F126" s="336">
        <v>0</v>
      </c>
      <c r="G126" s="336">
        <v>0</v>
      </c>
      <c r="H126" s="336">
        <v>0</v>
      </c>
      <c r="I126" s="336">
        <v>0</v>
      </c>
      <c r="J126" s="336">
        <v>0</v>
      </c>
      <c r="K126" s="336">
        <v>0</v>
      </c>
      <c r="L126" s="336">
        <v>0</v>
      </c>
      <c r="M126" s="336">
        <v>0</v>
      </c>
      <c r="N126" s="336">
        <v>0</v>
      </c>
      <c r="O126" s="336">
        <v>0</v>
      </c>
    </row>
    <row r="127" spans="1:15" x14ac:dyDescent="0.25">
      <c r="A127" s="335" t="s">
        <v>133</v>
      </c>
      <c r="B127" s="336">
        <v>0</v>
      </c>
      <c r="C127" s="336">
        <v>0</v>
      </c>
      <c r="D127" s="336">
        <v>0</v>
      </c>
      <c r="E127" s="336">
        <v>0</v>
      </c>
      <c r="F127" s="336">
        <v>0</v>
      </c>
      <c r="G127" s="336">
        <v>0</v>
      </c>
      <c r="H127" s="336">
        <v>0</v>
      </c>
      <c r="I127" s="336">
        <v>0</v>
      </c>
      <c r="J127" s="336">
        <v>0</v>
      </c>
      <c r="K127" s="336">
        <v>0</v>
      </c>
      <c r="L127" s="336">
        <v>0</v>
      </c>
      <c r="M127" s="336">
        <v>0</v>
      </c>
      <c r="N127" s="336">
        <v>0</v>
      </c>
      <c r="O127" s="336">
        <v>0</v>
      </c>
    </row>
    <row r="128" spans="1:15" x14ac:dyDescent="0.25">
      <c r="A128" s="334" t="s">
        <v>134</v>
      </c>
      <c r="B128" s="337">
        <v>0</v>
      </c>
      <c r="C128" s="337">
        <v>0</v>
      </c>
      <c r="D128" s="337">
        <v>0</v>
      </c>
      <c r="E128" s="337">
        <v>0</v>
      </c>
      <c r="F128" s="337">
        <v>0</v>
      </c>
      <c r="G128" s="337">
        <v>0</v>
      </c>
      <c r="H128" s="337">
        <v>0</v>
      </c>
      <c r="I128" s="337">
        <v>0</v>
      </c>
      <c r="J128" s="337">
        <v>0</v>
      </c>
      <c r="K128" s="337">
        <v>0</v>
      </c>
      <c r="L128" s="337">
        <v>0</v>
      </c>
      <c r="M128" s="337">
        <v>0</v>
      </c>
      <c r="N128" s="337">
        <v>0</v>
      </c>
      <c r="O128" s="337">
        <v>0</v>
      </c>
    </row>
  </sheetData>
  <mergeCells count="14">
    <mergeCell ref="N1:O1"/>
    <mergeCell ref="B3:C3"/>
    <mergeCell ref="D3:E3"/>
    <mergeCell ref="F3:G3"/>
    <mergeCell ref="H3:I3"/>
    <mergeCell ref="J3:K3"/>
    <mergeCell ref="L3:M3"/>
    <mergeCell ref="N3:O3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8"/>
  <sheetViews>
    <sheetView tabSelected="1" workbookViewId="0"/>
  </sheetViews>
  <sheetFormatPr baseColWidth="10" defaultColWidth="8.88671875" defaultRowHeight="13.2" x14ac:dyDescent="0.25"/>
  <cols>
    <col min="1" max="1" width="58.5546875" customWidth="1"/>
    <col min="2" max="2" width="14" customWidth="1"/>
    <col min="3" max="3" width="7.77734375" customWidth="1"/>
    <col min="4" max="4" width="14" customWidth="1"/>
    <col min="5" max="5" width="8.5546875" customWidth="1"/>
    <col min="6" max="6" width="14.6640625" customWidth="1"/>
    <col min="7" max="7" width="8.5546875" customWidth="1"/>
    <col min="8" max="8" width="14" customWidth="1"/>
    <col min="9" max="9" width="7.77734375" customWidth="1"/>
    <col min="10" max="10" width="15" customWidth="1"/>
    <col min="11" max="11" width="8.5546875" customWidth="1"/>
    <col min="12" max="12" width="14" customWidth="1"/>
    <col min="13" max="13" width="7.77734375" customWidth="1"/>
    <col min="14" max="14" width="14" customWidth="1"/>
    <col min="15" max="15" width="7.77734375" customWidth="1"/>
    <col min="16" max="16" width="15.5546875" bestFit="1" customWidth="1"/>
    <col min="17" max="17" width="8.5546875" customWidth="1"/>
    <col min="18" max="18" width="16.6640625" bestFit="1" customWidth="1"/>
    <col min="19" max="19" width="8.5546875" customWidth="1"/>
  </cols>
  <sheetData>
    <row r="1" spans="1:19" x14ac:dyDescent="0.25">
      <c r="B1" s="531" t="s">
        <v>0</v>
      </c>
      <c r="C1" s="531"/>
      <c r="D1" s="531" t="s">
        <v>1</v>
      </c>
      <c r="E1" s="531"/>
      <c r="F1" s="531" t="s">
        <v>2</v>
      </c>
      <c r="G1" s="531"/>
      <c r="H1" s="531" t="s">
        <v>3</v>
      </c>
      <c r="I1" s="531"/>
      <c r="J1" s="531" t="s">
        <v>4</v>
      </c>
      <c r="K1" s="531"/>
      <c r="L1" s="531" t="s">
        <v>5</v>
      </c>
      <c r="M1" s="531"/>
      <c r="N1" s="531" t="s">
        <v>6</v>
      </c>
      <c r="O1" s="531"/>
      <c r="P1" s="531" t="s">
        <v>7</v>
      </c>
      <c r="Q1" s="531"/>
      <c r="R1" s="531" t="s">
        <v>8</v>
      </c>
      <c r="S1" s="531"/>
    </row>
    <row r="2" spans="1:19" ht="57" x14ac:dyDescent="0.25">
      <c r="A2" s="1" t="s">
        <v>9</v>
      </c>
      <c r="B2" s="1" t="s">
        <v>10</v>
      </c>
      <c r="C2" s="2" t="s">
        <v>11</v>
      </c>
      <c r="D2" s="1" t="s">
        <v>10</v>
      </c>
      <c r="E2" s="2" t="s">
        <v>11</v>
      </c>
      <c r="F2" s="1" t="s">
        <v>10</v>
      </c>
      <c r="G2" s="2" t="s">
        <v>11</v>
      </c>
      <c r="H2" s="1" t="s">
        <v>10</v>
      </c>
      <c r="I2" s="2" t="s">
        <v>11</v>
      </c>
      <c r="J2" s="1" t="s">
        <v>10</v>
      </c>
      <c r="K2" s="2" t="s">
        <v>11</v>
      </c>
      <c r="L2" s="1" t="s">
        <v>10</v>
      </c>
      <c r="M2" s="2" t="s">
        <v>11</v>
      </c>
      <c r="N2" s="1" t="s">
        <v>10</v>
      </c>
      <c r="O2" s="2" t="s">
        <v>11</v>
      </c>
      <c r="P2" s="1" t="s">
        <v>10</v>
      </c>
      <c r="Q2" s="2" t="s">
        <v>11</v>
      </c>
      <c r="R2" s="1" t="s">
        <v>10</v>
      </c>
      <c r="S2" s="2" t="s">
        <v>11</v>
      </c>
    </row>
    <row r="3" spans="1:19" x14ac:dyDescent="0.25">
      <c r="A3" s="3" t="s">
        <v>12</v>
      </c>
      <c r="B3" s="50">
        <v>32533</v>
      </c>
      <c r="C3" s="51"/>
      <c r="D3" s="50">
        <v>44397</v>
      </c>
      <c r="E3" s="51"/>
      <c r="F3" s="50">
        <v>79791</v>
      </c>
      <c r="G3" s="51"/>
      <c r="H3" s="50">
        <v>62634</v>
      </c>
      <c r="I3" s="51"/>
      <c r="J3" s="50">
        <v>318646</v>
      </c>
      <c r="K3" s="51"/>
      <c r="L3" s="50">
        <v>70225</v>
      </c>
      <c r="M3" s="51"/>
      <c r="N3" s="50">
        <v>62888</v>
      </c>
      <c r="O3" s="51"/>
      <c r="P3" s="50">
        <v>73027</v>
      </c>
      <c r="Q3" s="51"/>
      <c r="R3" s="50">
        <f>+SUM(B3:Q3)</f>
        <v>744141</v>
      </c>
      <c r="S3" s="51"/>
    </row>
    <row r="4" spans="1:19" x14ac:dyDescent="0.25">
      <c r="A4" s="4" t="s">
        <v>14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98" t="s">
        <v>15</v>
      </c>
      <c r="B5" s="99" t="s">
        <v>13</v>
      </c>
      <c r="C5" s="99" t="s">
        <v>13</v>
      </c>
      <c r="D5" s="99" t="s">
        <v>13</v>
      </c>
      <c r="E5" s="99" t="s">
        <v>13</v>
      </c>
      <c r="F5" s="99" t="s">
        <v>13</v>
      </c>
      <c r="G5" s="99" t="s">
        <v>13</v>
      </c>
      <c r="H5" s="99" t="s">
        <v>13</v>
      </c>
      <c r="I5" s="99" t="s">
        <v>13</v>
      </c>
      <c r="J5" s="99" t="s">
        <v>13</v>
      </c>
      <c r="K5" s="99" t="s">
        <v>13</v>
      </c>
      <c r="L5" s="99" t="s">
        <v>13</v>
      </c>
      <c r="M5" s="99" t="s">
        <v>13</v>
      </c>
      <c r="N5" s="99" t="s">
        <v>13</v>
      </c>
      <c r="O5" s="99" t="s">
        <v>13</v>
      </c>
      <c r="P5" s="99" t="s">
        <v>13</v>
      </c>
      <c r="Q5" s="99" t="s">
        <v>13</v>
      </c>
      <c r="R5" s="99" t="s">
        <v>13</v>
      </c>
      <c r="S5" s="99" t="s">
        <v>13</v>
      </c>
    </row>
    <row r="6" spans="1:19" x14ac:dyDescent="0.25">
      <c r="A6" s="5" t="s">
        <v>16</v>
      </c>
      <c r="B6" s="54">
        <v>415072.32000000024</v>
      </c>
      <c r="C6" s="54">
        <f>+B6/B$3</f>
        <v>12.758501214151792</v>
      </c>
      <c r="D6" s="54">
        <v>165088</v>
      </c>
      <c r="E6" s="54">
        <f>+D6/D$3</f>
        <v>3.7184494447823053</v>
      </c>
      <c r="F6" s="54">
        <v>152096.16</v>
      </c>
      <c r="G6" s="54">
        <f>+F6/F$3</f>
        <v>1.9061819002143099</v>
      </c>
      <c r="H6" s="54">
        <v>653409.0000000007</v>
      </c>
      <c r="I6" s="54">
        <f>+H6/H$3</f>
        <v>10.432177411629478</v>
      </c>
      <c r="J6" s="54">
        <v>737856.48000000033</v>
      </c>
      <c r="K6" s="54">
        <f>+J6/J$3</f>
        <v>2.3155993798761019</v>
      </c>
      <c r="L6" s="54">
        <v>428288.51999999984</v>
      </c>
      <c r="M6" s="54">
        <f>+L6/L$3</f>
        <v>6.0988041295834794</v>
      </c>
      <c r="N6" s="54">
        <v>613984.20000000007</v>
      </c>
      <c r="O6" s="54">
        <f>+N6/N$3</f>
        <v>9.7631376415214355</v>
      </c>
      <c r="P6" s="54">
        <v>215002.89000000007</v>
      </c>
      <c r="Q6" s="54">
        <f>+P6/P$3</f>
        <v>2.9441561340326192</v>
      </c>
      <c r="R6" s="54">
        <f>+B6+D6+F6+H6+J6+L6+N6+P6</f>
        <v>3380797.5700000017</v>
      </c>
      <c r="S6" s="54">
        <f>+R6/R$3</f>
        <v>4.543221741578547</v>
      </c>
    </row>
    <row r="7" spans="1:19" x14ac:dyDescent="0.25">
      <c r="A7" s="5" t="s">
        <v>17</v>
      </c>
      <c r="B7" s="54">
        <v>1853</v>
      </c>
      <c r="C7" s="54"/>
      <c r="D7" s="54">
        <v>737</v>
      </c>
      <c r="E7" s="54"/>
      <c r="F7" s="54">
        <v>679</v>
      </c>
      <c r="G7" s="54"/>
      <c r="H7" s="54">
        <v>2917</v>
      </c>
      <c r="I7" s="54"/>
      <c r="J7" s="54">
        <v>3294</v>
      </c>
      <c r="K7" s="54"/>
      <c r="L7" s="54">
        <v>1912</v>
      </c>
      <c r="M7" s="54"/>
      <c r="N7" s="54">
        <v>2741</v>
      </c>
      <c r="O7" s="54"/>
      <c r="P7" s="54">
        <v>959.83</v>
      </c>
      <c r="Q7" s="54"/>
      <c r="R7" s="54">
        <f>+B7+D7+F7+H7+J7+L7+N7+P7</f>
        <v>15092.83</v>
      </c>
      <c r="S7" s="54"/>
    </row>
    <row r="8" spans="1:19" x14ac:dyDescent="0.25">
      <c r="A8" s="5" t="s">
        <v>18</v>
      </c>
      <c r="B8" s="54">
        <v>80</v>
      </c>
      <c r="C8" s="54">
        <v>80</v>
      </c>
      <c r="D8" s="54">
        <v>80</v>
      </c>
      <c r="E8" s="54">
        <v>80</v>
      </c>
      <c r="F8" s="54">
        <v>80</v>
      </c>
      <c r="G8" s="54">
        <v>80</v>
      </c>
      <c r="H8" s="54">
        <v>80</v>
      </c>
      <c r="I8" s="54">
        <v>80</v>
      </c>
      <c r="J8" s="54">
        <v>80</v>
      </c>
      <c r="K8" s="54">
        <v>80</v>
      </c>
      <c r="L8" s="54">
        <v>80</v>
      </c>
      <c r="M8" s="54">
        <v>80</v>
      </c>
      <c r="N8" s="54">
        <v>80</v>
      </c>
      <c r="O8" s="54">
        <v>80</v>
      </c>
      <c r="P8" s="54">
        <v>80</v>
      </c>
      <c r="Q8" s="54">
        <v>80</v>
      </c>
      <c r="R8" s="54">
        <v>80</v>
      </c>
      <c r="S8" s="54">
        <v>80</v>
      </c>
    </row>
    <row r="9" spans="1:19" x14ac:dyDescent="0.25">
      <c r="A9" s="5" t="s">
        <v>19</v>
      </c>
      <c r="B9" s="54">
        <v>2.8</v>
      </c>
      <c r="C9" s="54"/>
      <c r="D9" s="54">
        <v>2.8</v>
      </c>
      <c r="E9" s="54"/>
      <c r="F9" s="54">
        <v>2.8</v>
      </c>
      <c r="G9" s="54"/>
      <c r="H9" s="54">
        <v>2.8</v>
      </c>
      <c r="I9" s="54"/>
      <c r="J9" s="54">
        <v>2.8</v>
      </c>
      <c r="K9" s="54"/>
      <c r="L9" s="54">
        <v>2.8</v>
      </c>
      <c r="M9" s="54"/>
      <c r="N9" s="54">
        <v>2.8</v>
      </c>
      <c r="O9" s="54"/>
      <c r="P9" s="54">
        <v>2.8</v>
      </c>
      <c r="Q9" s="54"/>
      <c r="R9" s="54">
        <v>2.8</v>
      </c>
      <c r="S9" s="54"/>
    </row>
    <row r="10" spans="1:19" x14ac:dyDescent="0.25">
      <c r="A10" s="100" t="s">
        <v>20</v>
      </c>
      <c r="B10" s="101" t="s">
        <v>13</v>
      </c>
      <c r="C10" s="101" t="s">
        <v>13</v>
      </c>
      <c r="D10" s="101" t="s">
        <v>13</v>
      </c>
      <c r="E10" s="101" t="s">
        <v>13</v>
      </c>
      <c r="F10" s="101" t="s">
        <v>13</v>
      </c>
      <c r="G10" s="101" t="s">
        <v>13</v>
      </c>
      <c r="H10" s="101" t="s">
        <v>13</v>
      </c>
      <c r="I10" s="101" t="s">
        <v>13</v>
      </c>
      <c r="J10" s="101" t="s">
        <v>13</v>
      </c>
      <c r="K10" s="101" t="s">
        <v>13</v>
      </c>
      <c r="L10" s="101" t="s">
        <v>13</v>
      </c>
      <c r="M10" s="101" t="s">
        <v>13</v>
      </c>
      <c r="N10" s="101" t="s">
        <v>13</v>
      </c>
      <c r="O10" s="101" t="s">
        <v>13</v>
      </c>
      <c r="P10" s="101" t="s">
        <v>13</v>
      </c>
      <c r="Q10" s="101" t="s">
        <v>13</v>
      </c>
      <c r="R10" s="101" t="s">
        <v>13</v>
      </c>
      <c r="S10" s="101" t="s">
        <v>13</v>
      </c>
    </row>
    <row r="11" spans="1:19" x14ac:dyDescent="0.25">
      <c r="A11" s="7" t="s">
        <v>21</v>
      </c>
      <c r="B11" s="55" t="s">
        <v>13</v>
      </c>
      <c r="C11" s="55" t="s">
        <v>13</v>
      </c>
      <c r="D11" s="55" t="s">
        <v>13</v>
      </c>
      <c r="E11" s="55" t="s">
        <v>13</v>
      </c>
      <c r="F11" s="55" t="s">
        <v>13</v>
      </c>
      <c r="G11" s="55" t="s">
        <v>13</v>
      </c>
      <c r="H11" s="55" t="s">
        <v>13</v>
      </c>
      <c r="I11" s="55" t="s">
        <v>13</v>
      </c>
      <c r="J11" s="55" t="s">
        <v>13</v>
      </c>
      <c r="K11" s="55" t="s">
        <v>13</v>
      </c>
      <c r="L11" s="55" t="s">
        <v>13</v>
      </c>
      <c r="M11" s="55" t="s">
        <v>13</v>
      </c>
      <c r="N11" s="55" t="s">
        <v>13</v>
      </c>
      <c r="O11" s="55" t="s">
        <v>13</v>
      </c>
      <c r="P11" s="55" t="s">
        <v>13</v>
      </c>
      <c r="Q11" s="55" t="s">
        <v>13</v>
      </c>
      <c r="R11" s="55" t="s">
        <v>13</v>
      </c>
      <c r="S11" s="55" t="s">
        <v>13</v>
      </c>
    </row>
    <row r="12" spans="1:19" x14ac:dyDescent="0.25">
      <c r="A12" s="6" t="s">
        <v>22</v>
      </c>
      <c r="B12" s="55">
        <v>280240.32999999996</v>
      </c>
      <c r="C12" s="55">
        <f t="shared" ref="C12:C18" si="0">+B12/B$3</f>
        <v>8.6140328282052057</v>
      </c>
      <c r="D12" s="55">
        <v>0</v>
      </c>
      <c r="E12" s="55">
        <f t="shared" ref="E12:E18" si="1">+D12/D$3</f>
        <v>0</v>
      </c>
      <c r="F12" s="55">
        <v>0</v>
      </c>
      <c r="G12" s="55">
        <f t="shared" ref="G12:G18" si="2">+F12/F$3</f>
        <v>0</v>
      </c>
      <c r="H12" s="55">
        <v>195843</v>
      </c>
      <c r="I12" s="55">
        <f t="shared" ref="I12:I18" si="3">+H12/H$3</f>
        <v>3.1267841747293801</v>
      </c>
      <c r="J12" s="55">
        <v>3452760</v>
      </c>
      <c r="K12" s="55">
        <f t="shared" ref="K12:K18" si="4">+J12/J$3</f>
        <v>10.835723655718258</v>
      </c>
      <c r="L12" s="55">
        <v>293580</v>
      </c>
      <c r="M12" s="55">
        <f t="shared" ref="M12:M18" si="5">+L12/L$3</f>
        <v>4.1805624777500894</v>
      </c>
      <c r="N12" s="55">
        <v>1110310</v>
      </c>
      <c r="O12" s="55">
        <f t="shared" ref="O12:O18" si="6">+N12/N$3</f>
        <v>17.655355552728661</v>
      </c>
      <c r="P12" s="55">
        <v>0</v>
      </c>
      <c r="Q12" s="55">
        <f t="shared" ref="Q12:Q18" si="7">+P12/P$3</f>
        <v>0</v>
      </c>
      <c r="R12" s="55">
        <f t="shared" ref="R12:R18" si="8">+B12+D12+F12+H12+J12+L12+N12+P12</f>
        <v>5332733.33</v>
      </c>
      <c r="S12" s="55">
        <f t="shared" ref="S12:S18" si="9">+R12/R$3</f>
        <v>7.1662941969331087</v>
      </c>
    </row>
    <row r="13" spans="1:19" x14ac:dyDescent="0.25">
      <c r="A13" s="6" t="s">
        <v>23</v>
      </c>
      <c r="B13" s="55">
        <v>2052280</v>
      </c>
      <c r="C13" s="55">
        <f t="shared" si="0"/>
        <v>63.083023391633112</v>
      </c>
      <c r="D13" s="55">
        <v>3364599.1300000004</v>
      </c>
      <c r="E13" s="55">
        <f t="shared" si="1"/>
        <v>75.784380250917863</v>
      </c>
      <c r="F13" s="55">
        <v>2751109</v>
      </c>
      <c r="G13" s="55">
        <f t="shared" si="2"/>
        <v>34.478938727425401</v>
      </c>
      <c r="H13" s="55">
        <v>3883239</v>
      </c>
      <c r="I13" s="55">
        <f t="shared" si="3"/>
        <v>61.998898361912062</v>
      </c>
      <c r="J13" s="55">
        <v>10255050</v>
      </c>
      <c r="K13" s="55">
        <f t="shared" si="4"/>
        <v>32.183206442258808</v>
      </c>
      <c r="L13" s="55">
        <v>6120840</v>
      </c>
      <c r="M13" s="55">
        <f t="shared" si="5"/>
        <v>87.160412958348161</v>
      </c>
      <c r="N13" s="55">
        <v>3684060</v>
      </c>
      <c r="O13" s="55">
        <f t="shared" si="6"/>
        <v>58.581287368019339</v>
      </c>
      <c r="P13" s="55">
        <v>4575983</v>
      </c>
      <c r="Q13" s="55">
        <f t="shared" si="7"/>
        <v>62.661522450600465</v>
      </c>
      <c r="R13" s="55">
        <f t="shared" si="8"/>
        <v>36687160.130000003</v>
      </c>
      <c r="S13" s="55">
        <f t="shared" si="9"/>
        <v>49.301355697374561</v>
      </c>
    </row>
    <row r="14" spans="1:19" x14ac:dyDescent="0.25">
      <c r="A14" s="6" t="s">
        <v>24</v>
      </c>
      <c r="B14" s="55">
        <v>0</v>
      </c>
      <c r="C14" s="55">
        <f t="shared" si="0"/>
        <v>0</v>
      </c>
      <c r="D14" s="55">
        <v>0</v>
      </c>
      <c r="E14" s="55">
        <f t="shared" si="1"/>
        <v>0</v>
      </c>
      <c r="F14" s="55">
        <v>0</v>
      </c>
      <c r="G14" s="55">
        <f t="shared" si="2"/>
        <v>0</v>
      </c>
      <c r="H14" s="55">
        <v>351570</v>
      </c>
      <c r="I14" s="55">
        <f t="shared" si="3"/>
        <v>5.6130855445923942</v>
      </c>
      <c r="J14" s="55">
        <v>0</v>
      </c>
      <c r="K14" s="55">
        <f t="shared" si="4"/>
        <v>0</v>
      </c>
      <c r="L14" s="55">
        <v>0</v>
      </c>
      <c r="M14" s="55">
        <f t="shared" si="5"/>
        <v>0</v>
      </c>
      <c r="N14" s="55">
        <v>16650.120000000003</v>
      </c>
      <c r="O14" s="55">
        <f t="shared" si="6"/>
        <v>0.26475830047067805</v>
      </c>
      <c r="P14" s="55">
        <v>0</v>
      </c>
      <c r="Q14" s="55">
        <f t="shared" si="7"/>
        <v>0</v>
      </c>
      <c r="R14" s="55">
        <f t="shared" si="8"/>
        <v>368220.12</v>
      </c>
      <c r="S14" s="55">
        <f t="shared" si="9"/>
        <v>0.4948257386704939</v>
      </c>
    </row>
    <row r="15" spans="1:19" x14ac:dyDescent="0.25">
      <c r="A15" s="6" t="s">
        <v>25</v>
      </c>
      <c r="B15" s="55">
        <v>308279.67000000004</v>
      </c>
      <c r="C15" s="55">
        <f t="shared" si="0"/>
        <v>9.4759066178956761</v>
      </c>
      <c r="D15" s="55">
        <v>900800</v>
      </c>
      <c r="E15" s="55">
        <f t="shared" si="1"/>
        <v>20.289659211207965</v>
      </c>
      <c r="F15" s="55">
        <v>614731</v>
      </c>
      <c r="G15" s="55">
        <f t="shared" si="2"/>
        <v>7.7042648920304293</v>
      </c>
      <c r="H15" s="55">
        <v>476608</v>
      </c>
      <c r="I15" s="55">
        <f t="shared" si="3"/>
        <v>7.609413417632596</v>
      </c>
      <c r="J15" s="55">
        <v>109100</v>
      </c>
      <c r="K15" s="55">
        <f t="shared" si="4"/>
        <v>0.34238622170057054</v>
      </c>
      <c r="L15" s="55">
        <v>0</v>
      </c>
      <c r="M15" s="55">
        <f t="shared" si="5"/>
        <v>0</v>
      </c>
      <c r="N15" s="55">
        <v>877480</v>
      </c>
      <c r="O15" s="55">
        <f t="shared" si="6"/>
        <v>13.953059407200103</v>
      </c>
      <c r="P15" s="55">
        <v>0</v>
      </c>
      <c r="Q15" s="55">
        <f t="shared" si="7"/>
        <v>0</v>
      </c>
      <c r="R15" s="55">
        <f t="shared" si="8"/>
        <v>3286998.67</v>
      </c>
      <c r="S15" s="55">
        <f t="shared" si="9"/>
        <v>4.4171718397454249</v>
      </c>
    </row>
    <row r="16" spans="1:19" x14ac:dyDescent="0.25">
      <c r="A16" s="6" t="s">
        <v>26</v>
      </c>
      <c r="B16" s="55">
        <v>0</v>
      </c>
      <c r="C16" s="55">
        <f t="shared" si="0"/>
        <v>0</v>
      </c>
      <c r="D16" s="55">
        <v>0</v>
      </c>
      <c r="E16" s="55">
        <f t="shared" si="1"/>
        <v>0</v>
      </c>
      <c r="F16" s="55">
        <v>0</v>
      </c>
      <c r="G16" s="55">
        <f t="shared" si="2"/>
        <v>0</v>
      </c>
      <c r="H16" s="55">
        <v>0</v>
      </c>
      <c r="I16" s="55">
        <f t="shared" si="3"/>
        <v>0</v>
      </c>
      <c r="J16" s="55">
        <v>679420</v>
      </c>
      <c r="K16" s="55">
        <f t="shared" si="4"/>
        <v>2.1322094110705923</v>
      </c>
      <c r="L16" s="55">
        <v>0</v>
      </c>
      <c r="M16" s="55">
        <f t="shared" si="5"/>
        <v>0</v>
      </c>
      <c r="N16" s="55">
        <v>396460.12</v>
      </c>
      <c r="O16" s="55">
        <f t="shared" si="6"/>
        <v>6.3042252894033837</v>
      </c>
      <c r="P16" s="55">
        <v>193267</v>
      </c>
      <c r="Q16" s="55">
        <f t="shared" si="7"/>
        <v>2.6465143029290537</v>
      </c>
      <c r="R16" s="55">
        <f t="shared" si="8"/>
        <v>1269147.1200000001</v>
      </c>
      <c r="S16" s="55">
        <f t="shared" si="9"/>
        <v>1.7055196797381142</v>
      </c>
    </row>
    <row r="17" spans="1:19" x14ac:dyDescent="0.25">
      <c r="A17" s="6" t="s">
        <v>27</v>
      </c>
      <c r="B17" s="55">
        <v>0</v>
      </c>
      <c r="C17" s="55">
        <f t="shared" si="0"/>
        <v>0</v>
      </c>
      <c r="D17" s="55">
        <v>0</v>
      </c>
      <c r="E17" s="55">
        <f t="shared" si="1"/>
        <v>0</v>
      </c>
      <c r="F17" s="55">
        <v>0</v>
      </c>
      <c r="G17" s="55">
        <f t="shared" si="2"/>
        <v>0</v>
      </c>
      <c r="H17" s="55">
        <v>0</v>
      </c>
      <c r="I17" s="55">
        <f t="shared" si="3"/>
        <v>0</v>
      </c>
      <c r="J17" s="55">
        <v>0</v>
      </c>
      <c r="K17" s="55">
        <f t="shared" si="4"/>
        <v>0</v>
      </c>
      <c r="L17" s="55">
        <v>0</v>
      </c>
      <c r="M17" s="55">
        <f t="shared" si="5"/>
        <v>0</v>
      </c>
      <c r="N17" s="55">
        <v>0</v>
      </c>
      <c r="O17" s="55">
        <f t="shared" si="6"/>
        <v>0</v>
      </c>
      <c r="P17" s="55">
        <v>0</v>
      </c>
      <c r="Q17" s="55">
        <f t="shared" si="7"/>
        <v>0</v>
      </c>
      <c r="R17" s="55">
        <f t="shared" si="8"/>
        <v>0</v>
      </c>
      <c r="S17" s="55">
        <f t="shared" si="9"/>
        <v>0</v>
      </c>
    </row>
    <row r="18" spans="1:19" x14ac:dyDescent="0.25">
      <c r="A18" s="6" t="s">
        <v>28</v>
      </c>
      <c r="B18" s="55">
        <v>59840</v>
      </c>
      <c r="C18" s="55">
        <f t="shared" si="0"/>
        <v>1.839363108228568</v>
      </c>
      <c r="D18" s="55">
        <v>121350</v>
      </c>
      <c r="E18" s="55">
        <f t="shared" si="1"/>
        <v>2.7332927900533819</v>
      </c>
      <c r="F18" s="55">
        <v>864263.0199999999</v>
      </c>
      <c r="G18" s="55">
        <f t="shared" si="2"/>
        <v>10.831585266508753</v>
      </c>
      <c r="H18" s="55">
        <v>0</v>
      </c>
      <c r="I18" s="55">
        <f t="shared" si="3"/>
        <v>0</v>
      </c>
      <c r="J18" s="55">
        <v>0</v>
      </c>
      <c r="K18" s="55">
        <f t="shared" si="4"/>
        <v>0</v>
      </c>
      <c r="L18" s="55">
        <v>132672</v>
      </c>
      <c r="M18" s="55">
        <f t="shared" si="5"/>
        <v>1.8892417230331078</v>
      </c>
      <c r="N18" s="55">
        <v>0</v>
      </c>
      <c r="O18" s="55">
        <f t="shared" si="6"/>
        <v>0</v>
      </c>
      <c r="P18" s="55">
        <v>0</v>
      </c>
      <c r="Q18" s="55">
        <f t="shared" si="7"/>
        <v>0</v>
      </c>
      <c r="R18" s="55">
        <f t="shared" si="8"/>
        <v>1178125.02</v>
      </c>
      <c r="S18" s="55">
        <f t="shared" si="9"/>
        <v>1.5832013287804327</v>
      </c>
    </row>
    <row r="19" spans="1:19" x14ac:dyDescent="0.25">
      <c r="A19" s="8" t="s">
        <v>29</v>
      </c>
      <c r="B19" s="56">
        <f>+SUM(B12:B18)</f>
        <v>2700640</v>
      </c>
      <c r="C19" s="56">
        <f t="shared" ref="C19:S19" si="10">+SUM(C12:C18)</f>
        <v>83.012325945962559</v>
      </c>
      <c r="D19" s="56">
        <f t="shared" si="10"/>
        <v>4386749.1300000008</v>
      </c>
      <c r="E19" s="56">
        <f t="shared" si="10"/>
        <v>98.807332252179208</v>
      </c>
      <c r="F19" s="56">
        <f t="shared" si="10"/>
        <v>4230103.0199999996</v>
      </c>
      <c r="G19" s="56">
        <f t="shared" si="10"/>
        <v>53.014788885964585</v>
      </c>
      <c r="H19" s="56">
        <f t="shared" si="10"/>
        <v>4907260</v>
      </c>
      <c r="I19" s="56">
        <f t="shared" si="10"/>
        <v>78.348181498866438</v>
      </c>
      <c r="J19" s="56">
        <f t="shared" si="10"/>
        <v>14496330</v>
      </c>
      <c r="K19" s="56">
        <f t="shared" si="10"/>
        <v>45.493525730748225</v>
      </c>
      <c r="L19" s="56">
        <f t="shared" si="10"/>
        <v>6547092</v>
      </c>
      <c r="M19" s="56">
        <f t="shared" si="10"/>
        <v>93.230217159131357</v>
      </c>
      <c r="N19" s="56">
        <f t="shared" si="10"/>
        <v>6084960.2400000002</v>
      </c>
      <c r="O19" s="56">
        <f t="shared" si="10"/>
        <v>96.758685917822163</v>
      </c>
      <c r="P19" s="56">
        <f t="shared" si="10"/>
        <v>4769250</v>
      </c>
      <c r="Q19" s="56">
        <f t="shared" si="10"/>
        <v>65.308036753529521</v>
      </c>
      <c r="R19" s="56">
        <f t="shared" si="10"/>
        <v>48122384.390000001</v>
      </c>
      <c r="S19" s="56">
        <f t="shared" si="10"/>
        <v>64.66836848124214</v>
      </c>
    </row>
    <row r="20" spans="1:19" x14ac:dyDescent="0.25">
      <c r="A20" s="102" t="s">
        <v>30</v>
      </c>
      <c r="B20" s="103" t="s">
        <v>13</v>
      </c>
      <c r="C20" s="103" t="s">
        <v>13</v>
      </c>
      <c r="D20" s="103" t="s">
        <v>13</v>
      </c>
      <c r="E20" s="103" t="s">
        <v>13</v>
      </c>
      <c r="F20" s="103" t="s">
        <v>13</v>
      </c>
      <c r="G20" s="103" t="s">
        <v>13</v>
      </c>
      <c r="H20" s="103" t="s">
        <v>13</v>
      </c>
      <c r="I20" s="103" t="s">
        <v>13</v>
      </c>
      <c r="J20" s="103" t="s">
        <v>13</v>
      </c>
      <c r="K20" s="103" t="s">
        <v>13</v>
      </c>
      <c r="L20" s="103" t="s">
        <v>13</v>
      </c>
      <c r="M20" s="103" t="s">
        <v>13</v>
      </c>
      <c r="N20" s="103" t="s">
        <v>13</v>
      </c>
      <c r="O20" s="103" t="s">
        <v>13</v>
      </c>
      <c r="P20" s="103" t="s">
        <v>13</v>
      </c>
      <c r="Q20" s="103" t="s">
        <v>13</v>
      </c>
      <c r="R20" s="103" t="s">
        <v>13</v>
      </c>
      <c r="S20" s="103" t="s">
        <v>13</v>
      </c>
    </row>
    <row r="21" spans="1:19" x14ac:dyDescent="0.25">
      <c r="A21" s="9" t="s">
        <v>31</v>
      </c>
      <c r="B21" s="57">
        <v>0</v>
      </c>
      <c r="C21" s="55">
        <f t="shared" ref="C21:E84" si="11">+B21/B$3</f>
        <v>0</v>
      </c>
      <c r="D21" s="57">
        <v>0</v>
      </c>
      <c r="E21" s="55">
        <f t="shared" si="11"/>
        <v>0</v>
      </c>
      <c r="F21" s="57">
        <v>0</v>
      </c>
      <c r="G21" s="55">
        <f>+F21/F$3</f>
        <v>0</v>
      </c>
      <c r="H21" s="57">
        <v>0</v>
      </c>
      <c r="I21" s="55">
        <f>+H21/H$3</f>
        <v>0</v>
      </c>
      <c r="J21" s="57">
        <v>1433735</v>
      </c>
      <c r="K21" s="55">
        <f>+J21/J$3</f>
        <v>4.4994602160391155</v>
      </c>
      <c r="L21" s="57">
        <v>514582</v>
      </c>
      <c r="M21" s="55">
        <f>+L21/L$3</f>
        <v>7.3276183695265216</v>
      </c>
      <c r="N21" s="57">
        <f>1246377.89+49952.6</f>
        <v>1296330.49</v>
      </c>
      <c r="O21" s="55">
        <f>+N21/N$3</f>
        <v>20.613320347284059</v>
      </c>
      <c r="P21" s="57">
        <v>288218</v>
      </c>
      <c r="Q21" s="55">
        <f>+P21/P$3</f>
        <v>3.9467320306188123</v>
      </c>
      <c r="R21" s="57">
        <f>+B21+D21+F21+H21+J21+L21+N21+P21</f>
        <v>3532865.49</v>
      </c>
      <c r="S21" s="55">
        <f>+R21/R$3</f>
        <v>4.7475753788596515</v>
      </c>
    </row>
    <row r="22" spans="1:19" x14ac:dyDescent="0.25">
      <c r="A22" s="9" t="s">
        <v>32</v>
      </c>
      <c r="B22" s="57">
        <v>449055</v>
      </c>
      <c r="C22" s="55">
        <f t="shared" si="11"/>
        <v>13.803061506777734</v>
      </c>
      <c r="D22" s="57">
        <v>628740</v>
      </c>
      <c r="E22" s="55">
        <f t="shared" si="11"/>
        <v>14.161767687005879</v>
      </c>
      <c r="F22" s="57">
        <v>2698810</v>
      </c>
      <c r="G22" s="55">
        <f>+F22/F$3</f>
        <v>33.82348886465892</v>
      </c>
      <c r="H22" s="57">
        <v>699800</v>
      </c>
      <c r="I22" s="55">
        <f>+H22/H$3</f>
        <v>11.172845419420762</v>
      </c>
      <c r="J22" s="57">
        <v>292204</v>
      </c>
      <c r="K22" s="55">
        <f>+J22/J$3</f>
        <v>0.91701763085053634</v>
      </c>
      <c r="L22" s="57">
        <v>33620</v>
      </c>
      <c r="M22" s="55">
        <f>+L22/L$3</f>
        <v>0.47874688501245993</v>
      </c>
      <c r="N22" s="57">
        <v>0</v>
      </c>
      <c r="O22" s="55">
        <f>+N22/N$3</f>
        <v>0</v>
      </c>
      <c r="P22" s="57">
        <v>6780</v>
      </c>
      <c r="Q22" s="55">
        <f>+P22/P$3</f>
        <v>9.2842373368754019E-2</v>
      </c>
      <c r="R22" s="57">
        <f>+B22+D22+F22+H22+J22+L22+N22+P22</f>
        <v>4809009</v>
      </c>
      <c r="S22" s="55">
        <f>+R22/R$3</f>
        <v>6.4624970267731516</v>
      </c>
    </row>
    <row r="23" spans="1:19" x14ac:dyDescent="0.25">
      <c r="A23" s="10" t="s">
        <v>33</v>
      </c>
      <c r="B23" s="58">
        <f>+B21+B22</f>
        <v>449055</v>
      </c>
      <c r="C23" s="58">
        <f t="shared" si="11"/>
        <v>13.803061506777734</v>
      </c>
      <c r="D23" s="58">
        <f>+D21+D22</f>
        <v>628740</v>
      </c>
      <c r="E23" s="58">
        <f t="shared" si="11"/>
        <v>14.161767687005879</v>
      </c>
      <c r="F23" s="58">
        <f>+F21+F22</f>
        <v>2698810</v>
      </c>
      <c r="G23" s="58">
        <f>+F23/F$3</f>
        <v>33.82348886465892</v>
      </c>
      <c r="H23" s="58">
        <f>+H21+H22</f>
        <v>699800</v>
      </c>
      <c r="I23" s="58">
        <f>+H23/H$3</f>
        <v>11.172845419420762</v>
      </c>
      <c r="J23" s="58">
        <f>+J21+J22</f>
        <v>1725939</v>
      </c>
      <c r="K23" s="58">
        <f>+J23/J$3</f>
        <v>5.4164778468896522</v>
      </c>
      <c r="L23" s="58">
        <f>+L21+L22</f>
        <v>548202</v>
      </c>
      <c r="M23" s="58">
        <f>+L23/L$3</f>
        <v>7.8063652545389814</v>
      </c>
      <c r="N23" s="58">
        <f>+N21+N22</f>
        <v>1296330.49</v>
      </c>
      <c r="O23" s="58">
        <f>+N23/N$3</f>
        <v>20.613320347284059</v>
      </c>
      <c r="P23" s="58">
        <f>+P21+P22</f>
        <v>294998</v>
      </c>
      <c r="Q23" s="58">
        <f>+P23/P$3</f>
        <v>4.0395744039875661</v>
      </c>
      <c r="R23" s="58">
        <f>+B23+D23+F23+H23+J23+L23+N23+P23</f>
        <v>8341874.4900000002</v>
      </c>
      <c r="S23" s="58">
        <f>+R23/R$3</f>
        <v>11.210072405632804</v>
      </c>
    </row>
    <row r="24" spans="1:19" x14ac:dyDescent="0.25">
      <c r="A24" s="11" t="s">
        <v>34</v>
      </c>
      <c r="B24" s="59">
        <f>+B19+B23</f>
        <v>3149695</v>
      </c>
      <c r="C24" s="59">
        <f t="shared" si="11"/>
        <v>96.815387452740296</v>
      </c>
      <c r="D24" s="59">
        <f>+D19+D23</f>
        <v>5015489.1300000008</v>
      </c>
      <c r="E24" s="59">
        <f t="shared" si="11"/>
        <v>112.9690999391851</v>
      </c>
      <c r="F24" s="59">
        <f>+F19+F23</f>
        <v>6928913.0199999996</v>
      </c>
      <c r="G24" s="59">
        <f>+F24/F$3</f>
        <v>86.838277750623504</v>
      </c>
      <c r="H24" s="59">
        <f>+H19+H23</f>
        <v>5607060</v>
      </c>
      <c r="I24" s="59">
        <f>+H24/H$3</f>
        <v>89.521026918287191</v>
      </c>
      <c r="J24" s="59">
        <f>+J19+J23</f>
        <v>16222269</v>
      </c>
      <c r="K24" s="59">
        <f>+J24/J$3</f>
        <v>50.91000357763788</v>
      </c>
      <c r="L24" s="59">
        <f>+L19+L23</f>
        <v>7095294</v>
      </c>
      <c r="M24" s="59">
        <f>+L24/L$3</f>
        <v>101.03658241367035</v>
      </c>
      <c r="N24" s="59">
        <f>+N19+N23</f>
        <v>7381290.7300000004</v>
      </c>
      <c r="O24" s="59">
        <f>+N24/N$3</f>
        <v>117.37200626510622</v>
      </c>
      <c r="P24" s="59">
        <f>+P19+P23</f>
        <v>5064248</v>
      </c>
      <c r="Q24" s="59">
        <f>+P24/P$3</f>
        <v>69.347611157517079</v>
      </c>
      <c r="R24" s="59">
        <f>+B24+D24+F24+H24+J24+L24+N24+P24</f>
        <v>56464258.879999995</v>
      </c>
      <c r="S24" s="59">
        <f>+R24/R$3</f>
        <v>75.878440886874927</v>
      </c>
    </row>
    <row r="25" spans="1:19" x14ac:dyDescent="0.25">
      <c r="A25" s="11" t="s">
        <v>35</v>
      </c>
      <c r="B25" s="59">
        <f>+B24+B6</f>
        <v>3564767.3200000003</v>
      </c>
      <c r="C25" s="59">
        <f t="shared" si="11"/>
        <v>109.57388866689209</v>
      </c>
      <c r="D25" s="59">
        <f>+D24+D6</f>
        <v>5180577.1300000008</v>
      </c>
      <c r="E25" s="59">
        <f t="shared" si="11"/>
        <v>116.68754938396741</v>
      </c>
      <c r="F25" s="59">
        <f>+F24+F6</f>
        <v>7081009.1799999997</v>
      </c>
      <c r="G25" s="59">
        <f>+F25/F$3</f>
        <v>88.744459650837811</v>
      </c>
      <c r="H25" s="59">
        <f>+H24+H6</f>
        <v>6260469.0000000009</v>
      </c>
      <c r="I25" s="59">
        <f>+H25/H$3</f>
        <v>99.953204329916673</v>
      </c>
      <c r="J25" s="59">
        <f>+J24+J6</f>
        <v>16960125.48</v>
      </c>
      <c r="K25" s="59">
        <f>+J25/J$3</f>
        <v>53.225602957513985</v>
      </c>
      <c r="L25" s="59">
        <f>+L24+L6</f>
        <v>7523582.5199999996</v>
      </c>
      <c r="M25" s="59">
        <f>+L25/L$3</f>
        <v>107.13538654325382</v>
      </c>
      <c r="N25" s="59">
        <f>+N24+N6</f>
        <v>7995274.9300000006</v>
      </c>
      <c r="O25" s="59">
        <f>+N25/N$3</f>
        <v>127.13514390662766</v>
      </c>
      <c r="P25" s="59">
        <f>+P24+P6</f>
        <v>5279250.8899999997</v>
      </c>
      <c r="Q25" s="59">
        <f>+P25/P$3</f>
        <v>72.291767291549689</v>
      </c>
      <c r="R25" s="59">
        <f>+B25+D25+F25+H25+J25+L25+N25+P25</f>
        <v>59845056.449999996</v>
      </c>
      <c r="S25" s="59">
        <f>+R25/R$3</f>
        <v>80.421662628453475</v>
      </c>
    </row>
    <row r="26" spans="1:19" x14ac:dyDescent="0.25">
      <c r="A26" s="104" t="s">
        <v>36</v>
      </c>
      <c r="B26" s="105" t="s">
        <v>13</v>
      </c>
      <c r="C26" s="105"/>
      <c r="D26" s="105" t="s">
        <v>13</v>
      </c>
      <c r="E26" s="105"/>
      <c r="F26" s="105" t="s">
        <v>13</v>
      </c>
      <c r="G26" s="105"/>
      <c r="H26" s="105" t="s">
        <v>13</v>
      </c>
      <c r="I26" s="105"/>
      <c r="J26" s="105" t="s">
        <v>13</v>
      </c>
      <c r="K26" s="105"/>
      <c r="L26" s="105" t="s">
        <v>13</v>
      </c>
      <c r="M26" s="105"/>
      <c r="N26" s="105" t="s">
        <v>13</v>
      </c>
      <c r="O26" s="105"/>
      <c r="P26" s="105" t="s">
        <v>13</v>
      </c>
      <c r="Q26" s="105"/>
      <c r="R26" s="105" t="s">
        <v>13</v>
      </c>
      <c r="S26" s="105"/>
    </row>
    <row r="27" spans="1:19" x14ac:dyDescent="0.25">
      <c r="A27" s="12" t="s">
        <v>37</v>
      </c>
      <c r="B27" s="60">
        <v>0</v>
      </c>
      <c r="C27" s="60">
        <f t="shared" si="11"/>
        <v>0</v>
      </c>
      <c r="D27" s="60">
        <v>29420</v>
      </c>
      <c r="E27" s="60">
        <f t="shared" si="11"/>
        <v>0.66265738676036667</v>
      </c>
      <c r="F27" s="60">
        <v>0</v>
      </c>
      <c r="G27" s="60">
        <f t="shared" ref="G27:G36" si="12">+F27/F$3</f>
        <v>0</v>
      </c>
      <c r="H27" s="60">
        <v>74600</v>
      </c>
      <c r="I27" s="60">
        <f t="shared" ref="I27:I36" si="13">+H27/H$3</f>
        <v>1.1910463965258486</v>
      </c>
      <c r="J27" s="60">
        <v>1420990</v>
      </c>
      <c r="K27" s="60">
        <f t="shared" ref="K27:K36" si="14">+J27/J$3</f>
        <v>4.4594628521933428</v>
      </c>
      <c r="L27" s="60">
        <v>119520</v>
      </c>
      <c r="M27" s="60">
        <f t="shared" ref="M27:M36" si="15">+L27/L$3</f>
        <v>1.7019579921680312</v>
      </c>
      <c r="N27" s="60">
        <v>366160</v>
      </c>
      <c r="O27" s="60">
        <f t="shared" ref="O27:O36" si="16">+N27/N$3</f>
        <v>5.8224144510876483</v>
      </c>
      <c r="P27" s="60">
        <v>0</v>
      </c>
      <c r="Q27" s="60">
        <f t="shared" ref="Q27:Q36" si="17">+P27/P$3</f>
        <v>0</v>
      </c>
      <c r="R27" s="60">
        <f t="shared" ref="R27:R36" si="18">+B27+D27+F27+H27+J27+L27+N27+P27</f>
        <v>2010690</v>
      </c>
      <c r="S27" s="60">
        <f t="shared" ref="S27:S36" si="19">+R27/R$3</f>
        <v>2.7020282446471837</v>
      </c>
    </row>
    <row r="28" spans="1:19" x14ac:dyDescent="0.25">
      <c r="A28" s="12" t="s">
        <v>38</v>
      </c>
      <c r="B28" s="60">
        <v>1122064.08</v>
      </c>
      <c r="C28" s="60">
        <f t="shared" si="11"/>
        <v>34.490027971598074</v>
      </c>
      <c r="D28" s="60">
        <v>1839581.1400000001</v>
      </c>
      <c r="E28" s="60">
        <f t="shared" si="11"/>
        <v>41.43480730680001</v>
      </c>
      <c r="F28" s="60">
        <v>2710380</v>
      </c>
      <c r="G28" s="60">
        <f t="shared" si="12"/>
        <v>33.968492687145165</v>
      </c>
      <c r="H28" s="60">
        <v>2071030.1600000001</v>
      </c>
      <c r="I28" s="60">
        <f t="shared" si="13"/>
        <v>33.065589935178977</v>
      </c>
      <c r="J28" s="60">
        <v>8994880</v>
      </c>
      <c r="K28" s="60">
        <f t="shared" si="14"/>
        <v>28.228441593492466</v>
      </c>
      <c r="L28" s="60">
        <v>2399660</v>
      </c>
      <c r="M28" s="60">
        <f t="shared" si="15"/>
        <v>34.171021715913135</v>
      </c>
      <c r="N28" s="60">
        <v>1644800.9500000002</v>
      </c>
      <c r="O28" s="60">
        <f t="shared" si="16"/>
        <v>26.154448384429465</v>
      </c>
      <c r="P28" s="60">
        <v>1780273</v>
      </c>
      <c r="Q28" s="60">
        <f t="shared" si="17"/>
        <v>24.378284743998794</v>
      </c>
      <c r="R28" s="60">
        <f t="shared" si="18"/>
        <v>22562669.330000002</v>
      </c>
      <c r="S28" s="60">
        <f t="shared" si="19"/>
        <v>30.320422245246537</v>
      </c>
    </row>
    <row r="29" spans="1:19" x14ac:dyDescent="0.25">
      <c r="A29" s="12" t="s">
        <v>39</v>
      </c>
      <c r="B29" s="60">
        <v>51787.579999999987</v>
      </c>
      <c r="C29" s="60">
        <f t="shared" si="11"/>
        <v>1.5918476623735895</v>
      </c>
      <c r="D29" s="60">
        <v>0</v>
      </c>
      <c r="E29" s="60">
        <f t="shared" si="11"/>
        <v>0</v>
      </c>
      <c r="F29" s="60">
        <v>0</v>
      </c>
      <c r="G29" s="60">
        <f t="shared" si="12"/>
        <v>0</v>
      </c>
      <c r="H29" s="60">
        <v>164652.84999999998</v>
      </c>
      <c r="I29" s="60">
        <f t="shared" si="13"/>
        <v>2.6288094325765554</v>
      </c>
      <c r="J29" s="60">
        <v>0</v>
      </c>
      <c r="K29" s="60">
        <f t="shared" si="14"/>
        <v>0</v>
      </c>
      <c r="L29" s="60">
        <v>0</v>
      </c>
      <c r="M29" s="60">
        <f t="shared" si="15"/>
        <v>0</v>
      </c>
      <c r="N29" s="60">
        <v>6679.17</v>
      </c>
      <c r="O29" s="60">
        <f t="shared" si="16"/>
        <v>0.10620738455667218</v>
      </c>
      <c r="P29" s="60">
        <v>15948</v>
      </c>
      <c r="Q29" s="60">
        <f t="shared" si="17"/>
        <v>0.21838498089747627</v>
      </c>
      <c r="R29" s="60">
        <f t="shared" si="18"/>
        <v>239067.59999999998</v>
      </c>
      <c r="S29" s="60">
        <f t="shared" si="19"/>
        <v>0.32126653416489614</v>
      </c>
    </row>
    <row r="30" spans="1:19" x14ac:dyDescent="0.25">
      <c r="A30" s="12" t="s">
        <v>40</v>
      </c>
      <c r="B30" s="60">
        <v>0</v>
      </c>
      <c r="C30" s="60">
        <f t="shared" si="11"/>
        <v>0</v>
      </c>
      <c r="D30" s="60">
        <v>29980</v>
      </c>
      <c r="E30" s="60">
        <f t="shared" si="11"/>
        <v>0.67527085163411937</v>
      </c>
      <c r="F30" s="60">
        <v>0</v>
      </c>
      <c r="G30" s="60">
        <f t="shared" si="12"/>
        <v>0</v>
      </c>
      <c r="H30" s="60">
        <v>267708</v>
      </c>
      <c r="I30" s="60">
        <f t="shared" si="13"/>
        <v>4.2741641919724112</v>
      </c>
      <c r="J30" s="60">
        <v>0</v>
      </c>
      <c r="K30" s="60">
        <f t="shared" si="14"/>
        <v>0</v>
      </c>
      <c r="L30" s="60">
        <v>0</v>
      </c>
      <c r="M30" s="60">
        <f t="shared" si="15"/>
        <v>0</v>
      </c>
      <c r="N30" s="60">
        <v>0</v>
      </c>
      <c r="O30" s="60">
        <f t="shared" si="16"/>
        <v>0</v>
      </c>
      <c r="P30" s="60">
        <v>560755</v>
      </c>
      <c r="Q30" s="60">
        <f t="shared" si="17"/>
        <v>7.6787352623002452</v>
      </c>
      <c r="R30" s="60">
        <f t="shared" si="18"/>
        <v>858443</v>
      </c>
      <c r="S30" s="60">
        <f t="shared" si="19"/>
        <v>1.1536026102580021</v>
      </c>
    </row>
    <row r="31" spans="1:19" x14ac:dyDescent="0.25">
      <c r="A31" s="12" t="s">
        <v>41</v>
      </c>
      <c r="B31" s="60">
        <v>198777.94999999992</v>
      </c>
      <c r="C31" s="60">
        <f t="shared" si="11"/>
        <v>6.1100405741862085</v>
      </c>
      <c r="D31" s="60">
        <v>391140</v>
      </c>
      <c r="E31" s="60">
        <f t="shared" si="11"/>
        <v>8.8100547334279344</v>
      </c>
      <c r="F31" s="60">
        <v>0</v>
      </c>
      <c r="G31" s="60">
        <f t="shared" si="12"/>
        <v>0</v>
      </c>
      <c r="H31" s="60">
        <v>135397.83000000002</v>
      </c>
      <c r="I31" s="60">
        <f t="shared" si="13"/>
        <v>2.1617305297442284</v>
      </c>
      <c r="J31" s="60">
        <v>3083680</v>
      </c>
      <c r="K31" s="60">
        <f t="shared" si="14"/>
        <v>9.6774477005830928</v>
      </c>
      <c r="L31" s="60">
        <v>546920</v>
      </c>
      <c r="M31" s="60">
        <f t="shared" si="15"/>
        <v>7.7881096475614093</v>
      </c>
      <c r="N31" s="60">
        <v>795130.4</v>
      </c>
      <c r="O31" s="60">
        <f t="shared" si="16"/>
        <v>12.643594962472967</v>
      </c>
      <c r="P31" s="60">
        <v>0</v>
      </c>
      <c r="Q31" s="60">
        <f t="shared" si="17"/>
        <v>0</v>
      </c>
      <c r="R31" s="60">
        <f t="shared" si="18"/>
        <v>5151046.1800000006</v>
      </c>
      <c r="S31" s="60">
        <f t="shared" si="19"/>
        <v>6.9221373099990471</v>
      </c>
    </row>
    <row r="32" spans="1:19" x14ac:dyDescent="0.25">
      <c r="A32" s="12" t="s">
        <v>42</v>
      </c>
      <c r="B32" s="60">
        <v>0</v>
      </c>
      <c r="C32" s="60">
        <f t="shared" si="11"/>
        <v>0</v>
      </c>
      <c r="D32" s="60">
        <v>0</v>
      </c>
      <c r="E32" s="60">
        <f t="shared" si="11"/>
        <v>0</v>
      </c>
      <c r="F32" s="60">
        <v>0</v>
      </c>
      <c r="G32" s="60">
        <f t="shared" si="12"/>
        <v>0</v>
      </c>
      <c r="H32" s="60">
        <v>0</v>
      </c>
      <c r="I32" s="60">
        <f t="shared" si="13"/>
        <v>0</v>
      </c>
      <c r="J32" s="60">
        <v>716790</v>
      </c>
      <c r="K32" s="60">
        <f t="shared" si="14"/>
        <v>2.2494868914092754</v>
      </c>
      <c r="L32" s="60">
        <v>0</v>
      </c>
      <c r="M32" s="60">
        <f t="shared" si="15"/>
        <v>0</v>
      </c>
      <c r="N32" s="60">
        <v>0</v>
      </c>
      <c r="O32" s="60">
        <f t="shared" si="16"/>
        <v>0</v>
      </c>
      <c r="P32" s="60">
        <v>0</v>
      </c>
      <c r="Q32" s="60">
        <f t="shared" si="17"/>
        <v>0</v>
      </c>
      <c r="R32" s="60">
        <f t="shared" si="18"/>
        <v>716790</v>
      </c>
      <c r="S32" s="60">
        <f t="shared" si="19"/>
        <v>0.96324486891597161</v>
      </c>
    </row>
    <row r="33" spans="1:19" x14ac:dyDescent="0.25">
      <c r="A33" s="12" t="s">
        <v>43</v>
      </c>
      <c r="B33" s="60">
        <v>0</v>
      </c>
      <c r="C33" s="60">
        <f t="shared" si="11"/>
        <v>0</v>
      </c>
      <c r="D33" s="60">
        <v>0</v>
      </c>
      <c r="E33" s="60">
        <f t="shared" si="11"/>
        <v>0</v>
      </c>
      <c r="F33" s="60">
        <v>0</v>
      </c>
      <c r="G33" s="60">
        <f t="shared" si="12"/>
        <v>0</v>
      </c>
      <c r="H33" s="60">
        <v>0</v>
      </c>
      <c r="I33" s="60">
        <f t="shared" si="13"/>
        <v>0</v>
      </c>
      <c r="J33" s="60">
        <v>693680</v>
      </c>
      <c r="K33" s="60">
        <f t="shared" si="14"/>
        <v>2.1769612673625276</v>
      </c>
      <c r="L33" s="60">
        <v>0</v>
      </c>
      <c r="M33" s="60">
        <f t="shared" si="15"/>
        <v>0</v>
      </c>
      <c r="N33" s="60">
        <v>0</v>
      </c>
      <c r="O33" s="60">
        <f t="shared" si="16"/>
        <v>0</v>
      </c>
      <c r="P33" s="60">
        <v>1101852</v>
      </c>
      <c r="Q33" s="60">
        <f t="shared" si="17"/>
        <v>15.088282416092678</v>
      </c>
      <c r="R33" s="60">
        <f t="shared" si="18"/>
        <v>1795532</v>
      </c>
      <c r="S33" s="60">
        <f t="shared" si="19"/>
        <v>2.4128921803797936</v>
      </c>
    </row>
    <row r="34" spans="1:19" x14ac:dyDescent="0.25">
      <c r="A34" s="12" t="s">
        <v>44</v>
      </c>
      <c r="B34" s="60">
        <v>43520</v>
      </c>
      <c r="C34" s="60">
        <f t="shared" si="11"/>
        <v>1.3377186241662311</v>
      </c>
      <c r="D34" s="60">
        <v>54420</v>
      </c>
      <c r="E34" s="60">
        <f t="shared" si="11"/>
        <v>1.2257584971957565</v>
      </c>
      <c r="F34" s="60">
        <v>706438.03</v>
      </c>
      <c r="G34" s="60">
        <f t="shared" si="12"/>
        <v>8.8536054191575495</v>
      </c>
      <c r="H34" s="60">
        <v>149745</v>
      </c>
      <c r="I34" s="60">
        <f t="shared" si="13"/>
        <v>2.3907941373694799</v>
      </c>
      <c r="J34" s="60">
        <v>270216</v>
      </c>
      <c r="K34" s="60">
        <f t="shared" si="14"/>
        <v>0.84801315566490709</v>
      </c>
      <c r="L34" s="60">
        <v>215476</v>
      </c>
      <c r="M34" s="60">
        <f t="shared" si="15"/>
        <v>3.0683659665361338</v>
      </c>
      <c r="N34" s="60">
        <v>215950.32000000007</v>
      </c>
      <c r="O34" s="60">
        <f t="shared" si="16"/>
        <v>3.433887546113727</v>
      </c>
      <c r="P34" s="60">
        <v>45171</v>
      </c>
      <c r="Q34" s="60">
        <f t="shared" si="17"/>
        <v>0.6185520423952785</v>
      </c>
      <c r="R34" s="60">
        <f t="shared" si="18"/>
        <v>1700936.35</v>
      </c>
      <c r="S34" s="60">
        <f t="shared" si="19"/>
        <v>2.285771580923508</v>
      </c>
    </row>
    <row r="35" spans="1:19" x14ac:dyDescent="0.25">
      <c r="A35" s="12" t="s">
        <v>45</v>
      </c>
      <c r="B35" s="60">
        <v>421219.67000000004</v>
      </c>
      <c r="C35" s="60">
        <f t="shared" si="11"/>
        <v>12.947458580518244</v>
      </c>
      <c r="D35" s="60">
        <v>358160</v>
      </c>
      <c r="E35" s="60">
        <f t="shared" si="11"/>
        <v>8.0672117485415686</v>
      </c>
      <c r="F35" s="60">
        <v>1625660</v>
      </c>
      <c r="G35" s="60">
        <f t="shared" si="12"/>
        <v>20.37397701495156</v>
      </c>
      <c r="H35" s="60">
        <v>789234</v>
      </c>
      <c r="I35" s="60">
        <f t="shared" si="13"/>
        <v>12.600728039084203</v>
      </c>
      <c r="J35" s="60">
        <v>2264910</v>
      </c>
      <c r="K35" s="60">
        <f t="shared" si="14"/>
        <v>7.1079191328307907</v>
      </c>
      <c r="L35" s="60">
        <v>482600</v>
      </c>
      <c r="M35" s="60">
        <f t="shared" si="15"/>
        <v>6.8721965112139554</v>
      </c>
      <c r="N35" s="60">
        <v>294599.87999999995</v>
      </c>
      <c r="O35" s="60">
        <f t="shared" si="16"/>
        <v>4.6845166009413548</v>
      </c>
      <c r="P35" s="60">
        <v>380912</v>
      </c>
      <c r="Q35" s="60">
        <f t="shared" si="17"/>
        <v>5.216043381215167</v>
      </c>
      <c r="R35" s="60">
        <f t="shared" si="18"/>
        <v>6617295.5499999998</v>
      </c>
      <c r="S35" s="60">
        <f t="shared" si="19"/>
        <v>8.8925291712188947</v>
      </c>
    </row>
    <row r="36" spans="1:19" x14ac:dyDescent="0.25">
      <c r="A36" s="13" t="s">
        <v>46</v>
      </c>
      <c r="B36" s="61">
        <f>+SUM(B27:B35)</f>
        <v>1837369.2800000003</v>
      </c>
      <c r="C36" s="61">
        <f t="shared" si="11"/>
        <v>56.477093412842351</v>
      </c>
      <c r="D36" s="61">
        <f>+SUM(D27:D35)</f>
        <v>2702701.14</v>
      </c>
      <c r="E36" s="61">
        <f t="shared" si="11"/>
        <v>60.875760524359755</v>
      </c>
      <c r="F36" s="61">
        <f>+SUM(F27:F35)</f>
        <v>5042478.03</v>
      </c>
      <c r="G36" s="61">
        <f t="shared" si="12"/>
        <v>63.196075121254282</v>
      </c>
      <c r="H36" s="61">
        <f>+SUM(H27:H35)</f>
        <v>3652367.8400000003</v>
      </c>
      <c r="I36" s="61">
        <f t="shared" si="13"/>
        <v>58.312862662451707</v>
      </c>
      <c r="J36" s="61">
        <f>+SUM(J27:J35)</f>
        <v>17445146</v>
      </c>
      <c r="K36" s="61">
        <f t="shared" si="14"/>
        <v>54.747732593536398</v>
      </c>
      <c r="L36" s="61">
        <f>+SUM(L27:L35)</f>
        <v>3764176</v>
      </c>
      <c r="M36" s="61">
        <f t="shared" si="15"/>
        <v>53.601651833392665</v>
      </c>
      <c r="N36" s="61">
        <f>+SUM(N27:N35)</f>
        <v>3323320.7199999997</v>
      </c>
      <c r="O36" s="61">
        <f t="shared" si="16"/>
        <v>52.845069329601827</v>
      </c>
      <c r="P36" s="61">
        <f>+SUM(P27:P35)</f>
        <v>3884911</v>
      </c>
      <c r="Q36" s="61">
        <f t="shared" si="17"/>
        <v>53.198282826899643</v>
      </c>
      <c r="R36" s="61">
        <f t="shared" si="18"/>
        <v>41652470.009999998</v>
      </c>
      <c r="S36" s="61">
        <f t="shared" si="19"/>
        <v>55.973894745753825</v>
      </c>
    </row>
    <row r="37" spans="1:19" x14ac:dyDescent="0.25">
      <c r="A37" s="106" t="s">
        <v>47</v>
      </c>
      <c r="B37" s="107" t="s">
        <v>13</v>
      </c>
      <c r="C37" s="107"/>
      <c r="D37" s="107" t="s">
        <v>13</v>
      </c>
      <c r="E37" s="107"/>
      <c r="F37" s="107" t="s">
        <v>13</v>
      </c>
      <c r="G37" s="107"/>
      <c r="H37" s="107" t="s">
        <v>13</v>
      </c>
      <c r="I37" s="107"/>
      <c r="J37" s="107" t="s">
        <v>13</v>
      </c>
      <c r="K37" s="107"/>
      <c r="L37" s="107" t="s">
        <v>13</v>
      </c>
      <c r="M37" s="107"/>
      <c r="N37" s="107" t="s">
        <v>13</v>
      </c>
      <c r="O37" s="107"/>
      <c r="P37" s="107" t="s">
        <v>13</v>
      </c>
      <c r="Q37" s="107"/>
      <c r="R37" s="107" t="s">
        <v>13</v>
      </c>
      <c r="S37" s="107"/>
    </row>
    <row r="38" spans="1:19" x14ac:dyDescent="0.25">
      <c r="A38" s="14" t="s">
        <v>48</v>
      </c>
      <c r="B38" s="62">
        <v>142431.10999999999</v>
      </c>
      <c r="C38" s="62">
        <f t="shared" si="11"/>
        <v>4.3780502874004856</v>
      </c>
      <c r="D38" s="62">
        <v>0</v>
      </c>
      <c r="E38" s="62">
        <f t="shared" si="11"/>
        <v>0</v>
      </c>
      <c r="F38" s="62">
        <v>0</v>
      </c>
      <c r="G38" s="62">
        <f t="shared" ref="G38:G44" si="20">+F38/F$3</f>
        <v>0</v>
      </c>
      <c r="H38" s="62">
        <v>76335.010000000009</v>
      </c>
      <c r="I38" s="62">
        <f t="shared" ref="I38:I44" si="21">+H38/H$3</f>
        <v>1.2187471660759333</v>
      </c>
      <c r="J38" s="62">
        <v>1427872</v>
      </c>
      <c r="K38" s="62">
        <f t="shared" ref="K38:K44" si="22">+J38/J$3</f>
        <v>4.4810604871864079</v>
      </c>
      <c r="L38" s="62">
        <v>119860</v>
      </c>
      <c r="M38" s="62">
        <f t="shared" ref="M38:M44" si="23">+L38/L$3</f>
        <v>1.7067995728017087</v>
      </c>
      <c r="N38" s="62">
        <v>469800</v>
      </c>
      <c r="O38" s="62">
        <f t="shared" ref="O38:O44" si="24">+N38/N$3</f>
        <v>7.470423610227706</v>
      </c>
      <c r="P38" s="62">
        <v>0</v>
      </c>
      <c r="Q38" s="62">
        <f t="shared" ref="Q38:Q44" si="25">+P38/P$3</f>
        <v>0</v>
      </c>
      <c r="R38" s="62">
        <f t="shared" ref="R38:R44" si="26">+B38+D38+F38+H38+J38+L38+N38+P38</f>
        <v>2236298.12</v>
      </c>
      <c r="S38" s="62">
        <f t="shared" ref="S38:S44" si="27">+R38/R$3</f>
        <v>3.0052075077169516</v>
      </c>
    </row>
    <row r="39" spans="1:19" x14ac:dyDescent="0.25">
      <c r="A39" s="14" t="s">
        <v>49</v>
      </c>
      <c r="B39" s="62">
        <v>258.99</v>
      </c>
      <c r="C39" s="62">
        <f t="shared" si="11"/>
        <v>7.960839762702487E-3</v>
      </c>
      <c r="D39" s="62">
        <v>0</v>
      </c>
      <c r="E39" s="62">
        <f t="shared" si="11"/>
        <v>0</v>
      </c>
      <c r="F39" s="62">
        <v>0</v>
      </c>
      <c r="G39" s="62">
        <f t="shared" si="20"/>
        <v>0</v>
      </c>
      <c r="H39" s="62">
        <v>0</v>
      </c>
      <c r="I39" s="62">
        <f t="shared" si="21"/>
        <v>0</v>
      </c>
      <c r="J39" s="62">
        <v>704570</v>
      </c>
      <c r="K39" s="62">
        <f t="shared" si="22"/>
        <v>2.2111371239557376</v>
      </c>
      <c r="L39" s="62">
        <v>0</v>
      </c>
      <c r="M39" s="62">
        <f t="shared" si="23"/>
        <v>0</v>
      </c>
      <c r="N39" s="62">
        <v>0</v>
      </c>
      <c r="O39" s="62">
        <f t="shared" si="24"/>
        <v>0</v>
      </c>
      <c r="P39" s="62">
        <v>151840</v>
      </c>
      <c r="Q39" s="62">
        <f t="shared" si="25"/>
        <v>2.0792309693674942</v>
      </c>
      <c r="R39" s="62">
        <f t="shared" si="26"/>
        <v>856668.99</v>
      </c>
      <c r="S39" s="62">
        <f t="shared" si="27"/>
        <v>1.1512186400158035</v>
      </c>
    </row>
    <row r="40" spans="1:19" x14ac:dyDescent="0.25">
      <c r="A40" s="14" t="s">
        <v>50</v>
      </c>
      <c r="B40" s="62">
        <v>974757.69999999984</v>
      </c>
      <c r="C40" s="62">
        <f t="shared" si="11"/>
        <v>29.962121538130507</v>
      </c>
      <c r="D40" s="62">
        <v>1706349.11</v>
      </c>
      <c r="E40" s="62">
        <f t="shared" si="11"/>
        <v>38.433883145257568</v>
      </c>
      <c r="F40" s="62">
        <v>1799378.0000000002</v>
      </c>
      <c r="G40" s="62">
        <f t="shared" si="20"/>
        <v>22.551139852865614</v>
      </c>
      <c r="H40" s="62">
        <v>2425643.3099999996</v>
      </c>
      <c r="I40" s="62">
        <f t="shared" si="21"/>
        <v>38.727261710891838</v>
      </c>
      <c r="J40" s="62">
        <f>7168640+13000</f>
        <v>7181640</v>
      </c>
      <c r="K40" s="62">
        <f t="shared" si="22"/>
        <v>22.537988865386666</v>
      </c>
      <c r="L40" s="62">
        <v>3241370</v>
      </c>
      <c r="M40" s="62">
        <f t="shared" si="23"/>
        <v>46.156924172303313</v>
      </c>
      <c r="N40" s="62">
        <v>1867771.34</v>
      </c>
      <c r="O40" s="62">
        <f t="shared" si="24"/>
        <v>29.699964063096299</v>
      </c>
      <c r="P40" s="62">
        <v>1475540</v>
      </c>
      <c r="Q40" s="62">
        <f t="shared" si="25"/>
        <v>20.205403480904323</v>
      </c>
      <c r="R40" s="62">
        <f t="shared" si="26"/>
        <v>20672449.460000001</v>
      </c>
      <c r="S40" s="62">
        <f t="shared" si="27"/>
        <v>27.78028553728393</v>
      </c>
    </row>
    <row r="41" spans="1:19" x14ac:dyDescent="0.25">
      <c r="A41" s="14" t="s">
        <v>39</v>
      </c>
      <c r="B41" s="62">
        <v>69356.760000000009</v>
      </c>
      <c r="C41" s="62">
        <f t="shared" si="11"/>
        <v>2.1318894660805952</v>
      </c>
      <c r="D41" s="62">
        <v>0</v>
      </c>
      <c r="E41" s="62">
        <f t="shared" si="11"/>
        <v>0</v>
      </c>
      <c r="F41" s="62">
        <v>0</v>
      </c>
      <c r="G41" s="62">
        <f t="shared" si="20"/>
        <v>0</v>
      </c>
      <c r="H41" s="62">
        <v>192121.74</v>
      </c>
      <c r="I41" s="62">
        <f t="shared" si="21"/>
        <v>3.0673713957275601</v>
      </c>
      <c r="J41" s="62">
        <v>0</v>
      </c>
      <c r="K41" s="62">
        <f t="shared" si="22"/>
        <v>0</v>
      </c>
      <c r="L41" s="62">
        <v>0</v>
      </c>
      <c r="M41" s="62">
        <f t="shared" si="23"/>
        <v>0</v>
      </c>
      <c r="N41" s="62">
        <v>7838.7799999999988</v>
      </c>
      <c r="O41" s="62">
        <f t="shared" si="24"/>
        <v>0.12464667345121484</v>
      </c>
      <c r="P41" s="62">
        <v>0</v>
      </c>
      <c r="Q41" s="62">
        <f t="shared" si="25"/>
        <v>0</v>
      </c>
      <c r="R41" s="62">
        <f t="shared" si="26"/>
        <v>269317.28000000003</v>
      </c>
      <c r="S41" s="62">
        <f t="shared" si="27"/>
        <v>0.36191700228854484</v>
      </c>
    </row>
    <row r="42" spans="1:19" x14ac:dyDescent="0.25">
      <c r="A42" s="14" t="s">
        <v>51</v>
      </c>
      <c r="B42" s="62">
        <v>0</v>
      </c>
      <c r="C42" s="62">
        <f t="shared" si="11"/>
        <v>0</v>
      </c>
      <c r="D42" s="62">
        <v>134620.03</v>
      </c>
      <c r="E42" s="62">
        <f t="shared" si="11"/>
        <v>3.0321875351938194</v>
      </c>
      <c r="F42" s="62">
        <v>0</v>
      </c>
      <c r="G42" s="62">
        <f t="shared" si="20"/>
        <v>0</v>
      </c>
      <c r="H42" s="62">
        <v>0</v>
      </c>
      <c r="I42" s="62">
        <f t="shared" si="21"/>
        <v>0</v>
      </c>
      <c r="J42" s="62">
        <v>0</v>
      </c>
      <c r="K42" s="62">
        <f t="shared" si="22"/>
        <v>0</v>
      </c>
      <c r="L42" s="62">
        <v>0</v>
      </c>
      <c r="M42" s="62">
        <f t="shared" si="23"/>
        <v>0</v>
      </c>
      <c r="N42" s="62">
        <v>0</v>
      </c>
      <c r="O42" s="62">
        <f t="shared" si="24"/>
        <v>0</v>
      </c>
      <c r="P42" s="62">
        <v>0</v>
      </c>
      <c r="Q42" s="62">
        <f t="shared" si="25"/>
        <v>0</v>
      </c>
      <c r="R42" s="62">
        <f t="shared" si="26"/>
        <v>134620.03</v>
      </c>
      <c r="S42" s="62">
        <f t="shared" si="27"/>
        <v>0.18090661581608861</v>
      </c>
    </row>
    <row r="43" spans="1:19" x14ac:dyDescent="0.25">
      <c r="A43" s="14" t="s">
        <v>45</v>
      </c>
      <c r="B43" s="62">
        <v>42371.509999999995</v>
      </c>
      <c r="C43" s="62">
        <f t="shared" si="11"/>
        <v>1.3024163157409399</v>
      </c>
      <c r="D43" s="62">
        <v>69340</v>
      </c>
      <c r="E43" s="62">
        <f t="shared" si="11"/>
        <v>1.561817239903597</v>
      </c>
      <c r="F43" s="62">
        <v>0</v>
      </c>
      <c r="G43" s="62">
        <f t="shared" si="20"/>
        <v>0</v>
      </c>
      <c r="H43" s="62">
        <v>0</v>
      </c>
      <c r="I43" s="62">
        <f t="shared" si="21"/>
        <v>0</v>
      </c>
      <c r="J43" s="62">
        <v>134700</v>
      </c>
      <c r="K43" s="62">
        <f t="shared" si="22"/>
        <v>0.42272616006477409</v>
      </c>
      <c r="L43" s="62">
        <v>0</v>
      </c>
      <c r="M43" s="62">
        <f t="shared" si="23"/>
        <v>0</v>
      </c>
      <c r="N43" s="62">
        <v>156920.12</v>
      </c>
      <c r="O43" s="62">
        <f t="shared" si="24"/>
        <v>2.4952315227070345</v>
      </c>
      <c r="P43" s="62">
        <v>0</v>
      </c>
      <c r="Q43" s="62">
        <f t="shared" si="25"/>
        <v>0</v>
      </c>
      <c r="R43" s="62">
        <f t="shared" si="26"/>
        <v>403331.63</v>
      </c>
      <c r="S43" s="62">
        <f t="shared" si="27"/>
        <v>0.54200968633632607</v>
      </c>
    </row>
    <row r="44" spans="1:19" x14ac:dyDescent="0.25">
      <c r="A44" s="15" t="s">
        <v>52</v>
      </c>
      <c r="B44" s="63">
        <f>+SUM(B38:B43)</f>
        <v>1229176.0699999998</v>
      </c>
      <c r="C44" s="63">
        <f t="shared" si="11"/>
        <v>37.782438447115233</v>
      </c>
      <c r="D44" s="63">
        <f>+SUM(D38:D43)</f>
        <v>1910309.1400000001</v>
      </c>
      <c r="E44" s="63">
        <f t="shared" si="11"/>
        <v>43.027887920354985</v>
      </c>
      <c r="F44" s="63">
        <f>+SUM(F38:F43)</f>
        <v>1799378.0000000002</v>
      </c>
      <c r="G44" s="63">
        <f t="shared" si="20"/>
        <v>22.551139852865614</v>
      </c>
      <c r="H44" s="63">
        <f>+SUM(H38:H43)</f>
        <v>2694100.0599999996</v>
      </c>
      <c r="I44" s="63">
        <f t="shared" si="21"/>
        <v>43.013380272695336</v>
      </c>
      <c r="J44" s="63">
        <f>+SUM(J38:J43)</f>
        <v>9448782</v>
      </c>
      <c r="K44" s="63">
        <f t="shared" si="22"/>
        <v>29.652912636593587</v>
      </c>
      <c r="L44" s="63">
        <f>+SUM(L38:L43)</f>
        <v>3361230</v>
      </c>
      <c r="M44" s="63">
        <f t="shared" si="23"/>
        <v>47.86372374510502</v>
      </c>
      <c r="N44" s="63">
        <f>+SUM(N38:N43)</f>
        <v>2502330.2399999998</v>
      </c>
      <c r="O44" s="63">
        <f t="shared" si="24"/>
        <v>39.790265869482248</v>
      </c>
      <c r="P44" s="63">
        <f>+SUM(P38:P43)</f>
        <v>1627380</v>
      </c>
      <c r="Q44" s="63">
        <f t="shared" si="25"/>
        <v>22.284634450271817</v>
      </c>
      <c r="R44" s="63">
        <f t="shared" si="26"/>
        <v>24572685.509999998</v>
      </c>
      <c r="S44" s="63">
        <f t="shared" si="27"/>
        <v>33.021544989457638</v>
      </c>
    </row>
    <row r="45" spans="1:19" x14ac:dyDescent="0.25">
      <c r="A45" s="108" t="s">
        <v>53</v>
      </c>
      <c r="B45" s="109" t="s">
        <v>13</v>
      </c>
      <c r="C45" s="109"/>
      <c r="D45" s="109" t="s">
        <v>13</v>
      </c>
      <c r="E45" s="109"/>
      <c r="F45" s="109" t="s">
        <v>13</v>
      </c>
      <c r="G45" s="109"/>
      <c r="H45" s="109" t="s">
        <v>13</v>
      </c>
      <c r="I45" s="109"/>
      <c r="J45" s="109" t="s">
        <v>13</v>
      </c>
      <c r="K45" s="109"/>
      <c r="L45" s="109" t="s">
        <v>13</v>
      </c>
      <c r="M45" s="109"/>
      <c r="N45" s="109" t="s">
        <v>13</v>
      </c>
      <c r="O45" s="109"/>
      <c r="P45" s="109" t="s">
        <v>13</v>
      </c>
      <c r="Q45" s="109"/>
      <c r="R45" s="109" t="s">
        <v>13</v>
      </c>
      <c r="S45" s="109"/>
    </row>
    <row r="46" spans="1:19" x14ac:dyDescent="0.25">
      <c r="A46" s="16" t="s">
        <v>38</v>
      </c>
      <c r="B46" s="64">
        <v>1139674</v>
      </c>
      <c r="C46" s="64">
        <f t="shared" si="11"/>
        <v>35.031322042234038</v>
      </c>
      <c r="D46" s="64">
        <v>1923494</v>
      </c>
      <c r="E46" s="64">
        <f t="shared" si="11"/>
        <v>43.324864292632384</v>
      </c>
      <c r="F46" s="64">
        <v>2132065</v>
      </c>
      <c r="G46" s="64">
        <f>+F46/F$3</f>
        <v>26.720620120063668</v>
      </c>
      <c r="H46" s="64">
        <v>2213873</v>
      </c>
      <c r="I46" s="64">
        <f>+H46/H$3</f>
        <v>35.346185777692625</v>
      </c>
      <c r="J46" s="64">
        <v>8684620</v>
      </c>
      <c r="K46" s="64">
        <f>+J46/J$3</f>
        <v>27.254759199864427</v>
      </c>
      <c r="L46" s="64">
        <v>2408172</v>
      </c>
      <c r="M46" s="64">
        <f>+L46/L$3</f>
        <v>34.292232111071556</v>
      </c>
      <c r="N46" s="64">
        <v>2308228</v>
      </c>
      <c r="O46" s="64">
        <f>+N46/N$3</f>
        <v>36.703790866302</v>
      </c>
      <c r="P46" s="64">
        <v>2069382</v>
      </c>
      <c r="Q46" s="64">
        <f>+P46/P$3</f>
        <v>28.337217741383323</v>
      </c>
      <c r="R46" s="64">
        <f>+B46+D46+F46+H46+J46+L46+N46+P46</f>
        <v>22879508</v>
      </c>
      <c r="S46" s="64">
        <f>+R46/R$3</f>
        <v>30.746199980917595</v>
      </c>
    </row>
    <row r="47" spans="1:19" x14ac:dyDescent="0.25">
      <c r="A47" s="16" t="s">
        <v>54</v>
      </c>
      <c r="B47" s="64">
        <v>0</v>
      </c>
      <c r="C47" s="64">
        <f t="shared" si="11"/>
        <v>0</v>
      </c>
      <c r="D47" s="64">
        <v>0</v>
      </c>
      <c r="E47" s="64">
        <f t="shared" si="11"/>
        <v>0</v>
      </c>
      <c r="F47" s="64">
        <v>216200</v>
      </c>
      <c r="G47" s="64">
        <f>+F47/F$3</f>
        <v>2.709578774548508</v>
      </c>
      <c r="H47" s="64">
        <v>0</v>
      </c>
      <c r="I47" s="64">
        <f>+H47/H$3</f>
        <v>0</v>
      </c>
      <c r="J47" s="64">
        <v>1184147</v>
      </c>
      <c r="K47" s="64">
        <f>+J47/J$3</f>
        <v>3.7161834763342392</v>
      </c>
      <c r="L47" s="64">
        <v>0</v>
      </c>
      <c r="M47" s="64">
        <f>+L47/L$3</f>
        <v>0</v>
      </c>
      <c r="N47" s="64">
        <v>0</v>
      </c>
      <c r="O47" s="64">
        <f>+N47/N$3</f>
        <v>0</v>
      </c>
      <c r="P47" s="64">
        <v>0</v>
      </c>
      <c r="Q47" s="64">
        <f>+P47/P$3</f>
        <v>0</v>
      </c>
      <c r="R47" s="64">
        <f>+B47+D47+F47+H47+J47+L47+N47+P47</f>
        <v>1400347</v>
      </c>
      <c r="S47" s="64">
        <f>+R47/R$3</f>
        <v>1.8818301907837358</v>
      </c>
    </row>
    <row r="48" spans="1:19" x14ac:dyDescent="0.25">
      <c r="A48" s="16" t="s">
        <v>55</v>
      </c>
      <c r="B48" s="64">
        <v>0</v>
      </c>
      <c r="C48" s="64">
        <f t="shared" si="11"/>
        <v>0</v>
      </c>
      <c r="D48" s="64">
        <v>0</v>
      </c>
      <c r="E48" s="64">
        <f t="shared" si="11"/>
        <v>0</v>
      </c>
      <c r="F48" s="64">
        <v>0</v>
      </c>
      <c r="G48" s="64">
        <f>+F48/F$3</f>
        <v>0</v>
      </c>
      <c r="H48" s="64">
        <v>43640</v>
      </c>
      <c r="I48" s="64">
        <f>+H48/H$3</f>
        <v>0.69674617619823098</v>
      </c>
      <c r="J48" s="64">
        <v>0</v>
      </c>
      <c r="K48" s="64">
        <f>+J48/J$3</f>
        <v>0</v>
      </c>
      <c r="L48" s="64">
        <v>0</v>
      </c>
      <c r="M48" s="64">
        <f>+L48/L$3</f>
        <v>0</v>
      </c>
      <c r="N48" s="64">
        <v>0</v>
      </c>
      <c r="O48" s="64">
        <f>+N48/N$3</f>
        <v>0</v>
      </c>
      <c r="P48" s="64">
        <v>0</v>
      </c>
      <c r="Q48" s="64">
        <f>+P48/P$3</f>
        <v>0</v>
      </c>
      <c r="R48" s="64">
        <f>+B48+D48+F48+H48+J48+L48+N48+P48</f>
        <v>43640</v>
      </c>
      <c r="S48" s="64">
        <f>+R48/R$3</f>
        <v>5.8644799843040496E-2</v>
      </c>
    </row>
    <row r="49" spans="1:19" x14ac:dyDescent="0.25">
      <c r="A49" s="17" t="s">
        <v>56</v>
      </c>
      <c r="B49" s="65">
        <f>+SUM(B46:B48)</f>
        <v>1139674</v>
      </c>
      <c r="C49" s="65">
        <f t="shared" si="11"/>
        <v>35.031322042234038</v>
      </c>
      <c r="D49" s="65">
        <f>+SUM(D46:D48)</f>
        <v>1923494</v>
      </c>
      <c r="E49" s="65">
        <f t="shared" si="11"/>
        <v>43.324864292632384</v>
      </c>
      <c r="F49" s="65">
        <f>+SUM(F46:F48)</f>
        <v>2348265</v>
      </c>
      <c r="G49" s="65">
        <f>+F49/F$3</f>
        <v>29.430198894612175</v>
      </c>
      <c r="H49" s="65">
        <f>+SUM(H46:H48)</f>
        <v>2257513</v>
      </c>
      <c r="I49" s="65">
        <f>+H49/H$3</f>
        <v>36.042931953890857</v>
      </c>
      <c r="J49" s="65">
        <f>+SUM(J46:J48)</f>
        <v>9868767</v>
      </c>
      <c r="K49" s="65">
        <f>+J49/J$3</f>
        <v>30.970942676198664</v>
      </c>
      <c r="L49" s="65">
        <f>+SUM(L46:L48)</f>
        <v>2408172</v>
      </c>
      <c r="M49" s="65">
        <f>+L49/L$3</f>
        <v>34.292232111071556</v>
      </c>
      <c r="N49" s="65">
        <f>+SUM(N46:N48)</f>
        <v>2308228</v>
      </c>
      <c r="O49" s="65">
        <f>+N49/N$3</f>
        <v>36.703790866302</v>
      </c>
      <c r="P49" s="65">
        <f>+SUM(P46:P48)</f>
        <v>2069382</v>
      </c>
      <c r="Q49" s="65">
        <f>+P49/P$3</f>
        <v>28.337217741383323</v>
      </c>
      <c r="R49" s="65">
        <f>+B49+D49+F49+H49+J49+L49+N49+P49</f>
        <v>24323495</v>
      </c>
      <c r="S49" s="65">
        <f>+R49/R$3</f>
        <v>32.68667497154437</v>
      </c>
    </row>
    <row r="50" spans="1:19" x14ac:dyDescent="0.25">
      <c r="A50" s="110" t="s">
        <v>57</v>
      </c>
      <c r="B50" s="111" t="s">
        <v>13</v>
      </c>
      <c r="C50" s="111"/>
      <c r="D50" s="111" t="s">
        <v>13</v>
      </c>
      <c r="E50" s="111"/>
      <c r="F50" s="111" t="s">
        <v>13</v>
      </c>
      <c r="G50" s="111"/>
      <c r="H50" s="111" t="s">
        <v>13</v>
      </c>
      <c r="I50" s="111"/>
      <c r="J50" s="111" t="s">
        <v>13</v>
      </c>
      <c r="K50" s="111"/>
      <c r="L50" s="111" t="s">
        <v>13</v>
      </c>
      <c r="M50" s="111"/>
      <c r="N50" s="111" t="s">
        <v>13</v>
      </c>
      <c r="O50" s="111"/>
      <c r="P50" s="111" t="s">
        <v>13</v>
      </c>
      <c r="Q50" s="111"/>
      <c r="R50" s="111" t="s">
        <v>13</v>
      </c>
      <c r="S50" s="111"/>
    </row>
    <row r="51" spans="1:19" x14ac:dyDescent="0.25">
      <c r="A51" s="18" t="s">
        <v>57</v>
      </c>
      <c r="B51" s="66">
        <v>0</v>
      </c>
      <c r="C51" s="66">
        <f t="shared" si="11"/>
        <v>0</v>
      </c>
      <c r="D51" s="66">
        <v>0</v>
      </c>
      <c r="E51" s="66">
        <f t="shared" si="11"/>
        <v>0</v>
      </c>
      <c r="F51" s="66">
        <v>119720</v>
      </c>
      <c r="G51" s="66">
        <f>+F51/F$3</f>
        <v>1.5004198468498953</v>
      </c>
      <c r="H51" s="66">
        <v>0</v>
      </c>
      <c r="I51" s="66">
        <f>+H51/H$3</f>
        <v>0</v>
      </c>
      <c r="J51" s="66">
        <v>9137</v>
      </c>
      <c r="K51" s="66">
        <f>+J51/J$3</f>
        <v>2.8674453782567489E-2</v>
      </c>
      <c r="L51" s="66">
        <v>0</v>
      </c>
      <c r="M51" s="66">
        <f>+L51/L$3</f>
        <v>0</v>
      </c>
      <c r="N51" s="66">
        <v>0</v>
      </c>
      <c r="O51" s="66">
        <f>+N51/N$3</f>
        <v>0</v>
      </c>
      <c r="P51" s="66">
        <v>0</v>
      </c>
      <c r="Q51" s="66">
        <f>+P51/P$3</f>
        <v>0</v>
      </c>
      <c r="R51" s="66">
        <f>+B51+D51+F51+H51+J51+L51+N51+P51</f>
        <v>128857</v>
      </c>
      <c r="S51" s="66">
        <f>+R51/R$3</f>
        <v>0.17316207546688062</v>
      </c>
    </row>
    <row r="52" spans="1:19" x14ac:dyDescent="0.25">
      <c r="A52" s="19" t="s">
        <v>58</v>
      </c>
      <c r="B52" s="67">
        <f>+B51</f>
        <v>0</v>
      </c>
      <c r="C52" s="67">
        <f t="shared" si="11"/>
        <v>0</v>
      </c>
      <c r="D52" s="67">
        <f>+D51</f>
        <v>0</v>
      </c>
      <c r="E52" s="67">
        <f t="shared" si="11"/>
        <v>0</v>
      </c>
      <c r="F52" s="67">
        <v>119720</v>
      </c>
      <c r="G52" s="67">
        <f>+G51</f>
        <v>1.5004198468498953</v>
      </c>
      <c r="H52" s="67">
        <v>0</v>
      </c>
      <c r="I52" s="67">
        <f>+I51</f>
        <v>0</v>
      </c>
      <c r="J52" s="67">
        <v>9137</v>
      </c>
      <c r="K52" s="67">
        <f>+K51</f>
        <v>2.8674453782567489E-2</v>
      </c>
      <c r="L52" s="67">
        <v>0</v>
      </c>
      <c r="M52" s="67">
        <f>+M51</f>
        <v>0</v>
      </c>
      <c r="N52" s="67">
        <v>0</v>
      </c>
      <c r="O52" s="67">
        <f>+O51</f>
        <v>0</v>
      </c>
      <c r="P52" s="67">
        <v>0</v>
      </c>
      <c r="Q52" s="67">
        <f>+Q51</f>
        <v>0</v>
      </c>
      <c r="R52" s="67">
        <f>+B52+D52+F52+H52+J52+L52+N52+P52</f>
        <v>128857</v>
      </c>
      <c r="S52" s="67">
        <f>+S51</f>
        <v>0.17316207546688062</v>
      </c>
    </row>
    <row r="53" spans="1:19" x14ac:dyDescent="0.25">
      <c r="A53" s="112" t="s">
        <v>59</v>
      </c>
      <c r="B53" s="113" t="s">
        <v>13</v>
      </c>
      <c r="C53" s="113"/>
      <c r="D53" s="113" t="s">
        <v>13</v>
      </c>
      <c r="E53" s="113"/>
      <c r="F53" s="113" t="s">
        <v>13</v>
      </c>
      <c r="G53" s="113"/>
      <c r="H53" s="113" t="s">
        <v>13</v>
      </c>
      <c r="I53" s="113"/>
      <c r="J53" s="113" t="s">
        <v>13</v>
      </c>
      <c r="K53" s="113"/>
      <c r="L53" s="113" t="s">
        <v>13</v>
      </c>
      <c r="M53" s="113"/>
      <c r="N53" s="113" t="s">
        <v>13</v>
      </c>
      <c r="O53" s="113"/>
      <c r="P53" s="113" t="s">
        <v>13</v>
      </c>
      <c r="Q53" s="113"/>
      <c r="R53" s="113" t="s">
        <v>13</v>
      </c>
      <c r="S53" s="113"/>
    </row>
    <row r="54" spans="1:19" x14ac:dyDescent="0.25">
      <c r="A54" s="20" t="s">
        <v>60</v>
      </c>
      <c r="B54" s="68">
        <v>89534</v>
      </c>
      <c r="C54" s="68">
        <f t="shared" si="11"/>
        <v>2.7520978698552239</v>
      </c>
      <c r="D54" s="68">
        <v>0</v>
      </c>
      <c r="E54" s="68">
        <f t="shared" si="11"/>
        <v>0</v>
      </c>
      <c r="F54" s="68">
        <v>0</v>
      </c>
      <c r="G54" s="68">
        <f>+F54/F$3</f>
        <v>0</v>
      </c>
      <c r="H54" s="68">
        <v>0</v>
      </c>
      <c r="I54" s="68">
        <f>+H54/H$3</f>
        <v>0</v>
      </c>
      <c r="J54" s="68">
        <f>4423047-J115</f>
        <v>1667707</v>
      </c>
      <c r="K54" s="68">
        <f>+J54/J$3</f>
        <v>5.2337295933418275</v>
      </c>
      <c r="L54" s="68">
        <v>452640</v>
      </c>
      <c r="M54" s="68">
        <f>+L54/L$3</f>
        <v>6.4455678177287288</v>
      </c>
      <c r="N54" s="68">
        <v>108280.49</v>
      </c>
      <c r="O54" s="68">
        <f>+N54/N$3</f>
        <v>1.7217989123521182</v>
      </c>
      <c r="P54" s="68">
        <v>187978</v>
      </c>
      <c r="Q54" s="68">
        <f>+P54/P$3</f>
        <v>2.5740890355621895</v>
      </c>
      <c r="R54" s="68">
        <f>+B54+D54+F54+H54+J54+L54+N54+P54</f>
        <v>2506139.4900000002</v>
      </c>
      <c r="S54" s="68">
        <f>+R54/R$3</f>
        <v>3.3678287985744642</v>
      </c>
    </row>
    <row r="55" spans="1:19" x14ac:dyDescent="0.25">
      <c r="A55" s="20" t="s">
        <v>61</v>
      </c>
      <c r="B55" s="68">
        <v>0</v>
      </c>
      <c r="C55" s="68">
        <f t="shared" si="11"/>
        <v>0</v>
      </c>
      <c r="D55" s="68">
        <v>0</v>
      </c>
      <c r="E55" s="68">
        <f t="shared" si="11"/>
        <v>0</v>
      </c>
      <c r="F55" s="68">
        <v>0</v>
      </c>
      <c r="G55" s="68">
        <f>+F55/F$3</f>
        <v>0</v>
      </c>
      <c r="H55" s="68">
        <v>0</v>
      </c>
      <c r="I55" s="68">
        <f>+H55/H$3</f>
        <v>0</v>
      </c>
      <c r="J55" s="68">
        <v>133287</v>
      </c>
      <c r="K55" s="68">
        <f>+J55/J$3</f>
        <v>0.41829177206053114</v>
      </c>
      <c r="L55" s="68">
        <v>0</v>
      </c>
      <c r="M55" s="68">
        <f>+L55/L$3</f>
        <v>0</v>
      </c>
      <c r="N55" s="68">
        <v>0</v>
      </c>
      <c r="O55" s="68">
        <f>+N55/N$3</f>
        <v>0</v>
      </c>
      <c r="P55" s="68">
        <v>0</v>
      </c>
      <c r="Q55" s="68">
        <f>+P55/P$3</f>
        <v>0</v>
      </c>
      <c r="R55" s="68">
        <f>+B55+D55+F55+H55+J55+L55+N55+P55</f>
        <v>133287</v>
      </c>
      <c r="S55" s="68">
        <f>+R55/R$3</f>
        <v>0.17911524831987485</v>
      </c>
    </row>
    <row r="56" spans="1:19" x14ac:dyDescent="0.25">
      <c r="A56" s="20" t="s">
        <v>62</v>
      </c>
      <c r="B56" s="68">
        <v>11020</v>
      </c>
      <c r="C56" s="68">
        <f t="shared" si="11"/>
        <v>0.33873297882150433</v>
      </c>
      <c r="D56" s="68">
        <v>17520</v>
      </c>
      <c r="E56" s="68">
        <f t="shared" si="11"/>
        <v>0.39462125819312116</v>
      </c>
      <c r="F56" s="68">
        <v>0</v>
      </c>
      <c r="G56" s="68">
        <f>+F56/F$3</f>
        <v>0</v>
      </c>
      <c r="H56" s="68">
        <v>0</v>
      </c>
      <c r="I56" s="68">
        <f>+H56/H$3</f>
        <v>0</v>
      </c>
      <c r="J56" s="68">
        <v>496655</v>
      </c>
      <c r="K56" s="68">
        <f>+J56/J$3</f>
        <v>1.5586418784481839</v>
      </c>
      <c r="L56" s="68">
        <v>0</v>
      </c>
      <c r="M56" s="68">
        <f>+L56/L$3</f>
        <v>0</v>
      </c>
      <c r="N56" s="68">
        <f>239080.44-N115</f>
        <v>100136.07</v>
      </c>
      <c r="O56" s="68">
        <f>+N56/N$3</f>
        <v>1.5922921702073529</v>
      </c>
      <c r="P56" s="68">
        <f>270350-P115</f>
        <v>65780</v>
      </c>
      <c r="Q56" s="68">
        <f>+P56/P$3</f>
        <v>0.9007627315924247</v>
      </c>
      <c r="R56" s="68">
        <f>+B56+D56+F56+H56+J56+L56+N56+P56</f>
        <v>691111.07000000007</v>
      </c>
      <c r="S56" s="68">
        <f>+R56/R$3</f>
        <v>0.92873671790695589</v>
      </c>
    </row>
    <row r="57" spans="1:19" x14ac:dyDescent="0.25">
      <c r="A57" s="21" t="s">
        <v>63</v>
      </c>
      <c r="B57" s="69">
        <f>+SUM(B54:B56)</f>
        <v>100554</v>
      </c>
      <c r="C57" s="69">
        <f t="shared" si="11"/>
        <v>3.0908308486767284</v>
      </c>
      <c r="D57" s="69">
        <f>+SUM(D54:D56)</f>
        <v>17520</v>
      </c>
      <c r="E57" s="69">
        <f t="shared" si="11"/>
        <v>0.39462125819312116</v>
      </c>
      <c r="F57" s="68">
        <f>+SUM(F54:F56)</f>
        <v>0</v>
      </c>
      <c r="G57" s="68">
        <f>+F57/F$3</f>
        <v>0</v>
      </c>
      <c r="H57" s="68">
        <f>+SUM(H54:H56)</f>
        <v>0</v>
      </c>
      <c r="I57" s="68">
        <f>+H57/H$3</f>
        <v>0</v>
      </c>
      <c r="J57" s="69">
        <f>+SUM(J54:J56)</f>
        <v>2297649</v>
      </c>
      <c r="K57" s="69">
        <f>+J57/J$3</f>
        <v>7.2106632438505427</v>
      </c>
      <c r="L57" s="69">
        <f>+SUM(L54:L56)</f>
        <v>452640</v>
      </c>
      <c r="M57" s="69">
        <f>+L57/L$3</f>
        <v>6.4455678177287288</v>
      </c>
      <c r="N57" s="68">
        <f>+SUM(N54:N56)</f>
        <v>208416.56</v>
      </c>
      <c r="O57" s="69">
        <f>+N57/N$3</f>
        <v>3.3140910825594707</v>
      </c>
      <c r="P57" s="68">
        <f>+SUM(P54:P56)</f>
        <v>253758</v>
      </c>
      <c r="Q57" s="69">
        <f>+P57/P$3</f>
        <v>3.4748517671546142</v>
      </c>
      <c r="R57" s="69">
        <f>+B57+D57+F57+H57+J57+L57+N57+P57</f>
        <v>3330537.56</v>
      </c>
      <c r="S57" s="69">
        <f>+R57/R$3</f>
        <v>4.4756807648012948</v>
      </c>
    </row>
    <row r="58" spans="1:19" x14ac:dyDescent="0.25">
      <c r="A58" s="114" t="s">
        <v>64</v>
      </c>
      <c r="B58" s="115" t="s">
        <v>13</v>
      </c>
      <c r="C58" s="115"/>
      <c r="D58" s="115" t="s">
        <v>13</v>
      </c>
      <c r="E58" s="115"/>
      <c r="F58" s="115" t="s">
        <v>13</v>
      </c>
      <c r="G58" s="115"/>
      <c r="H58" s="115" t="s">
        <v>13</v>
      </c>
      <c r="I58" s="115"/>
      <c r="J58" s="115" t="s">
        <v>13</v>
      </c>
      <c r="K58" s="115"/>
      <c r="L58" s="115" t="s">
        <v>13</v>
      </c>
      <c r="M58" s="115"/>
      <c r="N58" s="115" t="s">
        <v>13</v>
      </c>
      <c r="O58" s="115"/>
      <c r="P58" s="115" t="s">
        <v>13</v>
      </c>
      <c r="Q58" s="115"/>
      <c r="R58" s="115" t="s">
        <v>13</v>
      </c>
      <c r="S58" s="115"/>
    </row>
    <row r="59" spans="1:19" x14ac:dyDescent="0.25">
      <c r="A59" s="22" t="s">
        <v>65</v>
      </c>
      <c r="B59" s="70">
        <v>95700</v>
      </c>
      <c r="C59" s="70">
        <f t="shared" si="11"/>
        <v>2.9416285002920111</v>
      </c>
      <c r="D59" s="70">
        <v>462600</v>
      </c>
      <c r="E59" s="70">
        <f t="shared" si="11"/>
        <v>10.419622947496453</v>
      </c>
      <c r="F59" s="70">
        <v>4048481</v>
      </c>
      <c r="G59" s="70">
        <f>+F59/F$3</f>
        <v>50.738567006303967</v>
      </c>
      <c r="H59" s="70">
        <v>1030620</v>
      </c>
      <c r="I59" s="70">
        <f>+H59/H$3</f>
        <v>16.454641249161796</v>
      </c>
      <c r="J59" s="70">
        <v>2401677</v>
      </c>
      <c r="K59" s="70">
        <f>+J59/J$3</f>
        <v>7.5371321152627049</v>
      </c>
      <c r="L59" s="70">
        <v>711680</v>
      </c>
      <c r="M59" s="70">
        <f>+L59/L$3</f>
        <v>10.134282662869348</v>
      </c>
      <c r="N59" s="70">
        <v>0</v>
      </c>
      <c r="O59" s="70">
        <f>+N59/N$3</f>
        <v>0</v>
      </c>
      <c r="P59" s="70">
        <v>1240457</v>
      </c>
      <c r="Q59" s="70">
        <f>+P59/P$3</f>
        <v>16.986279047475591</v>
      </c>
      <c r="R59" s="70">
        <f>+B59+D59+F59+H59+J59+L59+N59+P59</f>
        <v>9991215</v>
      </c>
      <c r="S59" s="70">
        <f>+R59/R$3</f>
        <v>13.426507879555084</v>
      </c>
    </row>
    <row r="60" spans="1:19" x14ac:dyDescent="0.25">
      <c r="A60" s="22" t="s">
        <v>66</v>
      </c>
      <c r="B60" s="70">
        <v>3229</v>
      </c>
      <c r="C60" s="70">
        <f t="shared" si="11"/>
        <v>9.9253066117480707E-2</v>
      </c>
      <c r="D60" s="70">
        <v>254680</v>
      </c>
      <c r="E60" s="70">
        <f t="shared" si="11"/>
        <v>5.7364236322274031</v>
      </c>
      <c r="F60" s="70">
        <v>0</v>
      </c>
      <c r="G60" s="70">
        <f>+F60/F$3</f>
        <v>0</v>
      </c>
      <c r="H60" s="70">
        <v>0</v>
      </c>
      <c r="I60" s="70">
        <f>+H60/H$3</f>
        <v>0</v>
      </c>
      <c r="J60" s="70">
        <v>0</v>
      </c>
      <c r="K60" s="70">
        <f>+J60/J$3</f>
        <v>0</v>
      </c>
      <c r="L60" s="70">
        <v>0</v>
      </c>
      <c r="M60" s="70">
        <f>+L60/L$3</f>
        <v>0</v>
      </c>
      <c r="N60" s="70">
        <v>0</v>
      </c>
      <c r="O60" s="70">
        <f>+N60/N$3</f>
        <v>0</v>
      </c>
      <c r="P60" s="70">
        <v>309240</v>
      </c>
      <c r="Q60" s="70">
        <f>+P60/P$3</f>
        <v>4.2345981623235245</v>
      </c>
      <c r="R60" s="70">
        <f>+B60+D60+F60+H60+J60+L60+N60+P60</f>
        <v>567149</v>
      </c>
      <c r="S60" s="70">
        <f>+R60/R$3</f>
        <v>0.76215260279973818</v>
      </c>
    </row>
    <row r="61" spans="1:19" x14ac:dyDescent="0.25">
      <c r="A61" s="22" t="s">
        <v>67</v>
      </c>
      <c r="B61" s="70">
        <v>2400</v>
      </c>
      <c r="C61" s="70">
        <f t="shared" si="11"/>
        <v>7.3771247656225988E-2</v>
      </c>
      <c r="D61" s="70">
        <v>0</v>
      </c>
      <c r="E61" s="70">
        <f t="shared" si="11"/>
        <v>0</v>
      </c>
      <c r="F61" s="70">
        <v>0</v>
      </c>
      <c r="G61" s="70">
        <f>+F61/F$3</f>
        <v>0</v>
      </c>
      <c r="H61" s="70">
        <v>0</v>
      </c>
      <c r="I61" s="70">
        <f>+H61/H$3</f>
        <v>0</v>
      </c>
      <c r="J61" s="70">
        <v>1638903</v>
      </c>
      <c r="K61" s="70">
        <f>+J61/J$3</f>
        <v>5.1433346095667289</v>
      </c>
      <c r="L61" s="70">
        <v>0</v>
      </c>
      <c r="M61" s="70">
        <f>+L61/L$3</f>
        <v>0</v>
      </c>
      <c r="N61" s="70">
        <v>16920</v>
      </c>
      <c r="O61" s="70">
        <f>+N61/N$3</f>
        <v>0.26904973921892888</v>
      </c>
      <c r="P61" s="70">
        <v>0</v>
      </c>
      <c r="Q61" s="70">
        <f>+P61/P$3</f>
        <v>0</v>
      </c>
      <c r="R61" s="70">
        <f>+B61+D61+F61+H61+J61+L61+N61+P61</f>
        <v>1658223</v>
      </c>
      <c r="S61" s="70">
        <f>+R61/R$3</f>
        <v>2.2283720423951912</v>
      </c>
    </row>
    <row r="62" spans="1:19" x14ac:dyDescent="0.25">
      <c r="A62" s="22" t="s">
        <v>68</v>
      </c>
      <c r="B62" s="70">
        <v>1396280</v>
      </c>
      <c r="C62" s="70">
        <f t="shared" si="11"/>
        <v>42.918882365598009</v>
      </c>
      <c r="D62" s="70">
        <v>855070</v>
      </c>
      <c r="E62" s="70">
        <f t="shared" si="11"/>
        <v>19.259634659999548</v>
      </c>
      <c r="F62" s="70">
        <v>0</v>
      </c>
      <c r="G62" s="70">
        <f>+F62/F$3</f>
        <v>0</v>
      </c>
      <c r="H62" s="70">
        <v>1967430</v>
      </c>
      <c r="I62" s="70">
        <f>+H62/H$3</f>
        <v>31.411533671807643</v>
      </c>
      <c r="J62" s="70">
        <v>1036547</v>
      </c>
      <c r="K62" s="70">
        <f>+J62/J$3</f>
        <v>3.2529735192031284</v>
      </c>
      <c r="L62" s="70">
        <v>1210260</v>
      </c>
      <c r="M62" s="70">
        <f>+L62/L$3</f>
        <v>17.234033463866144</v>
      </c>
      <c r="N62" s="70">
        <v>1461600.4499999997</v>
      </c>
      <c r="O62" s="70">
        <f>+N62/N$3</f>
        <v>23.241325054064365</v>
      </c>
      <c r="P62" s="70">
        <v>713320</v>
      </c>
      <c r="Q62" s="70">
        <f>+P62/P$3</f>
        <v>9.7678940665781155</v>
      </c>
      <c r="R62" s="70">
        <f>+B62+D62+F62+H62+J62+L62+N62+P62</f>
        <v>8640507.4499999993</v>
      </c>
      <c r="S62" s="70">
        <f>+R62/R$3</f>
        <v>11.611384737569894</v>
      </c>
    </row>
    <row r="63" spans="1:19" x14ac:dyDescent="0.25">
      <c r="A63" s="23" t="s">
        <v>69</v>
      </c>
      <c r="B63" s="71">
        <f>+SUM(B59:B62)</f>
        <v>1497609</v>
      </c>
      <c r="C63" s="71">
        <f t="shared" si="11"/>
        <v>46.033535179663723</v>
      </c>
      <c r="D63" s="71">
        <f>+SUM(D59:D62)</f>
        <v>1572350</v>
      </c>
      <c r="E63" s="71">
        <f t="shared" si="11"/>
        <v>35.415681239723405</v>
      </c>
      <c r="F63" s="71">
        <f>+SUM(F59:F62)</f>
        <v>4048481</v>
      </c>
      <c r="G63" s="71">
        <f>+F63/F$3</f>
        <v>50.738567006303967</v>
      </c>
      <c r="H63" s="71">
        <f>+SUM(H59:H62)</f>
        <v>2998050</v>
      </c>
      <c r="I63" s="71">
        <f>+H63/H$3</f>
        <v>47.866174920969442</v>
      </c>
      <c r="J63" s="71">
        <f>+SUM(J59:J62)</f>
        <v>5077127</v>
      </c>
      <c r="K63" s="71">
        <f>+J63/J$3</f>
        <v>15.933440244032562</v>
      </c>
      <c r="L63" s="71">
        <f>+SUM(L59:L62)</f>
        <v>1921940</v>
      </c>
      <c r="M63" s="71">
        <f>+L63/L$3</f>
        <v>27.368316126735493</v>
      </c>
      <c r="N63" s="71">
        <f>+SUM(N59:N62)</f>
        <v>1478520.4499999997</v>
      </c>
      <c r="O63" s="71">
        <f>+N63/N$3</f>
        <v>23.510374793283294</v>
      </c>
      <c r="P63" s="71">
        <f>+SUM(P59:P62)</f>
        <v>2263017</v>
      </c>
      <c r="Q63" s="71">
        <f>+P63/P$3</f>
        <v>30.988771276377232</v>
      </c>
      <c r="R63" s="71">
        <f>+B63+D63+F63+H63+J63+L63+N63+P63</f>
        <v>20857094.449999999</v>
      </c>
      <c r="S63" s="71">
        <f>+R63/R$3</f>
        <v>28.028417262319909</v>
      </c>
    </row>
    <row r="64" spans="1:19" x14ac:dyDescent="0.25">
      <c r="A64" s="116" t="s">
        <v>70</v>
      </c>
      <c r="B64" s="117" t="s">
        <v>13</v>
      </c>
      <c r="C64" s="117"/>
      <c r="D64" s="117" t="s">
        <v>13</v>
      </c>
      <c r="E64" s="117"/>
      <c r="F64" s="117" t="s">
        <v>13</v>
      </c>
      <c r="G64" s="117"/>
      <c r="H64" s="117" t="s">
        <v>13</v>
      </c>
      <c r="I64" s="117"/>
      <c r="J64" s="117" t="s">
        <v>13</v>
      </c>
      <c r="K64" s="117"/>
      <c r="L64" s="117" t="s">
        <v>13</v>
      </c>
      <c r="M64" s="117"/>
      <c r="N64" s="117" t="s">
        <v>13</v>
      </c>
      <c r="O64" s="117"/>
      <c r="P64" s="117" t="s">
        <v>13</v>
      </c>
      <c r="Q64" s="117"/>
      <c r="R64" s="117" t="s">
        <v>13</v>
      </c>
      <c r="S64" s="117"/>
    </row>
    <row r="65" spans="1:19" x14ac:dyDescent="0.25">
      <c r="A65" s="24" t="s">
        <v>71</v>
      </c>
      <c r="B65" s="72">
        <v>181961.75000000006</v>
      </c>
      <c r="C65" s="72">
        <f t="shared" si="11"/>
        <v>5.5931438846709511</v>
      </c>
      <c r="D65" s="72">
        <v>298100.84000000008</v>
      </c>
      <c r="E65" s="72">
        <f t="shared" si="11"/>
        <v>6.7144365610288999</v>
      </c>
      <c r="F65" s="72">
        <v>261241.01</v>
      </c>
      <c r="G65" s="72">
        <f>+F65/F$3</f>
        <v>3.2740661227456731</v>
      </c>
      <c r="H65" s="72">
        <v>349430.65000000014</v>
      </c>
      <c r="I65" s="72">
        <f>+H65/H$3</f>
        <v>5.5789291758469863</v>
      </c>
      <c r="J65" s="72">
        <v>1241341</v>
      </c>
      <c r="K65" s="72">
        <f>+J65/J$3</f>
        <v>3.8956741964437023</v>
      </c>
      <c r="L65" s="72">
        <v>375355</v>
      </c>
      <c r="M65" s="72">
        <f>+L65/L$3</f>
        <v>5.3450338198647209</v>
      </c>
      <c r="N65" s="72">
        <v>401548.64</v>
      </c>
      <c r="O65" s="72">
        <f>+N65/N$3</f>
        <v>6.3851392952550565</v>
      </c>
      <c r="P65" s="72">
        <v>250181</v>
      </c>
      <c r="Q65" s="72">
        <f>+P65/P$3</f>
        <v>3.4258698837416297</v>
      </c>
      <c r="R65" s="72">
        <f>+B65+D65+F65+H65+J65+L65+N65+P65</f>
        <v>3359159.89</v>
      </c>
      <c r="S65" s="72">
        <f>+R65/R$3</f>
        <v>4.5141443489876245</v>
      </c>
    </row>
    <row r="66" spans="1:19" x14ac:dyDescent="0.25">
      <c r="A66" s="24" t="s">
        <v>72</v>
      </c>
      <c r="B66" s="72">
        <v>0</v>
      </c>
      <c r="C66" s="72">
        <f t="shared" si="11"/>
        <v>0</v>
      </c>
      <c r="D66" s="72">
        <v>0</v>
      </c>
      <c r="E66" s="72">
        <f t="shared" si="11"/>
        <v>0</v>
      </c>
      <c r="F66" s="72">
        <v>0</v>
      </c>
      <c r="G66" s="72">
        <f>+F66/F$3</f>
        <v>0</v>
      </c>
      <c r="H66" s="72">
        <v>0</v>
      </c>
      <c r="I66" s="72">
        <f>+H66/H$3</f>
        <v>0</v>
      </c>
      <c r="J66" s="72">
        <v>0</v>
      </c>
      <c r="K66" s="72">
        <f>+J66/J$3</f>
        <v>0</v>
      </c>
      <c r="L66" s="72">
        <v>27076</v>
      </c>
      <c r="M66" s="72">
        <f>+L66/L$3</f>
        <v>0.38556069775720897</v>
      </c>
      <c r="N66" s="72">
        <v>13677.159999999998</v>
      </c>
      <c r="O66" s="72">
        <f>+N66/N$3</f>
        <v>0.21748441674087263</v>
      </c>
      <c r="P66" s="72">
        <v>0</v>
      </c>
      <c r="Q66" s="72">
        <f>+P66/P$3</f>
        <v>0</v>
      </c>
      <c r="R66" s="72">
        <f>+B66+D66+F66+H66+J66+L66+N66+P66</f>
        <v>40753.159999999996</v>
      </c>
      <c r="S66" s="72">
        <f>+R66/R$3</f>
        <v>5.4765373766530803E-2</v>
      </c>
    </row>
    <row r="67" spans="1:19" x14ac:dyDescent="0.25">
      <c r="A67" s="25" t="s">
        <v>73</v>
      </c>
      <c r="B67" s="73">
        <f>+B65+B66</f>
        <v>181961.75000000006</v>
      </c>
      <c r="C67" s="73">
        <f t="shared" si="11"/>
        <v>5.5931438846709511</v>
      </c>
      <c r="D67" s="73">
        <f>+D65+D66</f>
        <v>298100.84000000008</v>
      </c>
      <c r="E67" s="73">
        <f t="shared" si="11"/>
        <v>6.7144365610288999</v>
      </c>
      <c r="F67" s="73">
        <f>+F65+F66</f>
        <v>261241.01</v>
      </c>
      <c r="G67" s="73">
        <f>+F67/F$3</f>
        <v>3.2740661227456731</v>
      </c>
      <c r="H67" s="73">
        <f>+H65+H66</f>
        <v>349430.65000000014</v>
      </c>
      <c r="I67" s="73">
        <f>+H67/H$3</f>
        <v>5.5789291758469863</v>
      </c>
      <c r="J67" s="73">
        <f>+J65+J66</f>
        <v>1241341</v>
      </c>
      <c r="K67" s="73">
        <f>+J67/J$3</f>
        <v>3.8956741964437023</v>
      </c>
      <c r="L67" s="73">
        <f>+L65+L66</f>
        <v>402431</v>
      </c>
      <c r="M67" s="73">
        <f>+L67/L$3</f>
        <v>5.7305945176219293</v>
      </c>
      <c r="N67" s="73">
        <f>+N65+N66</f>
        <v>415225.8</v>
      </c>
      <c r="O67" s="73">
        <f>+N67/N$3</f>
        <v>6.6026237119959292</v>
      </c>
      <c r="P67" s="73">
        <f>+P65+P66</f>
        <v>250181</v>
      </c>
      <c r="Q67" s="73">
        <f>+P67/P$3</f>
        <v>3.4258698837416297</v>
      </c>
      <c r="R67" s="73">
        <f>+B67+D67+F67+H67+J67+L67+N67+P67</f>
        <v>3399913.05</v>
      </c>
      <c r="S67" s="73">
        <f>+R67/R$3</f>
        <v>4.5689097227541549</v>
      </c>
    </row>
    <row r="68" spans="1:19" x14ac:dyDescent="0.25">
      <c r="A68" s="118" t="s">
        <v>74</v>
      </c>
      <c r="B68" s="119" t="s">
        <v>13</v>
      </c>
      <c r="C68" s="119"/>
      <c r="D68" s="119" t="s">
        <v>13</v>
      </c>
      <c r="E68" s="119"/>
      <c r="F68" s="119" t="s">
        <v>13</v>
      </c>
      <c r="G68" s="119"/>
      <c r="H68" s="119" t="s">
        <v>13</v>
      </c>
      <c r="I68" s="119"/>
      <c r="J68" s="119" t="s">
        <v>13</v>
      </c>
      <c r="K68" s="119"/>
      <c r="L68" s="119" t="s">
        <v>13</v>
      </c>
      <c r="M68" s="119"/>
      <c r="N68" s="119" t="s">
        <v>13</v>
      </c>
      <c r="O68" s="119"/>
      <c r="P68" s="119" t="s">
        <v>13</v>
      </c>
      <c r="Q68" s="119"/>
      <c r="R68" s="119" t="s">
        <v>13</v>
      </c>
      <c r="S68" s="119"/>
    </row>
    <row r="69" spans="1:19" x14ac:dyDescent="0.25">
      <c r="A69" s="26" t="s">
        <v>75</v>
      </c>
      <c r="B69" s="74">
        <v>20502</v>
      </c>
      <c r="C69" s="74">
        <f t="shared" si="11"/>
        <v>0.63019088310331051</v>
      </c>
      <c r="D69" s="74">
        <v>37078.559999999998</v>
      </c>
      <c r="E69" s="74">
        <f t="shared" si="11"/>
        <v>0.83515913237380901</v>
      </c>
      <c r="F69" s="74">
        <v>41824.03</v>
      </c>
      <c r="G69" s="74">
        <f>+F69/F$3</f>
        <v>0.5241697685202592</v>
      </c>
      <c r="H69" s="74">
        <v>44087</v>
      </c>
      <c r="I69" s="74">
        <f>+H69/H$3</f>
        <v>0.70388287511575187</v>
      </c>
      <c r="J69" s="74">
        <v>180665</v>
      </c>
      <c r="K69" s="74">
        <f>+J69/J$3</f>
        <v>0.56697714705347002</v>
      </c>
      <c r="L69" s="74">
        <v>55439.490000000005</v>
      </c>
      <c r="M69" s="74">
        <f>+L69/L$3</f>
        <v>0.78945517977928092</v>
      </c>
      <c r="N69" s="74">
        <v>65305</v>
      </c>
      <c r="O69" s="74">
        <f>+N69/N$3</f>
        <v>1.038433405419158</v>
      </c>
      <c r="P69" s="74">
        <v>67369</v>
      </c>
      <c r="Q69" s="74">
        <f>+P69/P$3</f>
        <v>0.92252180700288933</v>
      </c>
      <c r="R69" s="74">
        <f>+B69+D69+F69+H69+J69+L69+N69+P69</f>
        <v>512270.07999999996</v>
      </c>
      <c r="S69" s="74">
        <f>+R69/R$3</f>
        <v>0.68840458999033782</v>
      </c>
    </row>
    <row r="70" spans="1:19" x14ac:dyDescent="0.25">
      <c r="A70" s="26" t="s">
        <v>76</v>
      </c>
      <c r="B70" s="74">
        <v>0</v>
      </c>
      <c r="C70" s="74">
        <f t="shared" si="11"/>
        <v>0</v>
      </c>
      <c r="D70" s="74">
        <v>0</v>
      </c>
      <c r="E70" s="74">
        <f t="shared" si="11"/>
        <v>0</v>
      </c>
      <c r="F70" s="74">
        <v>0</v>
      </c>
      <c r="G70" s="74">
        <f>+F70/F$3</f>
        <v>0</v>
      </c>
      <c r="H70" s="74">
        <v>0</v>
      </c>
      <c r="I70" s="74">
        <f>+H70/H$3</f>
        <v>0</v>
      </c>
      <c r="J70" s="74">
        <v>7690</v>
      </c>
      <c r="K70" s="74">
        <f>+J70/J$3</f>
        <v>2.4133364297684579E-2</v>
      </c>
      <c r="L70" s="74">
        <v>0</v>
      </c>
      <c r="M70" s="74">
        <f>+L70/L$3</f>
        <v>0</v>
      </c>
      <c r="N70" s="74">
        <v>0</v>
      </c>
      <c r="O70" s="74">
        <f>+N70/N$3</f>
        <v>0</v>
      </c>
      <c r="P70" s="74">
        <v>0</v>
      </c>
      <c r="Q70" s="74">
        <f>+P70/P$3</f>
        <v>0</v>
      </c>
      <c r="R70" s="74">
        <f>+B70+D70+F70+H70+J70+L70+N70+P70</f>
        <v>7690</v>
      </c>
      <c r="S70" s="74">
        <f>+R70/R$3</f>
        <v>1.0334063033753012E-2</v>
      </c>
    </row>
    <row r="71" spans="1:19" x14ac:dyDescent="0.25">
      <c r="A71" s="26" t="s">
        <v>77</v>
      </c>
      <c r="B71" s="74">
        <v>0</v>
      </c>
      <c r="C71" s="74">
        <f t="shared" si="11"/>
        <v>0</v>
      </c>
      <c r="D71" s="74">
        <v>0</v>
      </c>
      <c r="E71" s="74">
        <f t="shared" si="11"/>
        <v>0</v>
      </c>
      <c r="F71" s="74">
        <v>0</v>
      </c>
      <c r="G71" s="74">
        <f>+F71/F$3</f>
        <v>0</v>
      </c>
      <c r="H71" s="74">
        <v>0</v>
      </c>
      <c r="I71" s="74">
        <f>+H71/H$3</f>
        <v>0</v>
      </c>
      <c r="J71" s="74">
        <v>0</v>
      </c>
      <c r="K71" s="74">
        <f>+J71/J$3</f>
        <v>0</v>
      </c>
      <c r="L71" s="74">
        <v>1678.38</v>
      </c>
      <c r="M71" s="74">
        <f>+L71/L$3</f>
        <v>2.3900035599857601E-2</v>
      </c>
      <c r="N71" s="74">
        <v>1727.1100000000001</v>
      </c>
      <c r="O71" s="74">
        <f>+N71/N$3</f>
        <v>2.7463268032056991E-2</v>
      </c>
      <c r="P71" s="74">
        <v>0</v>
      </c>
      <c r="Q71" s="74">
        <f>+P71/P$3</f>
        <v>0</v>
      </c>
      <c r="R71" s="74">
        <f>+B71+D71+F71+H71+J71+L71+N71+P71</f>
        <v>3405.4900000000002</v>
      </c>
      <c r="S71" s="74">
        <f>+R71/R$3</f>
        <v>4.5764042029669116E-3</v>
      </c>
    </row>
    <row r="72" spans="1:19" x14ac:dyDescent="0.25">
      <c r="A72" s="27" t="s">
        <v>78</v>
      </c>
      <c r="B72" s="75">
        <f>+SUM(B69:B71)</f>
        <v>20502</v>
      </c>
      <c r="C72" s="75">
        <f t="shared" si="11"/>
        <v>0.63019088310331051</v>
      </c>
      <c r="D72" s="75">
        <f>+SUM(D69:D71)</f>
        <v>37078.559999999998</v>
      </c>
      <c r="E72" s="75">
        <f t="shared" si="11"/>
        <v>0.83515913237380901</v>
      </c>
      <c r="F72" s="75">
        <f>+SUM(F69:F71)</f>
        <v>41824.03</v>
      </c>
      <c r="G72" s="75">
        <f>+F72/F$3</f>
        <v>0.5241697685202592</v>
      </c>
      <c r="H72" s="75">
        <f>+SUM(H69:H71)</f>
        <v>44087</v>
      </c>
      <c r="I72" s="75">
        <f>+H72/H$3</f>
        <v>0.70388287511575187</v>
      </c>
      <c r="J72" s="75">
        <f>+SUM(J69:J71)</f>
        <v>188355</v>
      </c>
      <c r="K72" s="75">
        <f>+J72/J$3</f>
        <v>0.59111051135115456</v>
      </c>
      <c r="L72" s="75">
        <f>+SUM(L69:L71)</f>
        <v>57117.87</v>
      </c>
      <c r="M72" s="75">
        <f>+L72/L$3</f>
        <v>0.81335521537913857</v>
      </c>
      <c r="N72" s="75">
        <f>+SUM(N69:N71)</f>
        <v>67032.11</v>
      </c>
      <c r="O72" s="75">
        <f>+N72/N$3</f>
        <v>1.065896673451215</v>
      </c>
      <c r="P72" s="75">
        <f>+SUM(P69:P71)</f>
        <v>67369</v>
      </c>
      <c r="Q72" s="75">
        <f>+P72/P$3</f>
        <v>0.92252180700288933</v>
      </c>
      <c r="R72" s="75">
        <f>+B72+D72+F72+H72+J72+L72+N72+P72</f>
        <v>523365.56999999995</v>
      </c>
      <c r="S72" s="75">
        <f>+R72/R$3</f>
        <v>0.70331505722705767</v>
      </c>
    </row>
    <row r="73" spans="1:19" x14ac:dyDescent="0.25">
      <c r="A73" s="120" t="s">
        <v>79</v>
      </c>
      <c r="B73" s="121" t="s">
        <v>13</v>
      </c>
      <c r="C73" s="121"/>
      <c r="D73" s="121" t="s">
        <v>13</v>
      </c>
      <c r="E73" s="121"/>
      <c r="F73" s="121" t="s">
        <v>13</v>
      </c>
      <c r="G73" s="121"/>
      <c r="H73" s="121" t="s">
        <v>13</v>
      </c>
      <c r="I73" s="121"/>
      <c r="J73" s="121" t="s">
        <v>13</v>
      </c>
      <c r="K73" s="121"/>
      <c r="L73" s="121" t="s">
        <v>13</v>
      </c>
      <c r="M73" s="121"/>
      <c r="N73" s="121" t="s">
        <v>13</v>
      </c>
      <c r="O73" s="121"/>
      <c r="P73" s="121" t="s">
        <v>13</v>
      </c>
      <c r="Q73" s="121"/>
      <c r="R73" s="121" t="s">
        <v>13</v>
      </c>
      <c r="S73" s="121"/>
    </row>
    <row r="74" spans="1:19" x14ac:dyDescent="0.25">
      <c r="A74" s="28" t="s">
        <v>80</v>
      </c>
      <c r="B74" s="76">
        <v>0</v>
      </c>
      <c r="C74" s="76">
        <f t="shared" si="11"/>
        <v>0</v>
      </c>
      <c r="D74" s="76">
        <v>4610</v>
      </c>
      <c r="E74" s="76">
        <f t="shared" si="11"/>
        <v>0.10383584476428588</v>
      </c>
      <c r="F74" s="76">
        <v>0</v>
      </c>
      <c r="G74" s="76">
        <f>+F74/F$3</f>
        <v>0</v>
      </c>
      <c r="H74" s="76">
        <v>0</v>
      </c>
      <c r="I74" s="76">
        <f>+H74/H$3</f>
        <v>0</v>
      </c>
      <c r="J74" s="76">
        <v>51246</v>
      </c>
      <c r="K74" s="76">
        <f>+J74/J$3</f>
        <v>0.16082423755515526</v>
      </c>
      <c r="L74" s="76">
        <v>8424.01</v>
      </c>
      <c r="M74" s="76">
        <f>+L74/L$3</f>
        <v>0.11995742257030972</v>
      </c>
      <c r="N74" s="76">
        <v>0</v>
      </c>
      <c r="O74" s="76">
        <f>+N74/N$3</f>
        <v>0</v>
      </c>
      <c r="P74" s="76">
        <v>4634</v>
      </c>
      <c r="Q74" s="76">
        <f>+P74/P$3</f>
        <v>6.3455982034042208E-2</v>
      </c>
      <c r="R74" s="76">
        <f>+B74+D74+F74+H74+J74+L74+N74+P74</f>
        <v>68914.010000000009</v>
      </c>
      <c r="S74" s="76">
        <f>+R74/R$3</f>
        <v>9.2608806664328414E-2</v>
      </c>
    </row>
    <row r="75" spans="1:19" x14ac:dyDescent="0.25">
      <c r="A75" s="28" t="s">
        <v>81</v>
      </c>
      <c r="B75" s="76">
        <v>1235</v>
      </c>
      <c r="C75" s="76">
        <f t="shared" si="11"/>
        <v>3.7961454523099625E-2</v>
      </c>
      <c r="D75" s="76">
        <v>0</v>
      </c>
      <c r="E75" s="76">
        <f t="shared" si="11"/>
        <v>0</v>
      </c>
      <c r="F75" s="76">
        <v>12979.01</v>
      </c>
      <c r="G75" s="76">
        <f>+F75/F$3</f>
        <v>0.16266258099284381</v>
      </c>
      <c r="H75" s="76">
        <v>7768</v>
      </c>
      <c r="I75" s="76">
        <f>+H75/H$3</f>
        <v>0.12402209662483635</v>
      </c>
      <c r="J75" s="76">
        <v>0</v>
      </c>
      <c r="K75" s="76">
        <f>+J75/J$3</f>
        <v>0</v>
      </c>
      <c r="L75" s="76">
        <v>0</v>
      </c>
      <c r="M75" s="76">
        <f>+L75/L$3</f>
        <v>0</v>
      </c>
      <c r="N75" s="76">
        <v>13832.330000000002</v>
      </c>
      <c r="O75" s="76">
        <f>+N75/N$3</f>
        <v>0.21995181910698386</v>
      </c>
      <c r="P75" s="76">
        <v>3003</v>
      </c>
      <c r="Q75" s="76">
        <f>+P75/P$3</f>
        <v>4.1121776877045477E-2</v>
      </c>
      <c r="R75" s="76">
        <f>+B75+D75+F75+H75+J75+L75+N75+P75</f>
        <v>38817.340000000004</v>
      </c>
      <c r="S75" s="76">
        <f>+R75/R$3</f>
        <v>5.216395817459326E-2</v>
      </c>
    </row>
    <row r="76" spans="1:19" x14ac:dyDescent="0.25">
      <c r="A76" s="29" t="s">
        <v>82</v>
      </c>
      <c r="B76" s="77">
        <f>+B74+B75</f>
        <v>1235</v>
      </c>
      <c r="C76" s="77">
        <f t="shared" si="11"/>
        <v>3.7961454523099625E-2</v>
      </c>
      <c r="D76" s="77">
        <f>+D74+D75</f>
        <v>4610</v>
      </c>
      <c r="E76" s="77">
        <f t="shared" si="11"/>
        <v>0.10383584476428588</v>
      </c>
      <c r="F76" s="77">
        <f>+F74+F75</f>
        <v>12979.01</v>
      </c>
      <c r="G76" s="77">
        <f>+F76/F$3</f>
        <v>0.16266258099284381</v>
      </c>
      <c r="H76" s="77">
        <f>+H74+H75</f>
        <v>7768</v>
      </c>
      <c r="I76" s="77">
        <f>+H76/H$3</f>
        <v>0.12402209662483635</v>
      </c>
      <c r="J76" s="77">
        <f>+J74+J75</f>
        <v>51246</v>
      </c>
      <c r="K76" s="77">
        <f>+J76/J$3</f>
        <v>0.16082423755515526</v>
      </c>
      <c r="L76" s="77">
        <f>+L74+L75</f>
        <v>8424.01</v>
      </c>
      <c r="M76" s="77">
        <f>+L76/L$3</f>
        <v>0.11995742257030972</v>
      </c>
      <c r="N76" s="77">
        <f>+N74+N75</f>
        <v>13832.330000000002</v>
      </c>
      <c r="O76" s="77">
        <f>+N76/N$3</f>
        <v>0.21995181910698386</v>
      </c>
      <c r="P76" s="77">
        <f>+P74+P75</f>
        <v>7637</v>
      </c>
      <c r="Q76" s="77">
        <f>+P76/P$3</f>
        <v>0.10457775891108768</v>
      </c>
      <c r="R76" s="77">
        <f>+B76+D76+F76+H76+J76+L76+N76+P76</f>
        <v>107731.35</v>
      </c>
      <c r="S76" s="77">
        <f>+R76/R$3</f>
        <v>0.14477276483892165</v>
      </c>
    </row>
    <row r="77" spans="1:19" x14ac:dyDescent="0.25">
      <c r="A77" s="122" t="s">
        <v>83</v>
      </c>
      <c r="B77" s="123" t="s">
        <v>13</v>
      </c>
      <c r="C77" s="123"/>
      <c r="D77" s="123" t="s">
        <v>13</v>
      </c>
      <c r="E77" s="123"/>
      <c r="F77" s="123" t="s">
        <v>13</v>
      </c>
      <c r="G77" s="123"/>
      <c r="H77" s="123" t="s">
        <v>13</v>
      </c>
      <c r="I77" s="123"/>
      <c r="J77" s="123" t="s">
        <v>13</v>
      </c>
      <c r="K77" s="123"/>
      <c r="L77" s="123" t="s">
        <v>13</v>
      </c>
      <c r="M77" s="123"/>
      <c r="N77" s="123" t="s">
        <v>13</v>
      </c>
      <c r="O77" s="123"/>
      <c r="P77" s="123" t="s">
        <v>13</v>
      </c>
      <c r="Q77" s="123"/>
      <c r="R77" s="123" t="s">
        <v>13</v>
      </c>
      <c r="S77" s="123"/>
    </row>
    <row r="78" spans="1:19" x14ac:dyDescent="0.25">
      <c r="A78" s="30" t="s">
        <v>84</v>
      </c>
      <c r="B78" s="78">
        <v>8631</v>
      </c>
      <c r="C78" s="78">
        <f t="shared" si="11"/>
        <v>0.26529984938370271</v>
      </c>
      <c r="D78" s="78">
        <v>14220</v>
      </c>
      <c r="E78" s="78">
        <f t="shared" si="11"/>
        <v>0.32029191161564968</v>
      </c>
      <c r="F78" s="78">
        <v>0</v>
      </c>
      <c r="G78" s="78">
        <f>+F78/F$3</f>
        <v>0</v>
      </c>
      <c r="H78" s="78">
        <v>0</v>
      </c>
      <c r="I78" s="78">
        <f>+H78/H$3</f>
        <v>0</v>
      </c>
      <c r="J78" s="78">
        <v>0</v>
      </c>
      <c r="K78" s="78">
        <f>+J78/J$3</f>
        <v>0</v>
      </c>
      <c r="L78" s="78">
        <v>160640</v>
      </c>
      <c r="M78" s="78">
        <f>+L78/L$3</f>
        <v>2.2875044499822001</v>
      </c>
      <c r="N78" s="78">
        <v>39560.380000000005</v>
      </c>
      <c r="O78" s="78">
        <f>+N78/N$3</f>
        <v>0.62906087011830558</v>
      </c>
      <c r="P78" s="78">
        <v>9862</v>
      </c>
      <c r="Q78" s="78">
        <f>+P78/P$3</f>
        <v>0.13504594191189559</v>
      </c>
      <c r="R78" s="78">
        <f>+B78+D78+F78+H78+J78+L78+N78+P78</f>
        <v>232913.38</v>
      </c>
      <c r="S78" s="78">
        <f>+R78/R$3</f>
        <v>0.31299630043231053</v>
      </c>
    </row>
    <row r="79" spans="1:19" x14ac:dyDescent="0.25">
      <c r="A79" s="30" t="s">
        <v>85</v>
      </c>
      <c r="B79" s="78">
        <v>100050</v>
      </c>
      <c r="C79" s="78">
        <f t="shared" si="11"/>
        <v>3.0753388866689209</v>
      </c>
      <c r="D79" s="78">
        <v>154970</v>
      </c>
      <c r="E79" s="78">
        <f t="shared" si="11"/>
        <v>3.4905511633668942</v>
      </c>
      <c r="F79" s="78">
        <v>333157.01999999996</v>
      </c>
      <c r="G79" s="78">
        <f>+F79/F$3</f>
        <v>4.175370906493213</v>
      </c>
      <c r="H79" s="78">
        <v>367010</v>
      </c>
      <c r="I79" s="78">
        <f>+H79/H$3</f>
        <v>5.8595970239805855</v>
      </c>
      <c r="J79" s="78">
        <v>384649</v>
      </c>
      <c r="K79" s="78">
        <f>+J79/J$3</f>
        <v>1.2071358184317393</v>
      </c>
      <c r="L79" s="78">
        <v>303381</v>
      </c>
      <c r="M79" s="78">
        <f>+L79/L$3</f>
        <v>4.3201281594873624</v>
      </c>
      <c r="N79" s="78">
        <v>229508.50999999989</v>
      </c>
      <c r="O79" s="78">
        <f>+N79/N$3</f>
        <v>3.6494801869991078</v>
      </c>
      <c r="P79" s="78">
        <v>173530</v>
      </c>
      <c r="Q79" s="78">
        <f>+P79/P$3</f>
        <v>2.3762444027551455</v>
      </c>
      <c r="R79" s="78">
        <f>+B79+D79+F79+H79+J79+L79+N79+P79</f>
        <v>2046255.5299999998</v>
      </c>
      <c r="S79" s="78">
        <f>+R79/R$3</f>
        <v>2.7498223186197235</v>
      </c>
    </row>
    <row r="80" spans="1:19" x14ac:dyDescent="0.25">
      <c r="A80" s="30" t="s">
        <v>86</v>
      </c>
      <c r="B80" s="78">
        <v>0</v>
      </c>
      <c r="C80" s="78">
        <f t="shared" si="11"/>
        <v>0</v>
      </c>
      <c r="D80" s="78">
        <v>0</v>
      </c>
      <c r="E80" s="78">
        <f t="shared" si="11"/>
        <v>0</v>
      </c>
      <c r="F80" s="78">
        <v>0</v>
      </c>
      <c r="G80" s="78">
        <f>+F80/F$3</f>
        <v>0</v>
      </c>
      <c r="H80" s="78">
        <v>0</v>
      </c>
      <c r="I80" s="78">
        <f>+H80/H$3</f>
        <v>0</v>
      </c>
      <c r="J80" s="78">
        <v>100969</v>
      </c>
      <c r="K80" s="78">
        <f>+J80/J$3</f>
        <v>0.31686887643340889</v>
      </c>
      <c r="L80" s="78">
        <v>0</v>
      </c>
      <c r="M80" s="78">
        <f>+L80/L$3</f>
        <v>0</v>
      </c>
      <c r="N80" s="78">
        <v>0</v>
      </c>
      <c r="O80" s="78">
        <f>+N80/N$3</f>
        <v>0</v>
      </c>
      <c r="P80" s="78">
        <v>3900</v>
      </c>
      <c r="Q80" s="78">
        <f>+P80/P$3</f>
        <v>5.3404905035123997E-2</v>
      </c>
      <c r="R80" s="78">
        <f>+B80+D80+F80+H80+J80+L80+N80+P80</f>
        <v>104869</v>
      </c>
      <c r="S80" s="78">
        <f>+R80/R$3</f>
        <v>0.1409262491920214</v>
      </c>
    </row>
    <row r="81" spans="1:19" x14ac:dyDescent="0.25">
      <c r="A81" s="31" t="s">
        <v>87</v>
      </c>
      <c r="B81" s="79">
        <f>+SUM(B78:B80)</f>
        <v>108681</v>
      </c>
      <c r="C81" s="79">
        <f t="shared" si="11"/>
        <v>3.3406387360526235</v>
      </c>
      <c r="D81" s="79">
        <f>+SUM(D78:D80)</f>
        <v>169190</v>
      </c>
      <c r="E81" s="79">
        <f t="shared" si="11"/>
        <v>3.8108430749825439</v>
      </c>
      <c r="F81" s="79">
        <f>+SUM(F78:F80)</f>
        <v>333157.01999999996</v>
      </c>
      <c r="G81" s="79">
        <f>+F81/F$3</f>
        <v>4.175370906493213</v>
      </c>
      <c r="H81" s="79">
        <f>+SUM(H78:H80)</f>
        <v>367010</v>
      </c>
      <c r="I81" s="79">
        <f>+H81/H$3</f>
        <v>5.8595970239805855</v>
      </c>
      <c r="J81" s="79">
        <f>+SUM(J78:J80)</f>
        <v>485618</v>
      </c>
      <c r="K81" s="79">
        <f>+J81/J$3</f>
        <v>1.5240046948651482</v>
      </c>
      <c r="L81" s="79">
        <f>+SUM(L78:L80)</f>
        <v>464021</v>
      </c>
      <c r="M81" s="79">
        <f>+L81/L$3</f>
        <v>6.6076326094695625</v>
      </c>
      <c r="N81" s="79">
        <f>+SUM(N78:N80)</f>
        <v>269068.8899999999</v>
      </c>
      <c r="O81" s="79">
        <f>+N81/N$3</f>
        <v>4.2785410571174136</v>
      </c>
      <c r="P81" s="79">
        <f>+SUM(P78:P80)</f>
        <v>187292</v>
      </c>
      <c r="Q81" s="79">
        <f>+P81/P$3</f>
        <v>2.5646952497021651</v>
      </c>
      <c r="R81" s="79">
        <f>+B81+D81+F81+H81+J81+L81+N81+P81</f>
        <v>2384037.91</v>
      </c>
      <c r="S81" s="79">
        <f>+R81/R$3</f>
        <v>3.2037448682440561</v>
      </c>
    </row>
    <row r="82" spans="1:19" x14ac:dyDescent="0.25">
      <c r="A82" s="124" t="s">
        <v>88</v>
      </c>
      <c r="B82" s="125" t="s">
        <v>13</v>
      </c>
      <c r="C82" s="125"/>
      <c r="D82" s="125" t="s">
        <v>13</v>
      </c>
      <c r="E82" s="125"/>
      <c r="F82" s="125" t="s">
        <v>13</v>
      </c>
      <c r="G82" s="125"/>
      <c r="H82" s="125" t="s">
        <v>13</v>
      </c>
      <c r="I82" s="125"/>
      <c r="J82" s="125" t="s">
        <v>13</v>
      </c>
      <c r="K82" s="125"/>
      <c r="L82" s="125" t="s">
        <v>13</v>
      </c>
      <c r="M82" s="125"/>
      <c r="N82" s="125" t="s">
        <v>13</v>
      </c>
      <c r="O82" s="125"/>
      <c r="P82" s="125" t="s">
        <v>13</v>
      </c>
      <c r="Q82" s="125"/>
      <c r="R82" s="125" t="s">
        <v>13</v>
      </c>
      <c r="S82" s="125"/>
    </row>
    <row r="83" spans="1:19" x14ac:dyDescent="0.25">
      <c r="A83" s="32" t="s">
        <v>89</v>
      </c>
      <c r="B83" s="80">
        <v>19790</v>
      </c>
      <c r="C83" s="80">
        <f t="shared" si="11"/>
        <v>0.60830541296529672</v>
      </c>
      <c r="D83" s="80">
        <v>25986</v>
      </c>
      <c r="E83" s="80">
        <f t="shared" si="11"/>
        <v>0.58530981823096151</v>
      </c>
      <c r="F83" s="80">
        <v>64563.06</v>
      </c>
      <c r="G83" s="80">
        <f>+F83/F$3</f>
        <v>0.80915216001804713</v>
      </c>
      <c r="H83" s="80">
        <v>53807</v>
      </c>
      <c r="I83" s="80">
        <f>+H83/H$3</f>
        <v>0.85907015359070149</v>
      </c>
      <c r="J83" s="80">
        <v>36775</v>
      </c>
      <c r="K83" s="80">
        <f>+J83/J$3</f>
        <v>0.11541020442748379</v>
      </c>
      <c r="L83" s="80">
        <v>54099</v>
      </c>
      <c r="M83" s="80">
        <f>+L83/L$3</f>
        <v>0.77036667853328589</v>
      </c>
      <c r="N83" s="80">
        <v>40427.280000000013</v>
      </c>
      <c r="O83" s="80">
        <f>+N83/N$3</f>
        <v>0.64284569393206992</v>
      </c>
      <c r="P83" s="80">
        <v>33739</v>
      </c>
      <c r="Q83" s="80">
        <f>+P83/P$3</f>
        <v>0.46200720281539703</v>
      </c>
      <c r="R83" s="80">
        <f>+B83+D83+F83+H83+J83+L83+N83+P83</f>
        <v>329186.34000000003</v>
      </c>
      <c r="S83" s="80">
        <f>+R83/R$3</f>
        <v>0.44237092163985053</v>
      </c>
    </row>
    <row r="84" spans="1:19" x14ac:dyDescent="0.25">
      <c r="A84" s="32" t="s">
        <v>90</v>
      </c>
      <c r="B84" s="80">
        <v>880</v>
      </c>
      <c r="C84" s="80">
        <f t="shared" si="11"/>
        <v>2.7049457473949528E-2</v>
      </c>
      <c r="D84" s="80">
        <v>0</v>
      </c>
      <c r="E84" s="80">
        <f t="shared" si="11"/>
        <v>0</v>
      </c>
      <c r="F84" s="80">
        <v>0</v>
      </c>
      <c r="G84" s="80">
        <f>+F84/F$3</f>
        <v>0</v>
      </c>
      <c r="H84" s="80">
        <v>0</v>
      </c>
      <c r="I84" s="80">
        <f>+H84/H$3</f>
        <v>0</v>
      </c>
      <c r="J84" s="80">
        <v>42941</v>
      </c>
      <c r="K84" s="80">
        <f>+J84/J$3</f>
        <v>0.13476083176942438</v>
      </c>
      <c r="L84" s="80">
        <v>0</v>
      </c>
      <c r="M84" s="80">
        <f>+L84/L$3</f>
        <v>0</v>
      </c>
      <c r="N84" s="80">
        <v>0</v>
      </c>
      <c r="O84" s="80">
        <f>+N84/N$3</f>
        <v>0</v>
      </c>
      <c r="P84" s="80">
        <v>0</v>
      </c>
      <c r="Q84" s="80">
        <f>+P84/P$3</f>
        <v>0</v>
      </c>
      <c r="R84" s="80">
        <f>+B84+D84+F84+H84+J84+L84+N84+P84</f>
        <v>43821</v>
      </c>
      <c r="S84" s="80">
        <f>+R84/R$3</f>
        <v>5.8888033316266672E-2</v>
      </c>
    </row>
    <row r="85" spans="1:19" x14ac:dyDescent="0.25">
      <c r="A85" s="33" t="s">
        <v>91</v>
      </c>
      <c r="B85" s="81">
        <f>+B83+B84</f>
        <v>20670</v>
      </c>
      <c r="C85" s="81">
        <f t="shared" ref="C85:E128" si="28">+B85/B$3</f>
        <v>0.63535487043924632</v>
      </c>
      <c r="D85" s="81">
        <f>+D83+D84</f>
        <v>25986</v>
      </c>
      <c r="E85" s="81">
        <f t="shared" si="28"/>
        <v>0.58530981823096151</v>
      </c>
      <c r="F85" s="81">
        <f>+F83+F84</f>
        <v>64563.06</v>
      </c>
      <c r="G85" s="81">
        <f>+F85/F$3</f>
        <v>0.80915216001804713</v>
      </c>
      <c r="H85" s="81">
        <f>+H83+H84</f>
        <v>53807</v>
      </c>
      <c r="I85" s="81">
        <f>+H85/H$3</f>
        <v>0.85907015359070149</v>
      </c>
      <c r="J85" s="81">
        <f>+J83+J84</f>
        <v>79716</v>
      </c>
      <c r="K85" s="81">
        <f>+J85/J$3</f>
        <v>0.25017103619690817</v>
      </c>
      <c r="L85" s="81">
        <f>+L83+L84</f>
        <v>54099</v>
      </c>
      <c r="M85" s="81">
        <f>+L85/L$3</f>
        <v>0.77036667853328589</v>
      </c>
      <c r="N85" s="81">
        <f>+N83+N84</f>
        <v>40427.280000000013</v>
      </c>
      <c r="O85" s="81">
        <f>+N85/N$3</f>
        <v>0.64284569393206992</v>
      </c>
      <c r="P85" s="81">
        <f>+P83+P84</f>
        <v>33739</v>
      </c>
      <c r="Q85" s="81">
        <f>+P85/P$3</f>
        <v>0.46200720281539703</v>
      </c>
      <c r="R85" s="81">
        <f>+B85+D85+F85+H85+J85+L85+N85+P85</f>
        <v>373007.34</v>
      </c>
      <c r="S85" s="81">
        <f>+R85/R$3</f>
        <v>0.50125895495611728</v>
      </c>
    </row>
    <row r="86" spans="1:19" x14ac:dyDescent="0.25">
      <c r="A86" s="126" t="s">
        <v>92</v>
      </c>
      <c r="B86" s="127" t="s">
        <v>13</v>
      </c>
      <c r="C86" s="127"/>
      <c r="D86" s="127" t="s">
        <v>13</v>
      </c>
      <c r="E86" s="127"/>
      <c r="F86" s="127" t="s">
        <v>13</v>
      </c>
      <c r="G86" s="127"/>
      <c r="H86" s="127" t="s">
        <v>13</v>
      </c>
      <c r="I86" s="127"/>
      <c r="J86" s="127" t="s">
        <v>13</v>
      </c>
      <c r="K86" s="127"/>
      <c r="L86" s="127" t="s">
        <v>13</v>
      </c>
      <c r="M86" s="127"/>
      <c r="N86" s="127" t="s">
        <v>13</v>
      </c>
      <c r="O86" s="127"/>
      <c r="P86" s="127" t="s">
        <v>13</v>
      </c>
      <c r="Q86" s="127"/>
      <c r="R86" s="127" t="s">
        <v>13</v>
      </c>
      <c r="S86" s="127"/>
    </row>
    <row r="87" spans="1:19" x14ac:dyDescent="0.25">
      <c r="A87" s="34" t="s">
        <v>93</v>
      </c>
      <c r="B87" s="82">
        <v>124060.00000000001</v>
      </c>
      <c r="C87" s="82">
        <f t="shared" si="28"/>
        <v>3.8133587434297489</v>
      </c>
      <c r="D87" s="82">
        <v>105410</v>
      </c>
      <c r="E87" s="82">
        <f t="shared" si="28"/>
        <v>2.3742595220397775</v>
      </c>
      <c r="F87" s="82">
        <v>393071.01999999996</v>
      </c>
      <c r="G87" s="82">
        <f>+F87/F$3</f>
        <v>4.9262575979747085</v>
      </c>
      <c r="H87" s="82">
        <v>227820</v>
      </c>
      <c r="I87" s="82">
        <f>+H87/H$3</f>
        <v>3.6373215825270622</v>
      </c>
      <c r="J87" s="82">
        <v>457011</v>
      </c>
      <c r="K87" s="82">
        <f>+J87/J$3</f>
        <v>1.4342279520219932</v>
      </c>
      <c r="L87" s="82">
        <v>34660</v>
      </c>
      <c r="M87" s="82">
        <f>+L87/L$3</f>
        <v>0.49355642577429693</v>
      </c>
      <c r="N87" s="82">
        <v>0</v>
      </c>
      <c r="O87" s="82">
        <f>+N87/N$3</f>
        <v>0</v>
      </c>
      <c r="P87" s="82">
        <v>186304</v>
      </c>
      <c r="Q87" s="82">
        <f>+P87/P$3</f>
        <v>2.5511660070932667</v>
      </c>
      <c r="R87" s="82">
        <f>+B87+D87+F87+H87+J87+L87+N87+P87</f>
        <v>1528336.02</v>
      </c>
      <c r="S87" s="82">
        <f>+R87/R$3</f>
        <v>2.0538258475208329</v>
      </c>
    </row>
    <row r="88" spans="1:19" x14ac:dyDescent="0.25">
      <c r="A88" s="34" t="s">
        <v>94</v>
      </c>
      <c r="B88" s="82">
        <v>54790</v>
      </c>
      <c r="C88" s="82">
        <f t="shared" si="28"/>
        <v>1.6841361079519257</v>
      </c>
      <c r="D88" s="82">
        <v>94450</v>
      </c>
      <c r="E88" s="82">
        <f t="shared" si="28"/>
        <v>2.1273959952249024</v>
      </c>
      <c r="F88" s="82">
        <v>302980</v>
      </c>
      <c r="G88" s="82">
        <f>+F88/F$3</f>
        <v>3.7971701069042876</v>
      </c>
      <c r="H88" s="82">
        <v>19350</v>
      </c>
      <c r="I88" s="82">
        <f>+H88/H$3</f>
        <v>0.30893763770476101</v>
      </c>
      <c r="J88" s="82">
        <v>192576</v>
      </c>
      <c r="K88" s="82">
        <f>+J88/J$3</f>
        <v>0.60435718634472113</v>
      </c>
      <c r="L88" s="82">
        <v>139810</v>
      </c>
      <c r="M88" s="82">
        <f>+L88/L$3</f>
        <v>1.9908864364542542</v>
      </c>
      <c r="N88" s="82">
        <v>270501.8</v>
      </c>
      <c r="O88" s="82">
        <f>+N88/N$3</f>
        <v>4.3013261671543059</v>
      </c>
      <c r="P88" s="82">
        <v>23040</v>
      </c>
      <c r="Q88" s="82">
        <f>+P88/P$3</f>
        <v>0.31549974666904024</v>
      </c>
      <c r="R88" s="82">
        <f>+B88+D88+F88+H88+J88+L88+N88+P88</f>
        <v>1097497.8</v>
      </c>
      <c r="S88" s="82">
        <f>+R88/R$3</f>
        <v>1.4748519433816978</v>
      </c>
    </row>
    <row r="89" spans="1:19" x14ac:dyDescent="0.25">
      <c r="A89" s="35" t="s">
        <v>95</v>
      </c>
      <c r="B89" s="83">
        <f>+B87+B88</f>
        <v>178850</v>
      </c>
      <c r="C89" s="83">
        <f t="shared" si="28"/>
        <v>5.4974948513816742</v>
      </c>
      <c r="D89" s="83">
        <f>+D87+D88</f>
        <v>199860</v>
      </c>
      <c r="E89" s="83">
        <f t="shared" si="28"/>
        <v>4.5016555172646804</v>
      </c>
      <c r="F89" s="83">
        <f>+F87+F88</f>
        <v>696051.02</v>
      </c>
      <c r="G89" s="83">
        <f>+F89/F$3</f>
        <v>8.723427704878997</v>
      </c>
      <c r="H89" s="83">
        <f>+H87+H88</f>
        <v>247170</v>
      </c>
      <c r="I89" s="83">
        <f>+H89/H$3</f>
        <v>3.946259220231823</v>
      </c>
      <c r="J89" s="83">
        <f>+J87+J88</f>
        <v>649587</v>
      </c>
      <c r="K89" s="83">
        <f>+J89/J$3</f>
        <v>2.038585138366714</v>
      </c>
      <c r="L89" s="83">
        <f>+L87+L88</f>
        <v>174470</v>
      </c>
      <c r="M89" s="83">
        <f>+L89/L$3</f>
        <v>2.4844428622285513</v>
      </c>
      <c r="N89" s="83">
        <f>+N87+N88</f>
        <v>270501.8</v>
      </c>
      <c r="O89" s="83">
        <f>+N89/N$3</f>
        <v>4.3013261671543059</v>
      </c>
      <c r="P89" s="83">
        <f>+P87+P88</f>
        <v>209344</v>
      </c>
      <c r="Q89" s="83">
        <f>+P89/P$3</f>
        <v>2.866665753762307</v>
      </c>
      <c r="R89" s="83">
        <f>+B89+D89+F89+H89+J89+L89+N89+P89</f>
        <v>2625833.8199999998</v>
      </c>
      <c r="S89" s="83">
        <f>+R89/R$3</f>
        <v>3.5286777909025302</v>
      </c>
    </row>
    <row r="90" spans="1:19" x14ac:dyDescent="0.25">
      <c r="A90" s="128" t="s">
        <v>96</v>
      </c>
      <c r="B90" s="129" t="s">
        <v>13</v>
      </c>
      <c r="C90" s="129"/>
      <c r="D90" s="129" t="s">
        <v>13</v>
      </c>
      <c r="E90" s="129"/>
      <c r="F90" s="129" t="s">
        <v>13</v>
      </c>
      <c r="G90" s="129"/>
      <c r="H90" s="129" t="s">
        <v>13</v>
      </c>
      <c r="I90" s="129"/>
      <c r="J90" s="129" t="s">
        <v>13</v>
      </c>
      <c r="K90" s="129"/>
      <c r="L90" s="129" t="s">
        <v>13</v>
      </c>
      <c r="M90" s="129"/>
      <c r="N90" s="129" t="s">
        <v>13</v>
      </c>
      <c r="O90" s="129"/>
      <c r="P90" s="129" t="s">
        <v>13</v>
      </c>
      <c r="Q90" s="129"/>
      <c r="R90" s="129" t="s">
        <v>13</v>
      </c>
      <c r="S90" s="129"/>
    </row>
    <row r="91" spans="1:19" x14ac:dyDescent="0.25">
      <c r="A91" s="36" t="s">
        <v>97</v>
      </c>
      <c r="B91" s="84">
        <v>0</v>
      </c>
      <c r="C91" s="84">
        <f t="shared" si="28"/>
        <v>0</v>
      </c>
      <c r="D91" s="84">
        <v>6860</v>
      </c>
      <c r="E91" s="84">
        <f t="shared" si="28"/>
        <v>0.15451494470347096</v>
      </c>
      <c r="F91" s="84">
        <v>0</v>
      </c>
      <c r="G91" s="84">
        <f>+F91/F$3</f>
        <v>0</v>
      </c>
      <c r="H91" s="84">
        <v>0</v>
      </c>
      <c r="I91" s="84">
        <f>+H91/H$3</f>
        <v>0</v>
      </c>
      <c r="J91" s="84">
        <v>0</v>
      </c>
      <c r="K91" s="84">
        <f>+J91/J$3</f>
        <v>0</v>
      </c>
      <c r="L91" s="84">
        <v>0</v>
      </c>
      <c r="M91" s="84">
        <f>+L91/L$3</f>
        <v>0</v>
      </c>
      <c r="N91" s="84">
        <v>0</v>
      </c>
      <c r="O91" s="84">
        <f>+N91/N$3</f>
        <v>0</v>
      </c>
      <c r="P91" s="84">
        <v>0</v>
      </c>
      <c r="Q91" s="84">
        <f>+P91/P$3</f>
        <v>0</v>
      </c>
      <c r="R91" s="84">
        <f>+B91+D91+F91+H91+J91+L91+N91+P91</f>
        <v>6860</v>
      </c>
      <c r="S91" s="84">
        <f>+R91/R$3</f>
        <v>9.2186830184064587E-3</v>
      </c>
    </row>
    <row r="92" spans="1:19" x14ac:dyDescent="0.25">
      <c r="A92" s="36" t="s">
        <v>98</v>
      </c>
      <c r="B92" s="84">
        <v>105440</v>
      </c>
      <c r="C92" s="84">
        <f t="shared" si="28"/>
        <v>3.2410168136968616</v>
      </c>
      <c r="D92" s="84">
        <v>115080</v>
      </c>
      <c r="E92" s="84">
        <f t="shared" si="28"/>
        <v>2.5920670315561862</v>
      </c>
      <c r="F92" s="84">
        <v>214580</v>
      </c>
      <c r="G92" s="84">
        <f>+F92/F$3</f>
        <v>2.6892757328520762</v>
      </c>
      <c r="H92" s="84">
        <v>271270</v>
      </c>
      <c r="I92" s="84">
        <f>+H92/H$3</f>
        <v>4.3310342625411122</v>
      </c>
      <c r="J92" s="84">
        <v>174489</v>
      </c>
      <c r="K92" s="84">
        <f>+J92/J$3</f>
        <v>0.54759513692310591</v>
      </c>
      <c r="L92" s="84">
        <v>239190</v>
      </c>
      <c r="M92" s="84">
        <f>+L92/L$3</f>
        <v>3.4060519757920966</v>
      </c>
      <c r="N92" s="84">
        <v>256920.44000000012</v>
      </c>
      <c r="O92" s="84">
        <f>+N92/N$3</f>
        <v>4.0853650934995569</v>
      </c>
      <c r="P92" s="84">
        <v>105100</v>
      </c>
      <c r="Q92" s="84">
        <f>+P92/P$3</f>
        <v>1.4391937228696237</v>
      </c>
      <c r="R92" s="84">
        <f>+B92+D92+F92+H92+J92+L92+N92+P92</f>
        <v>1482069.4400000002</v>
      </c>
      <c r="S92" s="84">
        <f>+R92/R$3</f>
        <v>1.9916513671468179</v>
      </c>
    </row>
    <row r="93" spans="1:19" x14ac:dyDescent="0.25">
      <c r="A93" s="37" t="s">
        <v>99</v>
      </c>
      <c r="B93" s="85">
        <f>+B91+B92</f>
        <v>105440</v>
      </c>
      <c r="C93" s="85">
        <f t="shared" si="28"/>
        <v>3.2410168136968616</v>
      </c>
      <c r="D93" s="85">
        <f>+D91+D92</f>
        <v>121940</v>
      </c>
      <c r="E93" s="85">
        <f t="shared" si="28"/>
        <v>2.7465819762596571</v>
      </c>
      <c r="F93" s="85">
        <f>+F91+F92</f>
        <v>214580</v>
      </c>
      <c r="G93" s="85">
        <f>+F93/F$3</f>
        <v>2.6892757328520762</v>
      </c>
      <c r="H93" s="85">
        <f>+H91+H92</f>
        <v>271270</v>
      </c>
      <c r="I93" s="85">
        <f>+H93/H$3</f>
        <v>4.3310342625411122</v>
      </c>
      <c r="J93" s="85">
        <f>+J91+J92</f>
        <v>174489</v>
      </c>
      <c r="K93" s="85">
        <f>+J93/J$3</f>
        <v>0.54759513692310591</v>
      </c>
      <c r="L93" s="85">
        <f>+L91+L92</f>
        <v>239190</v>
      </c>
      <c r="M93" s="85">
        <f>+L93/L$3</f>
        <v>3.4060519757920966</v>
      </c>
      <c r="N93" s="85">
        <f>+N91+N92</f>
        <v>256920.44000000012</v>
      </c>
      <c r="O93" s="85">
        <f>+N93/N$3</f>
        <v>4.0853650934995569</v>
      </c>
      <c r="P93" s="85">
        <f>+P91+P92</f>
        <v>105100</v>
      </c>
      <c r="Q93" s="85">
        <f>+P93/P$3</f>
        <v>1.4391937228696237</v>
      </c>
      <c r="R93" s="85">
        <f>+B93+D93+F93+H93+J93+L93+N93+P93</f>
        <v>1488929.4400000002</v>
      </c>
      <c r="S93" s="85">
        <f>+R93/R$3</f>
        <v>2.0008700501652243</v>
      </c>
    </row>
    <row r="94" spans="1:19" x14ac:dyDescent="0.25">
      <c r="A94" s="130" t="s">
        <v>100</v>
      </c>
      <c r="B94" s="131" t="s">
        <v>13</v>
      </c>
      <c r="C94" s="131"/>
      <c r="D94" s="131" t="s">
        <v>13</v>
      </c>
      <c r="E94" s="131"/>
      <c r="F94" s="131" t="s">
        <v>13</v>
      </c>
      <c r="G94" s="131"/>
      <c r="H94" s="131" t="s">
        <v>13</v>
      </c>
      <c r="I94" s="131"/>
      <c r="J94" s="131" t="s">
        <v>13</v>
      </c>
      <c r="K94" s="131"/>
      <c r="L94" s="131" t="s">
        <v>13</v>
      </c>
      <c r="M94" s="131"/>
      <c r="N94" s="131" t="s">
        <v>13</v>
      </c>
      <c r="O94" s="131"/>
      <c r="P94" s="131" t="s">
        <v>13</v>
      </c>
      <c r="Q94" s="131"/>
      <c r="R94" s="131" t="s">
        <v>13</v>
      </c>
      <c r="S94" s="131"/>
    </row>
    <row r="95" spans="1:19" x14ac:dyDescent="0.25">
      <c r="A95" s="38" t="s">
        <v>101</v>
      </c>
      <c r="B95" s="86">
        <v>6820</v>
      </c>
      <c r="C95" s="86">
        <f t="shared" si="28"/>
        <v>0.20963329542310885</v>
      </c>
      <c r="D95" s="86">
        <v>9740</v>
      </c>
      <c r="E95" s="86">
        <f t="shared" si="28"/>
        <v>0.21938419262562786</v>
      </c>
      <c r="F95" s="86">
        <v>0</v>
      </c>
      <c r="G95" s="86">
        <f>+F95/F$3</f>
        <v>0</v>
      </c>
      <c r="H95" s="86">
        <v>35000</v>
      </c>
      <c r="I95" s="86">
        <f>+H95/H$3</f>
        <v>0.55880192866494238</v>
      </c>
      <c r="J95" s="86">
        <v>35934</v>
      </c>
      <c r="K95" s="86">
        <f>+J95/J$3</f>
        <v>0.11277091192106602</v>
      </c>
      <c r="L95" s="86">
        <v>20426</v>
      </c>
      <c r="M95" s="86">
        <f>+L95/L$3</f>
        <v>0.29086507653969385</v>
      </c>
      <c r="N95" s="86">
        <v>4780.0300000000007</v>
      </c>
      <c r="O95" s="86">
        <f>+N95/N$3</f>
        <v>7.6008618496374511E-2</v>
      </c>
      <c r="P95" s="86">
        <v>28860</v>
      </c>
      <c r="Q95" s="86">
        <f>+P95/P$3</f>
        <v>0.39519629725991756</v>
      </c>
      <c r="R95" s="86">
        <f>+B95+D95+F95+H95+J95+L95+N95+P95</f>
        <v>141560.03</v>
      </c>
      <c r="S95" s="86">
        <f>+R95/R$3</f>
        <v>0.19023280534199835</v>
      </c>
    </row>
    <row r="96" spans="1:19" x14ac:dyDescent="0.25">
      <c r="A96" s="38" t="s">
        <v>102</v>
      </c>
      <c r="B96" s="86">
        <v>0</v>
      </c>
      <c r="C96" s="86">
        <f t="shared" si="28"/>
        <v>0</v>
      </c>
      <c r="D96" s="86">
        <v>0</v>
      </c>
      <c r="E96" s="86">
        <f t="shared" si="28"/>
        <v>0</v>
      </c>
      <c r="F96" s="86">
        <v>26570</v>
      </c>
      <c r="G96" s="86">
        <f>+F96/F$3</f>
        <v>0.33299494930505946</v>
      </c>
      <c r="H96" s="86">
        <v>0</v>
      </c>
      <c r="I96" s="86">
        <f>+H96/H$3</f>
        <v>0</v>
      </c>
      <c r="J96" s="86">
        <v>0</v>
      </c>
      <c r="K96" s="86">
        <f>+J96/J$3</f>
        <v>0</v>
      </c>
      <c r="L96" s="86">
        <v>0</v>
      </c>
      <c r="M96" s="86">
        <f>+L96/L$3</f>
        <v>0</v>
      </c>
      <c r="N96" s="86">
        <v>0</v>
      </c>
      <c r="O96" s="86">
        <f>+N96/N$3</f>
        <v>0</v>
      </c>
      <c r="P96" s="86">
        <v>0</v>
      </c>
      <c r="Q96" s="86">
        <f>+P96/P$3</f>
        <v>0</v>
      </c>
      <c r="R96" s="86">
        <f>+B96+D96+F96+H96+J96+L96+N96+P96</f>
        <v>26570</v>
      </c>
      <c r="S96" s="86">
        <f>+R96/R$3</f>
        <v>3.5705598804527637E-2</v>
      </c>
    </row>
    <row r="97" spans="1:19" x14ac:dyDescent="0.25">
      <c r="A97" s="39" t="s">
        <v>103</v>
      </c>
      <c r="B97" s="87">
        <f>+B95+B96</f>
        <v>6820</v>
      </c>
      <c r="C97" s="87">
        <f t="shared" si="28"/>
        <v>0.20963329542310885</v>
      </c>
      <c r="D97" s="87">
        <f>+D95+D96</f>
        <v>9740</v>
      </c>
      <c r="E97" s="87">
        <f t="shared" si="28"/>
        <v>0.21938419262562786</v>
      </c>
      <c r="F97" s="87">
        <f>+F95+F96</f>
        <v>26570</v>
      </c>
      <c r="G97" s="87">
        <f>+F97/F$3</f>
        <v>0.33299494930505946</v>
      </c>
      <c r="H97" s="87">
        <f>+H95+H96</f>
        <v>35000</v>
      </c>
      <c r="I97" s="87">
        <f>+H97/H$3</f>
        <v>0.55880192866494238</v>
      </c>
      <c r="J97" s="87">
        <f>+J95+J96</f>
        <v>35934</v>
      </c>
      <c r="K97" s="87">
        <f>+J97/J$3</f>
        <v>0.11277091192106602</v>
      </c>
      <c r="L97" s="87">
        <f>+L95+L96</f>
        <v>20426</v>
      </c>
      <c r="M97" s="87">
        <f>+L97/L$3</f>
        <v>0.29086507653969385</v>
      </c>
      <c r="N97" s="87">
        <f>+N95+N96</f>
        <v>4780.0300000000007</v>
      </c>
      <c r="O97" s="87">
        <f>+N97/N$3</f>
        <v>7.6008618496374511E-2</v>
      </c>
      <c r="P97" s="87">
        <f>+P95+P96</f>
        <v>28860</v>
      </c>
      <c r="Q97" s="87">
        <f>+P97/P$3</f>
        <v>0.39519629725991756</v>
      </c>
      <c r="R97" s="87">
        <f>+B97+D97+F97+H97+J97+L97+N97+P97</f>
        <v>168130.03</v>
      </c>
      <c r="S97" s="87">
        <f>+R97/R$3</f>
        <v>0.225938404146526</v>
      </c>
    </row>
    <row r="98" spans="1:19" x14ac:dyDescent="0.25">
      <c r="A98" s="132" t="s">
        <v>104</v>
      </c>
      <c r="B98" s="133" t="s">
        <v>13</v>
      </c>
      <c r="C98" s="133"/>
      <c r="D98" s="133" t="s">
        <v>13</v>
      </c>
      <c r="E98" s="133"/>
      <c r="F98" s="133" t="s">
        <v>13</v>
      </c>
      <c r="G98" s="133"/>
      <c r="H98" s="133" t="s">
        <v>13</v>
      </c>
      <c r="I98" s="133"/>
      <c r="J98" s="133" t="s">
        <v>13</v>
      </c>
      <c r="K98" s="133"/>
      <c r="L98" s="133" t="s">
        <v>13</v>
      </c>
      <c r="M98" s="133"/>
      <c r="N98" s="133" t="s">
        <v>13</v>
      </c>
      <c r="O98" s="133"/>
      <c r="P98" s="133" t="s">
        <v>13</v>
      </c>
      <c r="Q98" s="133"/>
      <c r="R98" s="133" t="s">
        <v>13</v>
      </c>
      <c r="S98" s="133"/>
    </row>
    <row r="99" spans="1:19" x14ac:dyDescent="0.25">
      <c r="A99" s="40" t="s">
        <v>105</v>
      </c>
      <c r="B99" s="88">
        <v>0</v>
      </c>
      <c r="C99" s="88">
        <f t="shared" si="28"/>
        <v>0</v>
      </c>
      <c r="D99" s="88">
        <v>4350</v>
      </c>
      <c r="E99" s="88">
        <f t="shared" si="28"/>
        <v>9.7979593215757818E-2</v>
      </c>
      <c r="F99" s="88">
        <v>0</v>
      </c>
      <c r="G99" s="88">
        <f>+F99/F$3</f>
        <v>0</v>
      </c>
      <c r="H99" s="88">
        <v>0</v>
      </c>
      <c r="I99" s="88">
        <f>+H99/H$3</f>
        <v>0</v>
      </c>
      <c r="J99" s="88">
        <v>0</v>
      </c>
      <c r="K99" s="88">
        <f>+J99/J$3</f>
        <v>0</v>
      </c>
      <c r="L99" s="88">
        <v>0</v>
      </c>
      <c r="M99" s="88">
        <f>+L99/L$3</f>
        <v>0</v>
      </c>
      <c r="N99" s="88">
        <v>0</v>
      </c>
      <c r="O99" s="88">
        <f>+N99/N$3</f>
        <v>0</v>
      </c>
      <c r="P99" s="88">
        <v>0</v>
      </c>
      <c r="Q99" s="88">
        <f>+P99/P$3</f>
        <v>0</v>
      </c>
      <c r="R99" s="88">
        <f>+B99+D99+F99+H99+J99+L99+N99+P99</f>
        <v>4350</v>
      </c>
      <c r="S99" s="88">
        <f>+R99/R$3</f>
        <v>5.8456663454909755E-3</v>
      </c>
    </row>
    <row r="100" spans="1:19" x14ac:dyDescent="0.25">
      <c r="A100" s="41" t="s">
        <v>106</v>
      </c>
      <c r="B100" s="89">
        <f>+B99</f>
        <v>0</v>
      </c>
      <c r="C100" s="89">
        <f t="shared" si="28"/>
        <v>0</v>
      </c>
      <c r="D100" s="89">
        <f>+D99</f>
        <v>4350</v>
      </c>
      <c r="E100" s="89">
        <f t="shared" si="28"/>
        <v>9.7979593215757818E-2</v>
      </c>
      <c r="F100" s="89">
        <f>+F99</f>
        <v>0</v>
      </c>
      <c r="G100" s="89">
        <f>+F100/F$3</f>
        <v>0</v>
      </c>
      <c r="H100" s="89">
        <f>+H99</f>
        <v>0</v>
      </c>
      <c r="I100" s="89">
        <f>+H100/H$3</f>
        <v>0</v>
      </c>
      <c r="J100" s="89">
        <f>+J99</f>
        <v>0</v>
      </c>
      <c r="K100" s="89">
        <f>+J100/J$3</f>
        <v>0</v>
      </c>
      <c r="L100" s="89">
        <f>+L99</f>
        <v>0</v>
      </c>
      <c r="M100" s="89">
        <f>+L100/L$3</f>
        <v>0</v>
      </c>
      <c r="N100" s="89">
        <f>+N99</f>
        <v>0</v>
      </c>
      <c r="O100" s="89">
        <f>+N100/N$3</f>
        <v>0</v>
      </c>
      <c r="P100" s="89">
        <f>+P99</f>
        <v>0</v>
      </c>
      <c r="Q100" s="89">
        <f>+P100/P$3</f>
        <v>0</v>
      </c>
      <c r="R100" s="89">
        <f>+B100+D100+F100+H100+J100+L100+N100+P100</f>
        <v>4350</v>
      </c>
      <c r="S100" s="89">
        <f>+R100/R$3</f>
        <v>5.8456663454909755E-3</v>
      </c>
    </row>
    <row r="101" spans="1:19" x14ac:dyDescent="0.25">
      <c r="A101" s="41" t="s">
        <v>107</v>
      </c>
      <c r="B101" s="89">
        <f>+B24+B36+B44+B49+B52+B57+B63+B67+B72+B76+B81+B85+B89+B93+B97+B100</f>
        <v>9578237.0999999996</v>
      </c>
      <c r="C101" s="89">
        <f t="shared" si="28"/>
        <v>294.41604217256321</v>
      </c>
      <c r="D101" s="89">
        <f>+D24+D36+D44+D49+D52+D57+D63+D67+D72+D76+D81+D85+D89+D93+D97+D100</f>
        <v>14012718.810000002</v>
      </c>
      <c r="E101" s="89">
        <f t="shared" si="28"/>
        <v>315.62310088519502</v>
      </c>
      <c r="F101" s="89">
        <f>+F24+F36+F44+F49+F52+F57+F63+F67+F72+F76+F81+F85+F89+F93+F97+F100</f>
        <v>21938200.200000003</v>
      </c>
      <c r="G101" s="89">
        <f>+F101/F$3</f>
        <v>274.94579839831562</v>
      </c>
      <c r="H101" s="89">
        <f>+H24+H36+H44+H49+H52+H57+H63+H67+H72+H76+H81+H85+H89+H93+H97+H100</f>
        <v>18584633.549999997</v>
      </c>
      <c r="I101" s="89">
        <f>+H101/H$3</f>
        <v>296.7179734648912</v>
      </c>
      <c r="J101" s="89">
        <f>+J24+J36+J44+J49+J52+J57+J63+J67+J72+J76+J81+J85+J89+J93+J97+J100</f>
        <v>63275163</v>
      </c>
      <c r="K101" s="89">
        <f>+J101/J$3</f>
        <v>198.57510528925516</v>
      </c>
      <c r="L101" s="89">
        <f>+L24+L36+L44+L49+L52+L57+L63+L67+L72+L76+L81+L85+L89+L93+L97+L100</f>
        <v>20423630.880000003</v>
      </c>
      <c r="M101" s="89">
        <f>+L101/L$3</f>
        <v>290.83134040583843</v>
      </c>
      <c r="N101" s="89">
        <f>+N24+N36+N44+N49+N52+N57+N63+N67+N72+N76+N81+N85+N89+N93+N97+N100</f>
        <v>18539895.380000003</v>
      </c>
      <c r="O101" s="89">
        <f>+N101/N$3</f>
        <v>294.80815704108898</v>
      </c>
      <c r="P101" s="89">
        <f>+P24+P36+P44+P49+P52+P57+P63+P67+P72+P76+P81+P85+P89+P93+P97+P100</f>
        <v>16052218</v>
      </c>
      <c r="Q101" s="89">
        <f>+P101/P$3</f>
        <v>219.81209689566873</v>
      </c>
      <c r="R101" s="89">
        <f>+B101+D101+F101+H101+J101+L101+N101+P101</f>
        <v>182404696.91999999</v>
      </c>
      <c r="S101" s="89">
        <f>+R101/R$3</f>
        <v>245.12114897579892</v>
      </c>
    </row>
    <row r="102" spans="1:19" x14ac:dyDescent="0.25">
      <c r="A102" s="41" t="s">
        <v>108</v>
      </c>
      <c r="B102" s="89">
        <f>+B101+B6</f>
        <v>9993309.4199999999</v>
      </c>
      <c r="C102" s="89">
        <f t="shared" si="28"/>
        <v>307.17454338671502</v>
      </c>
      <c r="D102" s="89">
        <f>+D101+D6</f>
        <v>14177806.810000002</v>
      </c>
      <c r="E102" s="89">
        <f t="shared" si="28"/>
        <v>319.34155032997728</v>
      </c>
      <c r="F102" s="89">
        <f>+F101+F6</f>
        <v>22090296.360000003</v>
      </c>
      <c r="G102" s="89">
        <f>+F102/F$3</f>
        <v>276.85198029852995</v>
      </c>
      <c r="H102" s="89">
        <f>+H101+H6</f>
        <v>19238042.549999997</v>
      </c>
      <c r="I102" s="89">
        <f>+H102/H$3</f>
        <v>307.15015087652068</v>
      </c>
      <c r="J102" s="89">
        <f>+J101+J6</f>
        <v>64013019.479999997</v>
      </c>
      <c r="K102" s="89">
        <f>+J102/J$3</f>
        <v>200.89070466913125</v>
      </c>
      <c r="L102" s="89">
        <f>+L101+L6</f>
        <v>20851919.400000002</v>
      </c>
      <c r="M102" s="89">
        <f>+L102/L$3</f>
        <v>296.9301445354219</v>
      </c>
      <c r="N102" s="89">
        <f>+N101+N6</f>
        <v>19153879.580000002</v>
      </c>
      <c r="O102" s="89">
        <f>+N102/N$3</f>
        <v>304.57129468261036</v>
      </c>
      <c r="P102" s="89">
        <f>+P101+P6</f>
        <v>16267220.890000001</v>
      </c>
      <c r="Q102" s="89">
        <f>+P102/P$3</f>
        <v>222.75625302970136</v>
      </c>
      <c r="R102" s="89">
        <f>+B102+D102+F102+H102+J102+L102+N102+P102</f>
        <v>185785494.49000001</v>
      </c>
      <c r="S102" s="89">
        <f>+R102/R$3</f>
        <v>249.66437071737749</v>
      </c>
    </row>
    <row r="103" spans="1:19" x14ac:dyDescent="0.25">
      <c r="A103" s="134" t="s">
        <v>109</v>
      </c>
      <c r="B103" s="135" t="s">
        <v>13</v>
      </c>
      <c r="C103" s="135"/>
      <c r="D103" s="135" t="s">
        <v>13</v>
      </c>
      <c r="E103" s="135"/>
      <c r="F103" s="135" t="s">
        <v>13</v>
      </c>
      <c r="G103" s="135"/>
      <c r="H103" s="135" t="s">
        <v>13</v>
      </c>
      <c r="I103" s="135"/>
      <c r="J103" s="135" t="s">
        <v>13</v>
      </c>
      <c r="K103" s="135"/>
      <c r="L103" s="135" t="s">
        <v>13</v>
      </c>
      <c r="M103" s="135"/>
      <c r="N103" s="135" t="s">
        <v>13</v>
      </c>
      <c r="O103" s="135"/>
      <c r="P103" s="135" t="s">
        <v>13</v>
      </c>
      <c r="Q103" s="135"/>
      <c r="R103" s="135" t="s">
        <v>13</v>
      </c>
      <c r="S103" s="135"/>
    </row>
    <row r="104" spans="1:19" x14ac:dyDescent="0.25">
      <c r="A104" s="42" t="s">
        <v>110</v>
      </c>
      <c r="B104" s="90">
        <v>346118.55</v>
      </c>
      <c r="C104" s="90">
        <f t="shared" si="28"/>
        <v>10.638998862693265</v>
      </c>
      <c r="D104" s="90">
        <v>0</v>
      </c>
      <c r="E104" s="90">
        <f t="shared" si="28"/>
        <v>0</v>
      </c>
      <c r="F104" s="90">
        <v>0</v>
      </c>
      <c r="G104" s="90">
        <f t="shared" ref="G104:G120" si="29">+F104/F$3</f>
        <v>0</v>
      </c>
      <c r="H104" s="90">
        <v>137207.71000000002</v>
      </c>
      <c r="I104" s="90">
        <f t="shared" ref="I104:I120" si="30">+H104/H$3</f>
        <v>2.1906266564485746</v>
      </c>
      <c r="J104" s="90">
        <v>1049540</v>
      </c>
      <c r="K104" s="90">
        <f t="shared" ref="K104:K120" si="31">+J104/J$3</f>
        <v>3.2937491762018039</v>
      </c>
      <c r="L104" s="90">
        <v>277140</v>
      </c>
      <c r="M104" s="90">
        <f t="shared" ref="M104:M120" si="32">+L104/L$3</f>
        <v>3.9464578141687432</v>
      </c>
      <c r="N104" s="90">
        <v>1175906.2199999997</v>
      </c>
      <c r="O104" s="90">
        <f t="shared" ref="O104:O120" si="33">+N104/N$3</f>
        <v>18.698419730314207</v>
      </c>
      <c r="P104" s="90">
        <v>0</v>
      </c>
      <c r="Q104" s="90">
        <f t="shared" ref="Q104:Q120" si="34">+P104/P$3</f>
        <v>0</v>
      </c>
      <c r="R104" s="90">
        <f t="shared" ref="R104:R119" si="35">+B104+D104+F104+H104+J104+L104+N104+P104</f>
        <v>2985912.4799999995</v>
      </c>
      <c r="S104" s="90">
        <f t="shared" ref="S104:S120" si="36">+R104/R$3</f>
        <v>4.0125627804408026</v>
      </c>
    </row>
    <row r="105" spans="1:19" x14ac:dyDescent="0.25">
      <c r="A105" s="42" t="s">
        <v>111</v>
      </c>
      <c r="B105" s="90">
        <v>2547182.5500000003</v>
      </c>
      <c r="C105" s="90">
        <f t="shared" si="28"/>
        <v>78.295347800694685</v>
      </c>
      <c r="D105" s="90">
        <v>4556159.13</v>
      </c>
      <c r="E105" s="90">
        <f t="shared" si="28"/>
        <v>102.62313061693358</v>
      </c>
      <c r="F105" s="90">
        <v>18373430</v>
      </c>
      <c r="G105" s="90">
        <f t="shared" si="29"/>
        <v>230.26945394844029</v>
      </c>
      <c r="H105" s="90">
        <v>5363727</v>
      </c>
      <c r="I105" s="90">
        <f t="shared" si="30"/>
        <v>85.636028355206435</v>
      </c>
      <c r="J105" s="90">
        <v>57235308</v>
      </c>
      <c r="K105" s="90">
        <f t="shared" si="31"/>
        <v>179.62035613188303</v>
      </c>
      <c r="L105" s="90">
        <v>4600040</v>
      </c>
      <c r="M105" s="90">
        <f t="shared" si="32"/>
        <v>65.50430758276967</v>
      </c>
      <c r="N105" s="90">
        <v>4570964.76</v>
      </c>
      <c r="O105" s="90">
        <f t="shared" si="33"/>
        <v>72.684212568375514</v>
      </c>
      <c r="P105" s="90">
        <v>11014016</v>
      </c>
      <c r="Q105" s="90">
        <f t="shared" si="34"/>
        <v>150.82114834239391</v>
      </c>
      <c r="R105" s="90">
        <f t="shared" si="35"/>
        <v>108260827.44000001</v>
      </c>
      <c r="S105" s="90">
        <f t="shared" si="36"/>
        <v>145.48429321862392</v>
      </c>
    </row>
    <row r="106" spans="1:19" x14ac:dyDescent="0.25">
      <c r="A106" s="42" t="s">
        <v>112</v>
      </c>
      <c r="B106" s="90">
        <v>193950.78999999998</v>
      </c>
      <c r="C106" s="90">
        <f t="shared" si="28"/>
        <v>5.9616632342544484</v>
      </c>
      <c r="D106" s="90">
        <v>0</v>
      </c>
      <c r="E106" s="90">
        <f t="shared" si="28"/>
        <v>0</v>
      </c>
      <c r="F106" s="90">
        <v>0</v>
      </c>
      <c r="G106" s="90">
        <f t="shared" si="29"/>
        <v>0</v>
      </c>
      <c r="H106" s="90">
        <v>469674.31</v>
      </c>
      <c r="I106" s="90">
        <f t="shared" si="30"/>
        <v>7.4987117220678865</v>
      </c>
      <c r="J106" s="90">
        <v>0</v>
      </c>
      <c r="K106" s="90">
        <f t="shared" si="31"/>
        <v>0</v>
      </c>
      <c r="L106" s="90">
        <v>0</v>
      </c>
      <c r="M106" s="90">
        <f t="shared" si="32"/>
        <v>0</v>
      </c>
      <c r="N106" s="90">
        <v>21689.43</v>
      </c>
      <c r="O106" s="90">
        <f t="shared" si="33"/>
        <v>0.34488980409617098</v>
      </c>
      <c r="P106" s="90">
        <v>0</v>
      </c>
      <c r="Q106" s="90">
        <f t="shared" si="34"/>
        <v>0</v>
      </c>
      <c r="R106" s="90">
        <f t="shared" si="35"/>
        <v>685314.53</v>
      </c>
      <c r="S106" s="90">
        <f t="shared" si="36"/>
        <v>0.92094714576941739</v>
      </c>
    </row>
    <row r="107" spans="1:19" x14ac:dyDescent="0.25">
      <c r="A107" s="42" t="s">
        <v>113</v>
      </c>
      <c r="B107" s="90">
        <v>0</v>
      </c>
      <c r="C107" s="90">
        <f t="shared" si="28"/>
        <v>0</v>
      </c>
      <c r="D107" s="90">
        <v>0</v>
      </c>
      <c r="E107" s="90">
        <f t="shared" si="28"/>
        <v>0</v>
      </c>
      <c r="F107" s="90">
        <v>0</v>
      </c>
      <c r="G107" s="90">
        <f t="shared" si="29"/>
        <v>0</v>
      </c>
      <c r="H107" s="90">
        <v>0</v>
      </c>
      <c r="I107" s="90">
        <f t="shared" si="30"/>
        <v>0</v>
      </c>
      <c r="J107" s="90">
        <v>80800</v>
      </c>
      <c r="K107" s="90">
        <f t="shared" si="31"/>
        <v>0.2535729304620174</v>
      </c>
      <c r="L107" s="90">
        <v>0</v>
      </c>
      <c r="M107" s="90">
        <f t="shared" si="32"/>
        <v>0</v>
      </c>
      <c r="N107" s="90">
        <v>0</v>
      </c>
      <c r="O107" s="90">
        <f t="shared" si="33"/>
        <v>0</v>
      </c>
      <c r="P107" s="90">
        <v>755273</v>
      </c>
      <c r="Q107" s="90">
        <f t="shared" si="34"/>
        <v>10.342380215536719</v>
      </c>
      <c r="R107" s="90">
        <f t="shared" si="35"/>
        <v>836073</v>
      </c>
      <c r="S107" s="90">
        <f t="shared" si="36"/>
        <v>1.123541103097397</v>
      </c>
    </row>
    <row r="108" spans="1:19" x14ac:dyDescent="0.25">
      <c r="A108" s="42" t="s">
        <v>114</v>
      </c>
      <c r="B108" s="90">
        <v>292806.33</v>
      </c>
      <c r="C108" s="90">
        <f t="shared" si="28"/>
        <v>9.0002867857252635</v>
      </c>
      <c r="D108" s="90">
        <v>449780</v>
      </c>
      <c r="E108" s="90">
        <f t="shared" si="28"/>
        <v>10.130864698065185</v>
      </c>
      <c r="F108" s="90">
        <v>0</v>
      </c>
      <c r="G108" s="90">
        <f t="shared" si="29"/>
        <v>0</v>
      </c>
      <c r="H108" s="90">
        <v>74331</v>
      </c>
      <c r="I108" s="90">
        <f t="shared" si="30"/>
        <v>1.1867516045598236</v>
      </c>
      <c r="J108" s="90">
        <v>0</v>
      </c>
      <c r="K108" s="90">
        <f t="shared" si="31"/>
        <v>0</v>
      </c>
      <c r="L108" s="90">
        <v>0</v>
      </c>
      <c r="M108" s="90">
        <f t="shared" si="32"/>
        <v>0</v>
      </c>
      <c r="N108" s="90">
        <v>0</v>
      </c>
      <c r="O108" s="90">
        <f t="shared" si="33"/>
        <v>0</v>
      </c>
      <c r="P108" s="90">
        <v>162865</v>
      </c>
      <c r="Q108" s="90">
        <f t="shared" si="34"/>
        <v>2.2302025278321715</v>
      </c>
      <c r="R108" s="90">
        <f t="shared" si="35"/>
        <v>979782.33000000007</v>
      </c>
      <c r="S108" s="90">
        <f t="shared" si="36"/>
        <v>1.3166622051466055</v>
      </c>
    </row>
    <row r="109" spans="1:19" x14ac:dyDescent="0.25">
      <c r="A109" s="42" t="s">
        <v>115</v>
      </c>
      <c r="B109" s="90">
        <v>382692.69</v>
      </c>
      <c r="C109" s="90">
        <f t="shared" si="28"/>
        <v>11.763215504257216</v>
      </c>
      <c r="D109" s="90">
        <v>635700</v>
      </c>
      <c r="E109" s="90">
        <f t="shared" si="28"/>
        <v>14.318535036151092</v>
      </c>
      <c r="F109" s="90">
        <v>693490</v>
      </c>
      <c r="G109" s="90">
        <f t="shared" si="29"/>
        <v>8.6913311025052948</v>
      </c>
      <c r="H109" s="90">
        <v>1301000</v>
      </c>
      <c r="I109" s="90">
        <f t="shared" si="30"/>
        <v>20.771465976945429</v>
      </c>
      <c r="J109" s="90">
        <v>2775790</v>
      </c>
      <c r="K109" s="90">
        <f t="shared" si="31"/>
        <v>8.7112030278114272</v>
      </c>
      <c r="L109" s="90">
        <v>1384900</v>
      </c>
      <c r="M109" s="90">
        <f t="shared" si="32"/>
        <v>19.720897116411535</v>
      </c>
      <c r="N109" s="90">
        <v>0</v>
      </c>
      <c r="O109" s="90">
        <f t="shared" si="33"/>
        <v>0</v>
      </c>
      <c r="P109" s="90">
        <v>1753372</v>
      </c>
      <c r="Q109" s="90">
        <f t="shared" si="34"/>
        <v>24.009914141344982</v>
      </c>
      <c r="R109" s="90">
        <f t="shared" si="35"/>
        <v>8926944.6899999995</v>
      </c>
      <c r="S109" s="90">
        <f t="shared" si="36"/>
        <v>11.996308078710889</v>
      </c>
    </row>
    <row r="110" spans="1:19" x14ac:dyDescent="0.25">
      <c r="A110" s="42" t="s">
        <v>116</v>
      </c>
      <c r="B110" s="90">
        <v>93685.98</v>
      </c>
      <c r="C110" s="90">
        <f t="shared" si="28"/>
        <v>2.8797215135400975</v>
      </c>
      <c r="D110" s="90">
        <v>0</v>
      </c>
      <c r="E110" s="90">
        <f t="shared" si="28"/>
        <v>0</v>
      </c>
      <c r="F110" s="90">
        <v>138340</v>
      </c>
      <c r="G110" s="90">
        <f t="shared" si="29"/>
        <v>1.7337794989409834</v>
      </c>
      <c r="H110" s="90">
        <v>0</v>
      </c>
      <c r="I110" s="90">
        <f t="shared" si="30"/>
        <v>0</v>
      </c>
      <c r="J110" s="90">
        <v>1432260</v>
      </c>
      <c r="K110" s="90">
        <f t="shared" si="31"/>
        <v>4.4948312547466465</v>
      </c>
      <c r="L110" s="90">
        <v>0</v>
      </c>
      <c r="M110" s="90">
        <f t="shared" si="32"/>
        <v>0</v>
      </c>
      <c r="N110" s="90">
        <v>0</v>
      </c>
      <c r="O110" s="90">
        <f t="shared" si="33"/>
        <v>0</v>
      </c>
      <c r="P110" s="90">
        <v>245704</v>
      </c>
      <c r="Q110" s="90">
        <f t="shared" si="34"/>
        <v>3.364563791474386</v>
      </c>
      <c r="R110" s="90">
        <f t="shared" si="35"/>
        <v>1909989.98</v>
      </c>
      <c r="S110" s="90">
        <f t="shared" si="36"/>
        <v>2.5667044014508003</v>
      </c>
    </row>
    <row r="111" spans="1:19" x14ac:dyDescent="0.25">
      <c r="A111" s="42" t="s">
        <v>117</v>
      </c>
      <c r="B111" s="90">
        <v>0</v>
      </c>
      <c r="C111" s="90">
        <f t="shared" si="28"/>
        <v>0</v>
      </c>
      <c r="D111" s="90">
        <v>270100</v>
      </c>
      <c r="E111" s="90">
        <f t="shared" si="28"/>
        <v>6.0837443971439509</v>
      </c>
      <c r="F111" s="90">
        <v>27590</v>
      </c>
      <c r="G111" s="90">
        <f t="shared" si="29"/>
        <v>0.34577834592873885</v>
      </c>
      <c r="H111" s="90">
        <v>0</v>
      </c>
      <c r="I111" s="90">
        <f t="shared" si="30"/>
        <v>0</v>
      </c>
      <c r="J111" s="90">
        <v>114240</v>
      </c>
      <c r="K111" s="90">
        <f t="shared" si="31"/>
        <v>0.3585169749502583</v>
      </c>
      <c r="L111" s="90">
        <v>0</v>
      </c>
      <c r="M111" s="90">
        <f t="shared" si="32"/>
        <v>0</v>
      </c>
      <c r="N111" s="90">
        <v>0</v>
      </c>
      <c r="O111" s="90">
        <f t="shared" si="33"/>
        <v>0</v>
      </c>
      <c r="P111" s="90">
        <v>395210</v>
      </c>
      <c r="Q111" s="90">
        <f t="shared" si="34"/>
        <v>5.411833979213168</v>
      </c>
      <c r="R111" s="90">
        <f t="shared" si="35"/>
        <v>807140</v>
      </c>
      <c r="S111" s="90">
        <f t="shared" si="36"/>
        <v>1.084660030827491</v>
      </c>
    </row>
    <row r="112" spans="1:19" x14ac:dyDescent="0.25">
      <c r="A112" s="42" t="s">
        <v>118</v>
      </c>
      <c r="B112" s="90">
        <v>31402</v>
      </c>
      <c r="C112" s="90">
        <f t="shared" si="28"/>
        <v>0.96523529954200349</v>
      </c>
      <c r="D112" s="90">
        <v>739700</v>
      </c>
      <c r="E112" s="90">
        <f t="shared" si="28"/>
        <v>16.661035655562312</v>
      </c>
      <c r="F112" s="90">
        <f>2076130-2076130</f>
        <v>0</v>
      </c>
      <c r="G112" s="90">
        <f t="shared" si="29"/>
        <v>0</v>
      </c>
      <c r="H112" s="90">
        <v>490386</v>
      </c>
      <c r="I112" s="90">
        <f t="shared" si="30"/>
        <v>7.8293897882938976</v>
      </c>
      <c r="J112" s="90">
        <v>416678</v>
      </c>
      <c r="K112" s="90">
        <f t="shared" si="31"/>
        <v>1.3076517514734218</v>
      </c>
      <c r="L112" s="90">
        <v>0</v>
      </c>
      <c r="M112" s="90">
        <f t="shared" si="32"/>
        <v>0</v>
      </c>
      <c r="N112" s="90">
        <v>0</v>
      </c>
      <c r="O112" s="90">
        <f t="shared" si="33"/>
        <v>0</v>
      </c>
      <c r="P112" s="90">
        <v>0</v>
      </c>
      <c r="Q112" s="90">
        <f t="shared" si="34"/>
        <v>0</v>
      </c>
      <c r="R112" s="90">
        <f t="shared" si="35"/>
        <v>1678166</v>
      </c>
      <c r="S112" s="90">
        <f t="shared" si="36"/>
        <v>2.2551720708844156</v>
      </c>
    </row>
    <row r="113" spans="1:19" x14ac:dyDescent="0.25">
      <c r="A113" s="42" t="s">
        <v>119</v>
      </c>
      <c r="B113" s="90">
        <v>0</v>
      </c>
      <c r="C113" s="90">
        <f t="shared" si="28"/>
        <v>0</v>
      </c>
      <c r="D113" s="90">
        <v>0</v>
      </c>
      <c r="E113" s="90">
        <f t="shared" si="28"/>
        <v>0</v>
      </c>
      <c r="F113" s="90">
        <v>0</v>
      </c>
      <c r="G113" s="90">
        <f t="shared" si="29"/>
        <v>0</v>
      </c>
      <c r="H113" s="90">
        <v>0</v>
      </c>
      <c r="I113" s="90">
        <f t="shared" si="30"/>
        <v>0</v>
      </c>
      <c r="J113" s="90">
        <v>0</v>
      </c>
      <c r="K113" s="90">
        <f t="shared" si="31"/>
        <v>0</v>
      </c>
      <c r="L113" s="90">
        <v>0</v>
      </c>
      <c r="M113" s="90">
        <f t="shared" si="32"/>
        <v>0</v>
      </c>
      <c r="N113" s="90">
        <v>0</v>
      </c>
      <c r="O113" s="90">
        <f t="shared" si="33"/>
        <v>0</v>
      </c>
      <c r="P113" s="90">
        <v>0</v>
      </c>
      <c r="Q113" s="90">
        <f t="shared" si="34"/>
        <v>0</v>
      </c>
      <c r="R113" s="90">
        <f t="shared" si="35"/>
        <v>0</v>
      </c>
      <c r="S113" s="90">
        <f t="shared" si="36"/>
        <v>0</v>
      </c>
    </row>
    <row r="114" spans="1:19" x14ac:dyDescent="0.25">
      <c r="A114" s="42" t="s">
        <v>120</v>
      </c>
      <c r="B114" s="90">
        <v>0</v>
      </c>
      <c r="C114" s="90">
        <f t="shared" si="28"/>
        <v>0</v>
      </c>
      <c r="D114" s="90">
        <v>0</v>
      </c>
      <c r="E114" s="90">
        <f t="shared" si="28"/>
        <v>0</v>
      </c>
      <c r="F114" s="90">
        <v>0</v>
      </c>
      <c r="G114" s="90">
        <f t="shared" si="29"/>
        <v>0</v>
      </c>
      <c r="H114" s="90">
        <v>0</v>
      </c>
      <c r="I114" s="90">
        <f t="shared" si="30"/>
        <v>0</v>
      </c>
      <c r="J114" s="90">
        <v>0</v>
      </c>
      <c r="K114" s="90">
        <f t="shared" si="31"/>
        <v>0</v>
      </c>
      <c r="L114" s="90">
        <v>0</v>
      </c>
      <c r="M114" s="90">
        <f t="shared" si="32"/>
        <v>0</v>
      </c>
      <c r="N114" s="90">
        <v>0</v>
      </c>
      <c r="O114" s="90">
        <f t="shared" si="33"/>
        <v>0</v>
      </c>
      <c r="P114" s="90">
        <v>0</v>
      </c>
      <c r="Q114" s="90">
        <f t="shared" si="34"/>
        <v>0</v>
      </c>
      <c r="R114" s="90">
        <f t="shared" si="35"/>
        <v>0</v>
      </c>
      <c r="S114" s="90">
        <f t="shared" si="36"/>
        <v>0</v>
      </c>
    </row>
    <row r="115" spans="1:19" s="97" customFormat="1" x14ac:dyDescent="0.25">
      <c r="A115" s="95" t="s">
        <v>121</v>
      </c>
      <c r="B115" s="96">
        <v>268643</v>
      </c>
      <c r="C115" s="96">
        <f t="shared" si="28"/>
        <v>8.2575538683797998</v>
      </c>
      <c r="D115" s="96">
        <v>349790</v>
      </c>
      <c r="E115" s="96">
        <f t="shared" si="28"/>
        <v>7.8786854967677993</v>
      </c>
      <c r="F115" s="96">
        <v>361820</v>
      </c>
      <c r="G115" s="96">
        <f t="shared" si="29"/>
        <v>4.5345966337055561</v>
      </c>
      <c r="H115" s="96">
        <v>377920</v>
      </c>
      <c r="I115" s="96">
        <f t="shared" si="30"/>
        <v>6.0337835680301435</v>
      </c>
      <c r="J115" s="96">
        <v>2755340</v>
      </c>
      <c r="K115" s="96">
        <f t="shared" si="31"/>
        <v>8.6470252254853346</v>
      </c>
      <c r="L115" s="96">
        <v>708780</v>
      </c>
      <c r="M115" s="96">
        <f t="shared" si="32"/>
        <v>10.092986828052688</v>
      </c>
      <c r="N115" s="96">
        <v>138944.37</v>
      </c>
      <c r="O115" s="96">
        <f t="shared" si="33"/>
        <v>2.2093940020353644</v>
      </c>
      <c r="P115" s="96">
        <v>204570</v>
      </c>
      <c r="Q115" s="96">
        <f t="shared" si="34"/>
        <v>2.8012926725731577</v>
      </c>
      <c r="R115" s="96">
        <f t="shared" si="35"/>
        <v>5165807.37</v>
      </c>
      <c r="S115" s="96">
        <f t="shared" si="36"/>
        <v>6.941973859792701</v>
      </c>
    </row>
    <row r="116" spans="1:19" x14ac:dyDescent="0.25">
      <c r="A116" s="42" t="s">
        <v>122</v>
      </c>
      <c r="B116" s="90">
        <v>540</v>
      </c>
      <c r="C116" s="90">
        <f t="shared" si="28"/>
        <v>1.6598530722650846E-2</v>
      </c>
      <c r="D116" s="90">
        <v>0</v>
      </c>
      <c r="E116" s="90">
        <f t="shared" si="28"/>
        <v>0</v>
      </c>
      <c r="F116" s="90">
        <v>0</v>
      </c>
      <c r="G116" s="90">
        <f t="shared" si="29"/>
        <v>0</v>
      </c>
      <c r="H116" s="90">
        <v>0</v>
      </c>
      <c r="I116" s="90">
        <f t="shared" si="30"/>
        <v>0</v>
      </c>
      <c r="J116" s="90">
        <v>0</v>
      </c>
      <c r="K116" s="90">
        <f t="shared" si="31"/>
        <v>0</v>
      </c>
      <c r="L116" s="90">
        <v>0</v>
      </c>
      <c r="M116" s="90">
        <f t="shared" si="32"/>
        <v>0</v>
      </c>
      <c r="N116" s="90">
        <v>78460</v>
      </c>
      <c r="O116" s="90">
        <f t="shared" si="33"/>
        <v>1.2476148072764279</v>
      </c>
      <c r="P116" s="90">
        <v>0</v>
      </c>
      <c r="Q116" s="90">
        <f t="shared" si="34"/>
        <v>0</v>
      </c>
      <c r="R116" s="90">
        <f t="shared" si="35"/>
        <v>79000</v>
      </c>
      <c r="S116" s="90">
        <f t="shared" si="36"/>
        <v>0.10616267615949128</v>
      </c>
    </row>
    <row r="117" spans="1:19" x14ac:dyDescent="0.25">
      <c r="A117" s="43" t="s">
        <v>123</v>
      </c>
      <c r="B117" s="91">
        <f>+SUM(B104:B116)</f>
        <v>4157021.89</v>
      </c>
      <c r="C117" s="91">
        <f t="shared" si="28"/>
        <v>127.77862139980942</v>
      </c>
      <c r="D117" s="91">
        <f>+SUM(D104:D116)</f>
        <v>7001229.1299999999</v>
      </c>
      <c r="E117" s="91">
        <f t="shared" si="28"/>
        <v>157.69599590062393</v>
      </c>
      <c r="F117" s="91">
        <f>+SUM(F104:F116)</f>
        <v>19594670</v>
      </c>
      <c r="G117" s="91">
        <f t="shared" si="29"/>
        <v>245.57493952952086</v>
      </c>
      <c r="H117" s="91">
        <f>+SUM(H104:H116)</f>
        <v>8214246.0199999996</v>
      </c>
      <c r="I117" s="91">
        <f t="shared" si="30"/>
        <v>131.14675767155219</v>
      </c>
      <c r="J117" s="91">
        <f>+SUM(J104:J116)</f>
        <v>65859956</v>
      </c>
      <c r="K117" s="91">
        <f t="shared" si="31"/>
        <v>206.68690647301395</v>
      </c>
      <c r="L117" s="91">
        <f>+SUM(L104:L116)</f>
        <v>6970860</v>
      </c>
      <c r="M117" s="91">
        <f t="shared" si="32"/>
        <v>99.264649341402631</v>
      </c>
      <c r="N117" s="91">
        <f>+SUM(N104:N116)</f>
        <v>5985964.7799999993</v>
      </c>
      <c r="O117" s="91">
        <f t="shared" si="33"/>
        <v>95.184530912097685</v>
      </c>
      <c r="P117" s="91">
        <f>+SUM(P104:P116)</f>
        <v>14531010</v>
      </c>
      <c r="Q117" s="91">
        <f t="shared" si="34"/>
        <v>198.98133567036848</v>
      </c>
      <c r="R117" s="91">
        <f t="shared" si="35"/>
        <v>132314957.81999999</v>
      </c>
      <c r="S117" s="91">
        <f t="shared" si="36"/>
        <v>177.80898757090389</v>
      </c>
    </row>
    <row r="118" spans="1:19" x14ac:dyDescent="0.25">
      <c r="A118" s="43" t="s">
        <v>124</v>
      </c>
      <c r="B118" s="91">
        <f>+B101+B117</f>
        <v>13735258.99</v>
      </c>
      <c r="C118" s="91">
        <f t="shared" si="28"/>
        <v>422.19466357237269</v>
      </c>
      <c r="D118" s="91">
        <f>+D101+D117</f>
        <v>21013947.940000001</v>
      </c>
      <c r="E118" s="91">
        <f t="shared" si="28"/>
        <v>473.31909678581889</v>
      </c>
      <c r="F118" s="91">
        <f>+F101+F117</f>
        <v>41532870.200000003</v>
      </c>
      <c r="G118" s="91">
        <f t="shared" si="29"/>
        <v>520.52073792783654</v>
      </c>
      <c r="H118" s="91">
        <f>+H101+H117</f>
        <v>26798879.569999997</v>
      </c>
      <c r="I118" s="91">
        <f t="shared" si="30"/>
        <v>427.86473113644342</v>
      </c>
      <c r="J118" s="91">
        <f>+J101+J117</f>
        <v>129135119</v>
      </c>
      <c r="K118" s="91">
        <f t="shared" si="31"/>
        <v>405.26201176226908</v>
      </c>
      <c r="L118" s="91">
        <f>+L101+L117</f>
        <v>27394490.880000003</v>
      </c>
      <c r="M118" s="91">
        <f t="shared" si="32"/>
        <v>390.09598974724105</v>
      </c>
      <c r="N118" s="91">
        <f>+N101+N117</f>
        <v>24525860.160000004</v>
      </c>
      <c r="O118" s="91">
        <f t="shared" si="33"/>
        <v>389.9926879531867</v>
      </c>
      <c r="P118" s="91">
        <f>+P101+P117</f>
        <v>30583228</v>
      </c>
      <c r="Q118" s="91">
        <f t="shared" si="34"/>
        <v>418.79343256603721</v>
      </c>
      <c r="R118" s="91">
        <f t="shared" si="35"/>
        <v>314719654.74000001</v>
      </c>
      <c r="S118" s="91">
        <f t="shared" si="36"/>
        <v>422.93013654670284</v>
      </c>
    </row>
    <row r="119" spans="1:19" x14ac:dyDescent="0.25">
      <c r="A119" s="43" t="s">
        <v>125</v>
      </c>
      <c r="B119" s="91">
        <f>+B102+B117</f>
        <v>14150331.310000001</v>
      </c>
      <c r="C119" s="91">
        <f t="shared" si="28"/>
        <v>434.9531647865245</v>
      </c>
      <c r="D119" s="91">
        <f>+D102+D117</f>
        <v>21179035.940000001</v>
      </c>
      <c r="E119" s="91">
        <f t="shared" si="28"/>
        <v>477.03754623060121</v>
      </c>
      <c r="F119" s="91">
        <f>+F102+F117</f>
        <v>41684966.359999999</v>
      </c>
      <c r="G119" s="91">
        <f t="shared" si="29"/>
        <v>522.42691982805081</v>
      </c>
      <c r="H119" s="91">
        <f>+H102+H117</f>
        <v>27452288.569999997</v>
      </c>
      <c r="I119" s="91">
        <f t="shared" si="30"/>
        <v>438.29690854807285</v>
      </c>
      <c r="J119" s="91">
        <f>+J102+J117</f>
        <v>129872975.47999999</v>
      </c>
      <c r="K119" s="91">
        <f t="shared" si="31"/>
        <v>407.57761114214514</v>
      </c>
      <c r="L119" s="91">
        <f>+L102+L117</f>
        <v>27822779.400000002</v>
      </c>
      <c r="M119" s="91">
        <f t="shared" si="32"/>
        <v>396.19479387682452</v>
      </c>
      <c r="N119" s="91">
        <f>+N102+N117</f>
        <v>25139844.359999999</v>
      </c>
      <c r="O119" s="91">
        <f t="shared" si="33"/>
        <v>399.75582559470803</v>
      </c>
      <c r="P119" s="91">
        <f>+P102+P117</f>
        <v>30798230.890000001</v>
      </c>
      <c r="Q119" s="91">
        <f t="shared" si="34"/>
        <v>421.73758870006986</v>
      </c>
      <c r="R119" s="91">
        <f t="shared" si="35"/>
        <v>318100452.30999994</v>
      </c>
      <c r="S119" s="91">
        <f t="shared" si="36"/>
        <v>427.4733582882813</v>
      </c>
    </row>
    <row r="120" spans="1:19" x14ac:dyDescent="0.25">
      <c r="A120" s="43" t="s">
        <v>126</v>
      </c>
      <c r="B120" s="53">
        <f>+B101/B118</f>
        <v>0.69734666867027884</v>
      </c>
      <c r="C120" s="44">
        <f t="shared" si="28"/>
        <v>2.1435055748633046E-5</v>
      </c>
      <c r="D120" s="53">
        <f>+D101/D118</f>
        <v>0.66682942443798598</v>
      </c>
      <c r="E120" s="44">
        <f t="shared" si="28"/>
        <v>1.5019695574880869E-5</v>
      </c>
      <c r="F120" s="53">
        <f>+F101/F118</f>
        <v>0.52821295745652563</v>
      </c>
      <c r="G120" s="44">
        <f t="shared" si="29"/>
        <v>6.6199566048367066E-6</v>
      </c>
      <c r="H120" s="53">
        <f>+H101/H118</f>
        <v>0.6934854683553473</v>
      </c>
      <c r="I120" s="44">
        <f t="shared" si="30"/>
        <v>1.1072029063373683E-5</v>
      </c>
      <c r="J120" s="53">
        <f>+J101/J118</f>
        <v>0.4899919053003699</v>
      </c>
      <c r="K120" s="44">
        <f t="shared" si="31"/>
        <v>1.537731229327749E-6</v>
      </c>
      <c r="L120" s="53">
        <f>+L101/L118</f>
        <v>0.74553788823689215</v>
      </c>
      <c r="M120" s="44">
        <f t="shared" si="32"/>
        <v>1.0616417062825093E-5</v>
      </c>
      <c r="N120" s="53">
        <f>+N101/N118</f>
        <v>0.75593252424383062</v>
      </c>
      <c r="O120" s="44">
        <f t="shared" si="33"/>
        <v>1.2020298375585654E-5</v>
      </c>
      <c r="P120" s="53">
        <f>+P101/P118</f>
        <v>0.5248699712142878</v>
      </c>
      <c r="Q120" s="44">
        <f t="shared" si="34"/>
        <v>7.1873412739711037E-6</v>
      </c>
      <c r="R120" s="53">
        <f>+R101/R118</f>
        <v>0.57957834591134882</v>
      </c>
      <c r="S120" s="44">
        <f t="shared" si="36"/>
        <v>7.7885554741822969E-7</v>
      </c>
    </row>
    <row r="121" spans="1:19" x14ac:dyDescent="0.25">
      <c r="A121" s="136" t="s">
        <v>127</v>
      </c>
      <c r="B121" s="137" t="s">
        <v>13</v>
      </c>
      <c r="C121" s="137"/>
      <c r="D121" s="137" t="s">
        <v>13</v>
      </c>
      <c r="E121" s="137"/>
      <c r="F121" s="137" t="s">
        <v>13</v>
      </c>
      <c r="G121" s="137"/>
      <c r="H121" s="137" t="s">
        <v>13</v>
      </c>
      <c r="I121" s="137"/>
      <c r="J121" s="137" t="s">
        <v>13</v>
      </c>
      <c r="K121" s="137"/>
      <c r="L121" s="137" t="s">
        <v>13</v>
      </c>
      <c r="M121" s="137"/>
      <c r="N121" s="137" t="s">
        <v>13</v>
      </c>
      <c r="O121" s="137"/>
      <c r="P121" s="137" t="s">
        <v>13</v>
      </c>
      <c r="Q121" s="137"/>
      <c r="R121" s="137" t="s">
        <v>13</v>
      </c>
      <c r="S121" s="137"/>
    </row>
    <row r="122" spans="1:19" x14ac:dyDescent="0.25">
      <c r="A122" s="45" t="s">
        <v>128</v>
      </c>
      <c r="B122" s="92">
        <v>3224520</v>
      </c>
      <c r="C122" s="92">
        <f t="shared" si="28"/>
        <v>99.115359788522426</v>
      </c>
      <c r="D122" s="92">
        <v>921990</v>
      </c>
      <c r="E122" s="92">
        <f t="shared" si="28"/>
        <v>20.766943712412999</v>
      </c>
      <c r="F122" s="92">
        <v>4542710</v>
      </c>
      <c r="G122" s="92">
        <f>+F122/F$3</f>
        <v>56.932611447406352</v>
      </c>
      <c r="H122" s="92">
        <v>1131020</v>
      </c>
      <c r="I122" s="92">
        <f>+H122/H$3</f>
        <v>18.057604495960661</v>
      </c>
      <c r="J122" s="92">
        <v>1379124</v>
      </c>
      <c r="K122" s="92">
        <f>+J122/J$3</f>
        <v>4.3280756701794472</v>
      </c>
      <c r="L122" s="92">
        <v>2060260</v>
      </c>
      <c r="M122" s="92">
        <f>+L122/L$3</f>
        <v>29.337985048059807</v>
      </c>
      <c r="N122" s="92">
        <v>2459440.4599999995</v>
      </c>
      <c r="O122" s="92">
        <f>+N122/N$3</f>
        <v>39.108263261671532</v>
      </c>
      <c r="P122" s="92">
        <v>765500</v>
      </c>
      <c r="Q122" s="92">
        <f>+P122/P$3</f>
        <v>10.482424308817286</v>
      </c>
      <c r="R122" s="92">
        <f>+B122+D122+F122+H122+J122+L122+N122+P122</f>
        <v>16484564.459999999</v>
      </c>
      <c r="S122" s="92">
        <f>+R122/R$3</f>
        <v>22.152474410091635</v>
      </c>
    </row>
    <row r="123" spans="1:19" x14ac:dyDescent="0.25">
      <c r="A123" s="45" t="s">
        <v>129</v>
      </c>
      <c r="B123" s="92">
        <v>0</v>
      </c>
      <c r="C123" s="92">
        <f t="shared" si="28"/>
        <v>0</v>
      </c>
      <c r="D123" s="92">
        <v>0</v>
      </c>
      <c r="E123" s="92">
        <f t="shared" si="28"/>
        <v>0</v>
      </c>
      <c r="F123" s="92">
        <v>0</v>
      </c>
      <c r="G123" s="92">
        <f>+F123/F$3</f>
        <v>0</v>
      </c>
      <c r="H123" s="92">
        <v>0</v>
      </c>
      <c r="I123" s="92">
        <f>+H123/H$3</f>
        <v>0</v>
      </c>
      <c r="J123" s="92">
        <v>0</v>
      </c>
      <c r="K123" s="92">
        <f>+J123/J$3</f>
        <v>0</v>
      </c>
      <c r="L123" s="92">
        <v>0</v>
      </c>
      <c r="M123" s="92">
        <f>+L123/L$3</f>
        <v>0</v>
      </c>
      <c r="N123" s="92">
        <v>0</v>
      </c>
      <c r="O123" s="92">
        <f>+N123/N$3</f>
        <v>0</v>
      </c>
      <c r="P123" s="92">
        <v>0</v>
      </c>
      <c r="Q123" s="92">
        <f>+P123/P$3</f>
        <v>0</v>
      </c>
      <c r="R123" s="92">
        <v>0</v>
      </c>
      <c r="S123" s="92">
        <f>+R123/R$3</f>
        <v>0</v>
      </c>
    </row>
    <row r="124" spans="1:19" x14ac:dyDescent="0.25">
      <c r="A124" s="46" t="s">
        <v>130</v>
      </c>
      <c r="B124" s="93">
        <v>3224520</v>
      </c>
      <c r="C124" s="93">
        <f t="shared" si="28"/>
        <v>99.115359788522426</v>
      </c>
      <c r="D124" s="93">
        <v>921990</v>
      </c>
      <c r="E124" s="93">
        <f t="shared" si="28"/>
        <v>20.766943712412999</v>
      </c>
      <c r="F124" s="93">
        <v>4542710</v>
      </c>
      <c r="G124" s="93">
        <f>+F124/F$3</f>
        <v>56.932611447406352</v>
      </c>
      <c r="H124" s="93">
        <v>1131020</v>
      </c>
      <c r="I124" s="93">
        <f>+H124/H$3</f>
        <v>18.057604495960661</v>
      </c>
      <c r="J124" s="93">
        <v>1379124</v>
      </c>
      <c r="K124" s="93">
        <f>+J124/J$3</f>
        <v>4.3280756701794472</v>
      </c>
      <c r="L124" s="93">
        <v>2060260</v>
      </c>
      <c r="M124" s="93">
        <f>+L124/L$3</f>
        <v>29.337985048059807</v>
      </c>
      <c r="N124" s="93">
        <v>2459440.4599999995</v>
      </c>
      <c r="O124" s="93">
        <f>+N124/N$3</f>
        <v>39.108263261671532</v>
      </c>
      <c r="P124" s="93">
        <v>765500</v>
      </c>
      <c r="Q124" s="93">
        <f>+P124/P$3</f>
        <v>10.482424308817286</v>
      </c>
      <c r="R124" s="93">
        <f>+B124+D124+F124+H124+J124+L124+N124+P124</f>
        <v>16484564.459999999</v>
      </c>
      <c r="S124" s="93">
        <f>+R124/R$3</f>
        <v>22.152474410091635</v>
      </c>
    </row>
    <row r="125" spans="1:19" x14ac:dyDescent="0.25">
      <c r="A125" s="48" t="s">
        <v>131</v>
      </c>
      <c r="B125" s="94" t="s">
        <v>13</v>
      </c>
      <c r="C125" s="94"/>
      <c r="D125" s="94" t="s">
        <v>13</v>
      </c>
      <c r="E125" s="94"/>
      <c r="F125" s="94" t="s">
        <v>13</v>
      </c>
      <c r="G125" s="94"/>
      <c r="H125" s="94" t="s">
        <v>13</v>
      </c>
      <c r="I125" s="94"/>
      <c r="J125" s="94" t="s">
        <v>13</v>
      </c>
      <c r="K125" s="94"/>
      <c r="L125" s="94" t="s">
        <v>13</v>
      </c>
      <c r="M125" s="94"/>
      <c r="N125" s="94" t="s">
        <v>13</v>
      </c>
      <c r="O125" s="94"/>
      <c r="P125" s="94" t="s">
        <v>13</v>
      </c>
      <c r="Q125" s="94"/>
      <c r="R125" s="94" t="s">
        <v>13</v>
      </c>
      <c r="S125" s="94"/>
    </row>
    <row r="126" spans="1:19" x14ac:dyDescent="0.25">
      <c r="A126" s="47" t="s">
        <v>132</v>
      </c>
      <c r="B126" s="94">
        <v>3133700</v>
      </c>
      <c r="C126" s="94">
        <f t="shared" si="28"/>
        <v>96.323732825131401</v>
      </c>
      <c r="D126" s="94">
        <v>0</v>
      </c>
      <c r="E126" s="94">
        <f t="shared" si="28"/>
        <v>0</v>
      </c>
      <c r="F126" s="94">
        <v>1308820</v>
      </c>
      <c r="G126" s="94">
        <f>+F126/F$3</f>
        <v>16.403103106866688</v>
      </c>
      <c r="H126" s="94">
        <v>464220</v>
      </c>
      <c r="I126" s="94">
        <f>+H126/H$3</f>
        <v>7.411629466423987</v>
      </c>
      <c r="J126" s="94">
        <v>0</v>
      </c>
      <c r="K126" s="94">
        <f>+J126/J$3</f>
        <v>0</v>
      </c>
      <c r="L126" s="94">
        <v>0</v>
      </c>
      <c r="M126" s="94">
        <f>+L126/L$3</f>
        <v>0</v>
      </c>
      <c r="N126" s="94">
        <v>0</v>
      </c>
      <c r="O126" s="94">
        <f>+N126/N$3</f>
        <v>0</v>
      </c>
      <c r="P126" s="94">
        <v>765500</v>
      </c>
      <c r="Q126" s="94">
        <f>+P126/P$3</f>
        <v>10.482424308817286</v>
      </c>
      <c r="R126" s="94">
        <f>+B126+D126+F126+H126+J126+L126+N126+P126</f>
        <v>5672240</v>
      </c>
      <c r="S126" s="94">
        <f>+R126/R$3</f>
        <v>7.6225339015052258</v>
      </c>
    </row>
    <row r="127" spans="1:19" x14ac:dyDescent="0.25">
      <c r="A127" s="47" t="s">
        <v>133</v>
      </c>
      <c r="B127" s="94">
        <v>90820</v>
      </c>
      <c r="C127" s="94">
        <f t="shared" si="28"/>
        <v>2.7916269633910185</v>
      </c>
      <c r="D127" s="94">
        <v>0</v>
      </c>
      <c r="E127" s="94">
        <f t="shared" si="28"/>
        <v>0</v>
      </c>
      <c r="F127" s="94">
        <v>2942412</v>
      </c>
      <c r="G127" s="94">
        <f>+F127/F$3</f>
        <v>36.87648982968004</v>
      </c>
      <c r="H127" s="94">
        <v>0</v>
      </c>
      <c r="I127" s="94">
        <f>+H127/H$3</f>
        <v>0</v>
      </c>
      <c r="J127" s="94">
        <v>0</v>
      </c>
      <c r="K127" s="94">
        <f>+J127/J$3</f>
        <v>0</v>
      </c>
      <c r="L127" s="94">
        <v>0</v>
      </c>
      <c r="M127" s="94">
        <f>+L127/L$3</f>
        <v>0</v>
      </c>
      <c r="N127" s="94">
        <v>0</v>
      </c>
      <c r="O127" s="94">
        <f>+N127/N$3</f>
        <v>0</v>
      </c>
      <c r="P127" s="94">
        <v>0</v>
      </c>
      <c r="Q127" s="94">
        <f>+P127/P$3</f>
        <v>0</v>
      </c>
      <c r="R127" s="94">
        <f>+B127+D127+F127+H127+J127+L127+N127+P127</f>
        <v>3033232</v>
      </c>
      <c r="S127" s="94">
        <f>+R127/R$3</f>
        <v>4.0761522345899497</v>
      </c>
    </row>
    <row r="128" spans="1:19" x14ac:dyDescent="0.25">
      <c r="A128" s="48" t="s">
        <v>134</v>
      </c>
      <c r="B128" s="52">
        <f>+B126/B124</f>
        <v>0.97183456762556908</v>
      </c>
      <c r="C128" s="49">
        <f t="shared" si="28"/>
        <v>2.9872270237161317E-5</v>
      </c>
      <c r="D128" s="52">
        <f>+D126/D124</f>
        <v>0</v>
      </c>
      <c r="E128" s="49">
        <f t="shared" si="28"/>
        <v>0</v>
      </c>
      <c r="F128" s="52">
        <f>+F126/F124</f>
        <v>0.28811436345265273</v>
      </c>
      <c r="G128" s="49">
        <f>+F128/F$3</f>
        <v>3.6108629225433034E-6</v>
      </c>
      <c r="H128" s="52">
        <f>+H126/H124</f>
        <v>0.41044367031529061</v>
      </c>
      <c r="I128" s="49">
        <f>+H128/H$3</f>
        <v>6.5530489880143471E-6</v>
      </c>
      <c r="J128" s="52">
        <f>+J126/J124</f>
        <v>0</v>
      </c>
      <c r="K128" s="49">
        <f>+J128/J$3</f>
        <v>0</v>
      </c>
      <c r="L128" s="52">
        <f>+L126/L124</f>
        <v>0</v>
      </c>
      <c r="M128" s="49">
        <f>+L128/L$3</f>
        <v>0</v>
      </c>
      <c r="N128" s="52">
        <f>+N126/N124</f>
        <v>0</v>
      </c>
      <c r="O128" s="49">
        <f>+N128/N$3</f>
        <v>0</v>
      </c>
      <c r="P128" s="52">
        <f>+P126/P124</f>
        <v>1</v>
      </c>
      <c r="Q128" s="49">
        <f>+P128/P$3</f>
        <v>1.3693565393621536E-5</v>
      </c>
      <c r="R128" s="52">
        <f>+R126/R124</f>
        <v>0.3440940167854456</v>
      </c>
      <c r="S128" s="49">
        <f>+R128/R$3</f>
        <v>4.6240432496723817E-7</v>
      </c>
    </row>
  </sheetData>
  <mergeCells count="9">
    <mergeCell ref="N1:O1"/>
    <mergeCell ref="P1:Q1"/>
    <mergeCell ref="R1:S1"/>
    <mergeCell ref="L1:M1"/>
    <mergeCell ref="B1:C1"/>
    <mergeCell ref="D1:E1"/>
    <mergeCell ref="F1:G1"/>
    <mergeCell ref="H1:I1"/>
    <mergeCell ref="J1:K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DEBABARRENA</vt:lpstr>
      <vt:lpstr>DEBAGOIENA</vt:lpstr>
      <vt:lpstr>SAN MARCOS</vt:lpstr>
      <vt:lpstr>SASIETA</vt:lpstr>
      <vt:lpstr>TOLOSALDEA</vt:lpstr>
      <vt:lpstr>TXINGUDI</vt:lpstr>
      <vt:lpstr>UROLA ERDIA</vt:lpstr>
      <vt:lpstr>UROLA KOSTA</vt:lpstr>
      <vt:lpstr>GIPUZKOA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GUNDIN PEREZ, Angel</dc:creator>
  <cp:lastModifiedBy>Administrador</cp:lastModifiedBy>
  <cp:lastPrinted>2021-02-22T13:33:38Z</cp:lastPrinted>
  <dcterms:created xsi:type="dcterms:W3CDTF">2021-03-05T12:51:31Z</dcterms:created>
  <dcterms:modified xsi:type="dcterms:W3CDTF">2021-08-13T12:49:15Z</dcterms:modified>
</cp:coreProperties>
</file>