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ZB_Ingurumena\_Orokorra\Plan Gestión Energética Edificios\Ley Sostenibilidad Energetica\Plan Actuación Energética\definitivos para comisión\"/>
    </mc:Choice>
  </mc:AlternateContent>
  <bookViews>
    <workbookView xWindow="0" yWindow="0" windowWidth="28800" windowHeight="12330" tabRatio="555" activeTab="1"/>
  </bookViews>
  <sheets>
    <sheet name="Laburpena_Resumen " sheetId="44" r:id="rId1"/>
    <sheet name="Eraikinak_Edificios" sheetId="41" r:id="rId2"/>
    <sheet name="KABIA Eraikinak_Edificios" sheetId="10" r:id="rId3"/>
    <sheet name="Instalazioak_Instalaciones" sheetId="8" r:id="rId4"/>
    <sheet name="Ibilgailu Parkea_Parque movil" sheetId="2" r:id="rId5"/>
    <sheet name="Factores de conversión" sheetId="6" r:id="rId6"/>
  </sheets>
  <definedNames>
    <definedName name="_xlnm._FilterDatabase" localSheetId="1" hidden="1">Eraikinak_Edificios!$A$3:$DO$152</definedName>
    <definedName name="_xlnm._FilterDatabase" localSheetId="4" hidden="1">'Ibilgailu Parkea_Parque movil'!$A$3:$N$380</definedName>
    <definedName name="_xlnm._FilterDatabase" localSheetId="3" hidden="1">Instalazioak_Instalaciones!$A$3:$AG$534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44" l="1"/>
  <c r="C6" i="44"/>
  <c r="D310" i="8" l="1"/>
  <c r="D308" i="8"/>
  <c r="R176" i="8"/>
  <c r="Q176" i="8"/>
  <c r="P176" i="8"/>
  <c r="O176" i="8"/>
  <c r="N176" i="8"/>
  <c r="R175" i="8"/>
  <c r="Q175" i="8"/>
  <c r="P175" i="8"/>
  <c r="O175" i="8"/>
  <c r="N175" i="8"/>
  <c r="R174" i="8"/>
  <c r="Q174" i="8"/>
  <c r="P174" i="8"/>
  <c r="O174" i="8"/>
  <c r="N174" i="8"/>
  <c r="R173" i="8"/>
  <c r="Q173" i="8"/>
  <c r="P173" i="8"/>
  <c r="O173" i="8"/>
  <c r="N173" i="8"/>
  <c r="N177" i="8"/>
  <c r="O177" i="8"/>
  <c r="P177" i="8"/>
  <c r="Q177" i="8"/>
  <c r="R177" i="8"/>
  <c r="X177" i="8"/>
  <c r="Y177" i="8"/>
  <c r="Z177" i="8"/>
  <c r="AA177" i="8"/>
  <c r="AB177" i="8"/>
  <c r="N178" i="8"/>
  <c r="O178" i="8"/>
  <c r="P178" i="8"/>
  <c r="Q178" i="8"/>
  <c r="R178" i="8"/>
  <c r="X178" i="8"/>
  <c r="Y178" i="8"/>
  <c r="Z178" i="8"/>
  <c r="AA178" i="8"/>
  <c r="AB178" i="8"/>
  <c r="N179" i="8"/>
  <c r="O179" i="8"/>
  <c r="P179" i="8"/>
  <c r="Q179" i="8"/>
  <c r="R179" i="8"/>
  <c r="X179" i="8"/>
  <c r="Y179" i="8"/>
  <c r="Z179" i="8"/>
  <c r="AA179" i="8"/>
  <c r="AB179" i="8"/>
  <c r="AA165" i="8"/>
  <c r="Z165" i="8"/>
  <c r="Y165" i="8"/>
  <c r="X165" i="8"/>
  <c r="R165" i="8"/>
  <c r="Q165" i="8"/>
  <c r="P165" i="8"/>
  <c r="O165" i="8"/>
  <c r="N165" i="8"/>
  <c r="AA164" i="8"/>
  <c r="Z164" i="8"/>
  <c r="Y164" i="8"/>
  <c r="X164" i="8"/>
  <c r="R164" i="8"/>
  <c r="Q164" i="8"/>
  <c r="P164" i="8"/>
  <c r="O164" i="8"/>
  <c r="N164" i="8"/>
  <c r="AA163" i="8"/>
  <c r="Z163" i="8"/>
  <c r="Y163" i="8"/>
  <c r="X163" i="8"/>
  <c r="R163" i="8"/>
  <c r="Q163" i="8"/>
  <c r="P163" i="8"/>
  <c r="O163" i="8"/>
  <c r="N163" i="8"/>
  <c r="AA162" i="8"/>
  <c r="Z162" i="8"/>
  <c r="Y162" i="8"/>
  <c r="X162" i="8"/>
  <c r="R162" i="8"/>
  <c r="Q162" i="8"/>
  <c r="P162" i="8"/>
  <c r="O162" i="8"/>
  <c r="N162" i="8"/>
  <c r="AA161" i="8"/>
  <c r="Z161" i="8"/>
  <c r="Y161" i="8"/>
  <c r="X161" i="8"/>
  <c r="R161" i="8"/>
  <c r="Q161" i="8"/>
  <c r="P161" i="8"/>
  <c r="O161" i="8"/>
  <c r="N161" i="8"/>
  <c r="AA160" i="8"/>
  <c r="Z160" i="8"/>
  <c r="Y160" i="8"/>
  <c r="X160" i="8"/>
  <c r="R160" i="8"/>
  <c r="Q160" i="8"/>
  <c r="P160" i="8"/>
  <c r="O160" i="8"/>
  <c r="N160" i="8"/>
  <c r="AA159" i="8"/>
  <c r="Z159" i="8"/>
  <c r="Y159" i="8"/>
  <c r="X159" i="8"/>
  <c r="R159" i="8"/>
  <c r="Q159" i="8"/>
  <c r="P159" i="8"/>
  <c r="O159" i="8"/>
  <c r="N159" i="8"/>
  <c r="AA158" i="8"/>
  <c r="Z158" i="8"/>
  <c r="Y158" i="8"/>
  <c r="X158" i="8"/>
  <c r="R158" i="8"/>
  <c r="Q158" i="8"/>
  <c r="P158" i="8"/>
  <c r="O158" i="8"/>
  <c r="N158" i="8"/>
  <c r="AA157" i="8"/>
  <c r="Z157" i="8"/>
  <c r="Y157" i="8"/>
  <c r="X157" i="8"/>
  <c r="R157" i="8"/>
  <c r="Q157" i="8"/>
  <c r="P157" i="8"/>
  <c r="O157" i="8"/>
  <c r="N157" i="8"/>
  <c r="AA156" i="8"/>
  <c r="Z156" i="8"/>
  <c r="Y156" i="8"/>
  <c r="X156" i="8"/>
  <c r="R156" i="8"/>
  <c r="Q156" i="8"/>
  <c r="P156" i="8"/>
  <c r="O156" i="8"/>
  <c r="N156" i="8"/>
  <c r="AA155" i="8"/>
  <c r="Z155" i="8"/>
  <c r="Y155" i="8"/>
  <c r="X155" i="8"/>
  <c r="R155" i="8"/>
  <c r="Q155" i="8"/>
  <c r="P155" i="8"/>
  <c r="O155" i="8"/>
  <c r="N155" i="8"/>
  <c r="AA154" i="8"/>
  <c r="Z154" i="8"/>
  <c r="Y154" i="8"/>
  <c r="X154" i="8"/>
  <c r="R154" i="8"/>
  <c r="Q154" i="8"/>
  <c r="P154" i="8"/>
  <c r="O154" i="8"/>
  <c r="N154" i="8"/>
  <c r="AA153" i="8"/>
  <c r="Z153" i="8"/>
  <c r="Y153" i="8"/>
  <c r="X153" i="8"/>
  <c r="R153" i="8"/>
  <c r="Q153" i="8"/>
  <c r="P153" i="8"/>
  <c r="O153" i="8"/>
  <c r="N153" i="8"/>
  <c r="N166" i="8"/>
  <c r="O166" i="8"/>
  <c r="P166" i="8"/>
  <c r="Q166" i="8"/>
  <c r="R166" i="8"/>
  <c r="X166" i="8"/>
  <c r="Y166" i="8"/>
  <c r="Z166" i="8"/>
  <c r="AA166" i="8"/>
  <c r="AB166" i="8"/>
  <c r="N167" i="8"/>
  <c r="O167" i="8"/>
  <c r="P167" i="8"/>
  <c r="Q167" i="8"/>
  <c r="R167" i="8"/>
  <c r="X167" i="8"/>
  <c r="Y167" i="8"/>
  <c r="Z167" i="8"/>
  <c r="AA167" i="8"/>
  <c r="AB167" i="8"/>
  <c r="N168" i="8"/>
  <c r="O168" i="8"/>
  <c r="P168" i="8"/>
  <c r="Q168" i="8"/>
  <c r="R168" i="8"/>
  <c r="X168" i="8"/>
  <c r="Y168" i="8"/>
  <c r="Z168" i="8"/>
  <c r="AA168" i="8"/>
  <c r="AB168" i="8"/>
  <c r="N169" i="8"/>
  <c r="O169" i="8"/>
  <c r="P169" i="8"/>
  <c r="Q169" i="8"/>
  <c r="R169" i="8"/>
  <c r="X169" i="8"/>
  <c r="Y169" i="8"/>
  <c r="Z169" i="8"/>
  <c r="AA169" i="8"/>
  <c r="AB169" i="8"/>
  <c r="N170" i="8"/>
  <c r="O170" i="8"/>
  <c r="P170" i="8"/>
  <c r="Q170" i="8"/>
  <c r="R170" i="8"/>
  <c r="X170" i="8"/>
  <c r="Y170" i="8"/>
  <c r="Z170" i="8"/>
  <c r="AA170" i="8"/>
  <c r="AB170" i="8"/>
  <c r="N171" i="8"/>
  <c r="O171" i="8"/>
  <c r="P171" i="8"/>
  <c r="Q171" i="8"/>
  <c r="R171" i="8"/>
  <c r="X171" i="8"/>
  <c r="Y171" i="8"/>
  <c r="Z171" i="8"/>
  <c r="AA171" i="8"/>
  <c r="AB171" i="8"/>
  <c r="N172" i="8"/>
  <c r="O172" i="8"/>
  <c r="P172" i="8"/>
  <c r="Q172" i="8"/>
  <c r="R172" i="8"/>
  <c r="X172" i="8"/>
  <c r="Y172" i="8"/>
  <c r="Z172" i="8"/>
  <c r="AA172" i="8"/>
  <c r="AB172" i="8"/>
  <c r="N180" i="8"/>
  <c r="O180" i="8"/>
  <c r="P180" i="8"/>
  <c r="Q180" i="8"/>
  <c r="R180" i="8"/>
  <c r="X180" i="8"/>
  <c r="Y180" i="8"/>
  <c r="Z180" i="8"/>
  <c r="AA180" i="8"/>
  <c r="AB180" i="8"/>
  <c r="N181" i="8"/>
  <c r="O181" i="8"/>
  <c r="P181" i="8"/>
  <c r="Q181" i="8"/>
  <c r="R181" i="8"/>
  <c r="X181" i="8"/>
  <c r="Y181" i="8"/>
  <c r="Z181" i="8"/>
  <c r="AA181" i="8"/>
  <c r="AB181" i="8"/>
  <c r="N234" i="2" l="1"/>
  <c r="N235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3" i="2"/>
  <c r="N181" i="2"/>
  <c r="N180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335" i="2"/>
  <c r="N334" i="2"/>
  <c r="N333" i="2"/>
  <c r="N332" i="2"/>
  <c r="N331" i="2"/>
  <c r="N315" i="2"/>
  <c r="N275" i="2"/>
  <c r="N356" i="2"/>
  <c r="N355" i="2"/>
  <c r="N354" i="2"/>
  <c r="N353" i="2"/>
  <c r="N215" i="2"/>
  <c r="N214" i="2"/>
  <c r="N213" i="2"/>
  <c r="N212" i="2"/>
  <c r="N211" i="2"/>
  <c r="N210" i="2"/>
  <c r="N185" i="2"/>
  <c r="N184" i="2"/>
  <c r="N182" i="2"/>
  <c r="N179" i="2"/>
  <c r="N358" i="2"/>
  <c r="N357" i="2"/>
  <c r="N352" i="2"/>
  <c r="N319" i="2"/>
  <c r="N318" i="2"/>
  <c r="N317" i="2"/>
  <c r="N316" i="2"/>
  <c r="N314" i="2"/>
  <c r="N313" i="2"/>
  <c r="N312" i="2"/>
  <c r="N311" i="2"/>
  <c r="N310" i="2"/>
  <c r="N297" i="2"/>
  <c r="N296" i="2"/>
  <c r="N295" i="2"/>
  <c r="N294" i="2"/>
  <c r="N293" i="2"/>
  <c r="N292" i="2"/>
  <c r="N291" i="2"/>
  <c r="N290" i="2"/>
  <c r="N289" i="2"/>
  <c r="N288" i="2"/>
  <c r="N287" i="2"/>
  <c r="N286" i="2"/>
  <c r="N285" i="2"/>
  <c r="N284" i="2"/>
  <c r="N283" i="2"/>
  <c r="N282" i="2"/>
  <c r="N281" i="2"/>
  <c r="N280" i="2"/>
  <c r="N279" i="2"/>
  <c r="N278" i="2"/>
  <c r="N277" i="2"/>
  <c r="N276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M261" i="8"/>
  <c r="I261" i="8"/>
  <c r="X237" i="8"/>
  <c r="Y237" i="8"/>
  <c r="Z237" i="8"/>
  <c r="AA237" i="8"/>
  <c r="AB237" i="8"/>
  <c r="X238" i="8"/>
  <c r="Y238" i="8"/>
  <c r="Z238" i="8"/>
  <c r="AA238" i="8"/>
  <c r="AB238" i="8"/>
  <c r="X239" i="8"/>
  <c r="Y239" i="8"/>
  <c r="Z239" i="8"/>
  <c r="AA239" i="8"/>
  <c r="AB239" i="8"/>
  <c r="X240" i="8"/>
  <c r="Y240" i="8"/>
  <c r="Z240" i="8"/>
  <c r="AA240" i="8"/>
  <c r="AB240" i="8"/>
  <c r="X241" i="8"/>
  <c r="Y241" i="8"/>
  <c r="Z241" i="8"/>
  <c r="AA241" i="8"/>
  <c r="AB241" i="8"/>
  <c r="X242" i="8"/>
  <c r="Y242" i="8"/>
  <c r="Z242" i="8"/>
  <c r="AA242" i="8"/>
  <c r="AB242" i="8"/>
  <c r="X243" i="8"/>
  <c r="Y243" i="8"/>
  <c r="Z243" i="8"/>
  <c r="AA243" i="8"/>
  <c r="AB243" i="8"/>
  <c r="X244" i="8"/>
  <c r="Y244" i="8"/>
  <c r="Z244" i="8"/>
  <c r="AA244" i="8"/>
  <c r="AB244" i="8"/>
  <c r="X245" i="8"/>
  <c r="Y245" i="8"/>
  <c r="Z245" i="8"/>
  <c r="AA245" i="8"/>
  <c r="AB245" i="8"/>
  <c r="X246" i="8"/>
  <c r="Y246" i="8"/>
  <c r="Z246" i="8"/>
  <c r="AA246" i="8"/>
  <c r="AB246" i="8"/>
  <c r="X247" i="8"/>
  <c r="Y247" i="8"/>
  <c r="Z247" i="8"/>
  <c r="AA247" i="8"/>
  <c r="AB247" i="8"/>
  <c r="X248" i="8"/>
  <c r="Y248" i="8"/>
  <c r="Z248" i="8"/>
  <c r="AA248" i="8"/>
  <c r="AB248" i="8"/>
  <c r="X249" i="8"/>
  <c r="Y249" i="8"/>
  <c r="Z249" i="8"/>
  <c r="AA249" i="8"/>
  <c r="AB249" i="8"/>
  <c r="X250" i="8"/>
  <c r="Y250" i="8"/>
  <c r="Z250" i="8"/>
  <c r="AA250" i="8"/>
  <c r="AB250" i="8"/>
  <c r="X251" i="8"/>
  <c r="Y251" i="8"/>
  <c r="Z251" i="8"/>
  <c r="AA251" i="8"/>
  <c r="AB251" i="8"/>
  <c r="X252" i="8"/>
  <c r="Y252" i="8"/>
  <c r="Z252" i="8"/>
  <c r="AA252" i="8"/>
  <c r="AB252" i="8"/>
  <c r="X253" i="8"/>
  <c r="Y253" i="8"/>
  <c r="Z253" i="8"/>
  <c r="AA253" i="8"/>
  <c r="AB253" i="8"/>
  <c r="X254" i="8"/>
  <c r="Y254" i="8"/>
  <c r="Z254" i="8"/>
  <c r="AA254" i="8"/>
  <c r="AB254" i="8"/>
  <c r="X255" i="8"/>
  <c r="Y255" i="8"/>
  <c r="Z255" i="8"/>
  <c r="AA255" i="8"/>
  <c r="AB255" i="8"/>
  <c r="X256" i="8"/>
  <c r="Y256" i="8"/>
  <c r="Z256" i="8"/>
  <c r="AA256" i="8"/>
  <c r="AB256" i="8"/>
  <c r="X257" i="8"/>
  <c r="Y257" i="8"/>
  <c r="Z257" i="8"/>
  <c r="AA257" i="8"/>
  <c r="AB257" i="8"/>
  <c r="X258" i="8"/>
  <c r="Y258" i="8"/>
  <c r="Z258" i="8"/>
  <c r="AA258" i="8"/>
  <c r="AB258" i="8"/>
  <c r="X259" i="8"/>
  <c r="Y259" i="8"/>
  <c r="Z259" i="8"/>
  <c r="AA259" i="8"/>
  <c r="AB259" i="8"/>
  <c r="X260" i="8"/>
  <c r="Y260" i="8"/>
  <c r="Z260" i="8"/>
  <c r="AA260" i="8"/>
  <c r="AB260" i="8"/>
  <c r="X236" i="8"/>
  <c r="AB236" i="8"/>
  <c r="R237" i="8"/>
  <c r="P65" i="41" l="1"/>
  <c r="Q142" i="41" l="1"/>
  <c r="R142" i="41"/>
  <c r="S142" i="41"/>
  <c r="AF142" i="41"/>
  <c r="AG142" i="41"/>
  <c r="AH142" i="41"/>
  <c r="AI142" i="41"/>
  <c r="AJ142" i="41"/>
  <c r="AK142" i="41"/>
  <c r="AL142" i="41"/>
  <c r="AM142" i="41"/>
  <c r="AN142" i="41"/>
  <c r="AO142" i="41"/>
  <c r="AU142" i="41"/>
  <c r="AV142" i="41"/>
  <c r="AW142" i="41"/>
  <c r="AX142" i="41"/>
  <c r="AY142" i="41"/>
  <c r="AZ142" i="41"/>
  <c r="BA142" i="41"/>
  <c r="BB142" i="41"/>
  <c r="BC142" i="41"/>
  <c r="BD142" i="41"/>
  <c r="BJ142" i="41"/>
  <c r="BK142" i="41"/>
  <c r="BL142" i="41"/>
  <c r="BM142" i="41"/>
  <c r="BN142" i="41"/>
  <c r="BO142" i="41"/>
  <c r="BP142" i="41"/>
  <c r="BQ142" i="41"/>
  <c r="BR142" i="41"/>
  <c r="BS142" i="41"/>
  <c r="BY142" i="41"/>
  <c r="BZ142" i="41"/>
  <c r="CA142" i="41"/>
  <c r="CB142" i="41"/>
  <c r="CC142" i="41"/>
  <c r="CD142" i="41"/>
  <c r="CE142" i="41"/>
  <c r="CF142" i="41"/>
  <c r="CG142" i="41"/>
  <c r="CH142" i="41"/>
  <c r="DI117" i="41"/>
  <c r="DJ117" i="41"/>
  <c r="DK117" i="41"/>
  <c r="DL117" i="41"/>
  <c r="DI23" i="41"/>
  <c r="DJ23" i="41"/>
  <c r="DK23" i="41"/>
  <c r="DL23" i="41"/>
  <c r="DI111" i="41"/>
  <c r="DJ111" i="41"/>
  <c r="DK111" i="41"/>
  <c r="DL111" i="41"/>
  <c r="DI68" i="41"/>
  <c r="DJ68" i="41"/>
  <c r="DK68" i="41"/>
  <c r="DL68" i="41"/>
  <c r="DI67" i="41"/>
  <c r="DJ67" i="41"/>
  <c r="DK67" i="41"/>
  <c r="DL67" i="41"/>
  <c r="DI100" i="41"/>
  <c r="DJ100" i="41"/>
  <c r="DK100" i="41"/>
  <c r="DL100" i="41"/>
  <c r="DI114" i="41"/>
  <c r="DJ114" i="41"/>
  <c r="DK114" i="41"/>
  <c r="DL114" i="41"/>
  <c r="DI17" i="41"/>
  <c r="DJ17" i="41"/>
  <c r="DK17" i="41"/>
  <c r="DL17" i="41"/>
  <c r="DI90" i="41"/>
  <c r="DJ90" i="41"/>
  <c r="DK90" i="41"/>
  <c r="DL90" i="41"/>
  <c r="DI82" i="41"/>
  <c r="DJ82" i="41"/>
  <c r="DK82" i="41"/>
  <c r="DL82" i="41"/>
  <c r="DI79" i="41"/>
  <c r="DJ79" i="41"/>
  <c r="DK79" i="41"/>
  <c r="DL79" i="41"/>
  <c r="DI84" i="41"/>
  <c r="DJ84" i="41"/>
  <c r="DK84" i="41"/>
  <c r="DL84" i="41"/>
  <c r="DI118" i="41"/>
  <c r="DJ118" i="41"/>
  <c r="DK118" i="41"/>
  <c r="DL118" i="41"/>
  <c r="DI96" i="41"/>
  <c r="DJ96" i="41"/>
  <c r="DK96" i="41"/>
  <c r="DL96" i="41"/>
  <c r="DI40" i="41"/>
  <c r="DJ40" i="41"/>
  <c r="DK40" i="41"/>
  <c r="DL40" i="41"/>
  <c r="DI119" i="41"/>
  <c r="DJ119" i="41"/>
  <c r="DK119" i="41"/>
  <c r="DL119" i="41"/>
  <c r="DI120" i="41"/>
  <c r="DJ120" i="41"/>
  <c r="DK120" i="41"/>
  <c r="DL120" i="41"/>
  <c r="DI91" i="41"/>
  <c r="DJ91" i="41"/>
  <c r="DK91" i="41"/>
  <c r="DL91" i="41"/>
  <c r="DI95" i="41"/>
  <c r="DJ95" i="41"/>
  <c r="DK95" i="41"/>
  <c r="DL95" i="41"/>
  <c r="DI110" i="41"/>
  <c r="DJ110" i="41"/>
  <c r="DK110" i="41"/>
  <c r="DL110" i="41"/>
  <c r="DI97" i="41"/>
  <c r="DJ97" i="41"/>
  <c r="DK97" i="41"/>
  <c r="DL97" i="41"/>
  <c r="DI102" i="41"/>
  <c r="DJ102" i="41"/>
  <c r="DK102" i="41"/>
  <c r="DL102" i="41"/>
  <c r="DI70" i="41"/>
  <c r="DJ70" i="41"/>
  <c r="DK70" i="41"/>
  <c r="DL70" i="41"/>
  <c r="DI93" i="41"/>
  <c r="DJ93" i="41"/>
  <c r="DK93" i="41"/>
  <c r="DL93" i="41"/>
  <c r="DI78" i="41"/>
  <c r="DJ78" i="41"/>
  <c r="DK78" i="41"/>
  <c r="DL78" i="41"/>
  <c r="DI94" i="41"/>
  <c r="DJ94" i="41"/>
  <c r="DK94" i="41"/>
  <c r="DL94" i="41"/>
  <c r="DI106" i="41"/>
  <c r="DJ106" i="41"/>
  <c r="DK106" i="41"/>
  <c r="DL106" i="41"/>
  <c r="DI74" i="41"/>
  <c r="DJ74" i="41"/>
  <c r="DK74" i="41"/>
  <c r="DL74" i="41"/>
  <c r="DI86" i="41"/>
  <c r="DJ86" i="41"/>
  <c r="DK86" i="41"/>
  <c r="DL86" i="41"/>
  <c r="DI55" i="41"/>
  <c r="DJ55" i="41"/>
  <c r="DK55" i="41"/>
  <c r="DL55" i="41"/>
  <c r="DI83" i="41"/>
  <c r="DJ83" i="41"/>
  <c r="DK83" i="41"/>
  <c r="DL83" i="41"/>
  <c r="DI58" i="41"/>
  <c r="DJ58" i="41"/>
  <c r="DK58" i="41"/>
  <c r="DL58" i="41"/>
  <c r="DI66" i="41"/>
  <c r="DJ66" i="41"/>
  <c r="DK66" i="41"/>
  <c r="DL66" i="41"/>
  <c r="DI54" i="41"/>
  <c r="DJ54" i="41"/>
  <c r="DK54" i="41"/>
  <c r="DL54" i="41"/>
  <c r="DI56" i="41"/>
  <c r="DJ56" i="41"/>
  <c r="DK56" i="41"/>
  <c r="DL56" i="41"/>
  <c r="DI92" i="41"/>
  <c r="DJ92" i="41"/>
  <c r="DK92" i="41"/>
  <c r="DL92" i="41"/>
  <c r="DI112" i="41"/>
  <c r="DJ112" i="41"/>
  <c r="DK112" i="41"/>
  <c r="DL112" i="41"/>
  <c r="DI115" i="41"/>
  <c r="DJ115" i="41"/>
  <c r="DK115" i="41"/>
  <c r="DL115" i="41"/>
  <c r="DI44" i="41"/>
  <c r="DJ44" i="41"/>
  <c r="DK44" i="41"/>
  <c r="DL44" i="41"/>
  <c r="DI87" i="41"/>
  <c r="DJ87" i="41"/>
  <c r="DK87" i="41"/>
  <c r="DL87" i="41"/>
  <c r="DI121" i="41"/>
  <c r="DJ121" i="41"/>
  <c r="DK121" i="41"/>
  <c r="DL121" i="41"/>
  <c r="DI39" i="41"/>
  <c r="DJ39" i="41"/>
  <c r="DK39" i="41"/>
  <c r="DL39" i="41"/>
  <c r="DI101" i="41"/>
  <c r="DJ101" i="41"/>
  <c r="DK101" i="41"/>
  <c r="DL101" i="41"/>
  <c r="DI71" i="41"/>
  <c r="DJ71" i="41"/>
  <c r="DK71" i="41"/>
  <c r="DL71" i="41"/>
  <c r="DI105" i="41"/>
  <c r="DJ105" i="41"/>
  <c r="DK105" i="41"/>
  <c r="DL105" i="41"/>
  <c r="DI85" i="41"/>
  <c r="DJ85" i="41"/>
  <c r="DK85" i="41"/>
  <c r="DL85" i="41"/>
  <c r="DI76" i="41"/>
  <c r="DJ76" i="41"/>
  <c r="DK76" i="41"/>
  <c r="DL76" i="41"/>
  <c r="DI104" i="41"/>
  <c r="DJ104" i="41"/>
  <c r="DK104" i="41"/>
  <c r="DL104" i="41"/>
  <c r="DI81" i="41"/>
  <c r="DJ81" i="41"/>
  <c r="DK81" i="41"/>
  <c r="DL81" i="41"/>
  <c r="DI45" i="41"/>
  <c r="DJ45" i="41"/>
  <c r="DK45" i="41"/>
  <c r="DL45" i="41"/>
  <c r="DI53" i="41"/>
  <c r="DJ53" i="41"/>
  <c r="DK53" i="41"/>
  <c r="DL53" i="41"/>
  <c r="DI75" i="41"/>
  <c r="DJ75" i="41"/>
  <c r="DK75" i="41"/>
  <c r="DL75" i="41"/>
  <c r="DI57" i="41"/>
  <c r="DJ57" i="41"/>
  <c r="DK57" i="41"/>
  <c r="DL57" i="41"/>
  <c r="DI48" i="41"/>
  <c r="DJ48" i="41"/>
  <c r="DK48" i="41"/>
  <c r="DL48" i="41"/>
  <c r="DI64" i="41"/>
  <c r="DJ64" i="41"/>
  <c r="DK64" i="41"/>
  <c r="DL64" i="41"/>
  <c r="DI52" i="41"/>
  <c r="DJ52" i="41"/>
  <c r="DK52" i="41"/>
  <c r="DL52" i="41"/>
  <c r="DI62" i="41"/>
  <c r="DJ62" i="41"/>
  <c r="DK62" i="41"/>
  <c r="DL62" i="41"/>
  <c r="DI80" i="41"/>
  <c r="DJ80" i="41"/>
  <c r="DK80" i="41"/>
  <c r="DL80" i="41"/>
  <c r="DI88" i="41"/>
  <c r="DJ88" i="41"/>
  <c r="DK88" i="41"/>
  <c r="DL88" i="41"/>
  <c r="DI99" i="41"/>
  <c r="DJ99" i="41"/>
  <c r="DK99" i="41"/>
  <c r="DL99" i="41"/>
  <c r="DI98" i="41"/>
  <c r="DJ98" i="41"/>
  <c r="DK98" i="41"/>
  <c r="DL98" i="41"/>
  <c r="DI108" i="41"/>
  <c r="DJ108" i="41"/>
  <c r="DK108" i="41"/>
  <c r="DL108" i="41"/>
  <c r="DI29" i="41"/>
  <c r="DJ29" i="41"/>
  <c r="DK29" i="41"/>
  <c r="DL29" i="41"/>
  <c r="DI50" i="41"/>
  <c r="DJ50" i="41"/>
  <c r="DK50" i="41"/>
  <c r="DL50" i="41"/>
  <c r="DI72" i="41"/>
  <c r="DJ72" i="41"/>
  <c r="DK72" i="41"/>
  <c r="DL72" i="41"/>
  <c r="DI61" i="41"/>
  <c r="DJ61" i="41"/>
  <c r="DK61" i="41"/>
  <c r="DL61" i="41"/>
  <c r="DI47" i="41"/>
  <c r="DJ47" i="41"/>
  <c r="DK47" i="41"/>
  <c r="DL47" i="41"/>
  <c r="DI103" i="41"/>
  <c r="DJ103" i="41"/>
  <c r="DK103" i="41"/>
  <c r="DL103" i="41"/>
  <c r="DI116" i="41"/>
  <c r="DJ116" i="41"/>
  <c r="DK116" i="41"/>
  <c r="DL116" i="41"/>
  <c r="DI113" i="41"/>
  <c r="DJ113" i="41"/>
  <c r="DK113" i="41"/>
  <c r="DL113" i="41"/>
  <c r="DI122" i="41"/>
  <c r="DJ122" i="41"/>
  <c r="DK122" i="41"/>
  <c r="DL122" i="41"/>
  <c r="DI63" i="41"/>
  <c r="DJ63" i="41"/>
  <c r="DK63" i="41"/>
  <c r="DL63" i="41"/>
  <c r="DI73" i="41"/>
  <c r="DJ73" i="41"/>
  <c r="DK73" i="41"/>
  <c r="DL73" i="41"/>
  <c r="DI123" i="41"/>
  <c r="DJ123" i="41"/>
  <c r="DK123" i="41"/>
  <c r="DL123" i="41"/>
  <c r="DI109" i="41"/>
  <c r="DJ109" i="41"/>
  <c r="DK109" i="41"/>
  <c r="DL109" i="41"/>
  <c r="DI124" i="41"/>
  <c r="DJ124" i="41"/>
  <c r="DK124" i="41"/>
  <c r="DL124" i="41"/>
  <c r="DI125" i="41"/>
  <c r="DJ125" i="41"/>
  <c r="DK125" i="41"/>
  <c r="DL125" i="41"/>
  <c r="DI126" i="41"/>
  <c r="DJ126" i="41"/>
  <c r="DK126" i="41"/>
  <c r="DL126" i="41"/>
  <c r="DI127" i="41"/>
  <c r="DJ127" i="41"/>
  <c r="DK127" i="41"/>
  <c r="DL127" i="41"/>
  <c r="DI128" i="41"/>
  <c r="DJ128" i="41"/>
  <c r="DK128" i="41"/>
  <c r="DL128" i="41"/>
  <c r="DI129" i="41"/>
  <c r="DJ129" i="41"/>
  <c r="DK129" i="41"/>
  <c r="DL129" i="41"/>
  <c r="DI130" i="41"/>
  <c r="DJ130" i="41"/>
  <c r="DK130" i="41"/>
  <c r="DL130" i="41"/>
  <c r="DI131" i="41"/>
  <c r="DJ131" i="41"/>
  <c r="DK131" i="41"/>
  <c r="DL131" i="41"/>
  <c r="DI132" i="41"/>
  <c r="DJ132" i="41"/>
  <c r="DK132" i="41"/>
  <c r="DL132" i="41"/>
  <c r="DI133" i="41"/>
  <c r="DJ133" i="41"/>
  <c r="DK133" i="41"/>
  <c r="DL133" i="41"/>
  <c r="DI134" i="41"/>
  <c r="DJ134" i="41"/>
  <c r="DK134" i="41"/>
  <c r="DL134" i="41"/>
  <c r="DI135" i="41"/>
  <c r="DJ135" i="41"/>
  <c r="DK135" i="41"/>
  <c r="DL135" i="41"/>
  <c r="DI136" i="41"/>
  <c r="DJ136" i="41"/>
  <c r="DK136" i="41"/>
  <c r="DL136" i="41"/>
  <c r="DI137" i="41"/>
  <c r="DJ137" i="41"/>
  <c r="DK137" i="41"/>
  <c r="DL137" i="41"/>
  <c r="DI138" i="41"/>
  <c r="DJ138" i="41"/>
  <c r="DK138" i="41"/>
  <c r="DL138" i="41"/>
  <c r="DI139" i="41"/>
  <c r="DJ139" i="41"/>
  <c r="DK139" i="41"/>
  <c r="DL139" i="41"/>
  <c r="DI140" i="41"/>
  <c r="DJ140" i="41"/>
  <c r="DK140" i="41"/>
  <c r="DL140" i="41"/>
  <c r="DI141" i="41"/>
  <c r="DJ141" i="41"/>
  <c r="DK141" i="41"/>
  <c r="DL141" i="41"/>
  <c r="DI65" i="41"/>
  <c r="DJ65" i="41"/>
  <c r="DK65" i="41"/>
  <c r="DL65" i="41"/>
  <c r="DH23" i="41"/>
  <c r="DH111" i="41"/>
  <c r="DH68" i="41"/>
  <c r="DH67" i="41"/>
  <c r="DH100" i="41"/>
  <c r="DH114" i="41"/>
  <c r="DH17" i="41"/>
  <c r="DH90" i="41"/>
  <c r="DH82" i="41"/>
  <c r="DH79" i="41"/>
  <c r="DH84" i="41"/>
  <c r="DH118" i="41"/>
  <c r="DH96" i="41"/>
  <c r="DH40" i="41"/>
  <c r="DH119" i="41"/>
  <c r="DH120" i="41"/>
  <c r="DH91" i="41"/>
  <c r="DH95" i="41"/>
  <c r="DH110" i="41"/>
  <c r="DH97" i="41"/>
  <c r="DH102" i="41"/>
  <c r="DH70" i="41"/>
  <c r="DH93" i="41"/>
  <c r="DH78" i="41"/>
  <c r="DH94" i="41"/>
  <c r="DH106" i="41"/>
  <c r="DH74" i="41"/>
  <c r="DH86" i="41"/>
  <c r="DH55" i="41"/>
  <c r="DH83" i="41"/>
  <c r="DH58" i="41"/>
  <c r="DH66" i="41"/>
  <c r="DH54" i="41"/>
  <c r="DH56" i="41"/>
  <c r="DH92" i="41"/>
  <c r="DH112" i="41"/>
  <c r="DH115" i="41"/>
  <c r="DH44" i="41"/>
  <c r="DH87" i="41"/>
  <c r="DH121" i="41"/>
  <c r="DH39" i="41"/>
  <c r="DH101" i="41"/>
  <c r="DH71" i="41"/>
  <c r="DH105" i="41"/>
  <c r="DH85" i="41"/>
  <c r="DH76" i="41"/>
  <c r="DH104" i="41"/>
  <c r="DH81" i="41"/>
  <c r="DH45" i="41"/>
  <c r="DH53" i="41"/>
  <c r="DH75" i="41"/>
  <c r="DH57" i="41"/>
  <c r="DH48" i="41"/>
  <c r="DH64" i="41"/>
  <c r="DH52" i="41"/>
  <c r="DH62" i="41"/>
  <c r="DH80" i="41"/>
  <c r="DH88" i="41"/>
  <c r="DH99" i="41"/>
  <c r="DH98" i="41"/>
  <c r="DH108" i="41"/>
  <c r="DH29" i="41"/>
  <c r="DH50" i="41"/>
  <c r="DH72" i="41"/>
  <c r="DH61" i="41"/>
  <c r="DH47" i="41"/>
  <c r="DH103" i="41"/>
  <c r="DH116" i="41"/>
  <c r="DH113" i="41"/>
  <c r="DH122" i="41"/>
  <c r="DH63" i="41"/>
  <c r="DH73" i="41"/>
  <c r="DH123" i="41"/>
  <c r="DH109" i="41"/>
  <c r="DH124" i="41"/>
  <c r="DH125" i="41"/>
  <c r="DH126" i="41"/>
  <c r="DH127" i="41"/>
  <c r="DH128" i="41"/>
  <c r="DH129" i="41"/>
  <c r="DH130" i="41"/>
  <c r="DH131" i="41"/>
  <c r="DH132" i="41"/>
  <c r="DH133" i="41"/>
  <c r="DH134" i="41"/>
  <c r="DH135" i="41"/>
  <c r="DH136" i="41"/>
  <c r="DH137" i="41"/>
  <c r="DH138" i="41"/>
  <c r="DH139" i="41"/>
  <c r="DH140" i="41"/>
  <c r="DH141" i="41"/>
  <c r="DH65" i="41"/>
  <c r="DH117" i="41"/>
  <c r="DC5" i="41"/>
  <c r="DD5" i="41"/>
  <c r="DE5" i="41"/>
  <c r="DF5" i="41"/>
  <c r="DC6" i="41"/>
  <c r="DD6" i="41"/>
  <c r="DE6" i="41"/>
  <c r="DF6" i="41"/>
  <c r="DC7" i="41"/>
  <c r="DD7" i="41"/>
  <c r="DE7" i="41"/>
  <c r="DF7" i="41"/>
  <c r="DC8" i="41"/>
  <c r="DD8" i="41"/>
  <c r="DE8" i="41"/>
  <c r="DF8" i="41"/>
  <c r="DC9" i="41"/>
  <c r="DD9" i="41"/>
  <c r="DE9" i="41"/>
  <c r="DF9" i="41"/>
  <c r="DC10" i="41"/>
  <c r="DD10" i="41"/>
  <c r="DE10" i="41"/>
  <c r="DF10" i="41"/>
  <c r="DC11" i="41"/>
  <c r="DD11" i="41"/>
  <c r="DE11" i="41"/>
  <c r="DF11" i="41"/>
  <c r="DC12" i="41"/>
  <c r="DD12" i="41"/>
  <c r="DE12" i="41"/>
  <c r="DF12" i="41"/>
  <c r="DC13" i="41"/>
  <c r="DD13" i="41"/>
  <c r="DE13" i="41"/>
  <c r="DF13" i="41"/>
  <c r="DC14" i="41"/>
  <c r="DD14" i="41"/>
  <c r="DE14" i="41"/>
  <c r="DF14" i="41"/>
  <c r="DC15" i="41"/>
  <c r="DD15" i="41"/>
  <c r="DE15" i="41"/>
  <c r="DF15" i="41"/>
  <c r="DC16" i="41"/>
  <c r="DD16" i="41"/>
  <c r="DE16" i="41"/>
  <c r="DF16" i="41"/>
  <c r="DC18" i="41"/>
  <c r="DD18" i="41"/>
  <c r="DE18" i="41"/>
  <c r="DF18" i="41"/>
  <c r="DC19" i="41"/>
  <c r="DD19" i="41"/>
  <c r="DE19" i="41"/>
  <c r="DF19" i="41"/>
  <c r="DC20" i="41"/>
  <c r="DD20" i="41"/>
  <c r="DE20" i="41"/>
  <c r="DF20" i="41"/>
  <c r="DC21" i="41"/>
  <c r="DD21" i="41"/>
  <c r="DE21" i="41"/>
  <c r="DF21" i="41"/>
  <c r="DC22" i="41"/>
  <c r="DD22" i="41"/>
  <c r="DE22" i="41"/>
  <c r="DF22" i="41"/>
  <c r="DC24" i="41"/>
  <c r="DD24" i="41"/>
  <c r="DE24" i="41"/>
  <c r="DF24" i="41"/>
  <c r="DC25" i="41"/>
  <c r="DD25" i="41"/>
  <c r="DE25" i="41"/>
  <c r="DF25" i="41"/>
  <c r="DC26" i="41"/>
  <c r="DD26" i="41"/>
  <c r="DE26" i="41"/>
  <c r="DF26" i="41"/>
  <c r="DC27" i="41"/>
  <c r="DD27" i="41"/>
  <c r="DE27" i="41"/>
  <c r="DF27" i="41"/>
  <c r="DC28" i="41"/>
  <c r="DD28" i="41"/>
  <c r="DE28" i="41"/>
  <c r="DF28" i="41"/>
  <c r="DC30" i="41"/>
  <c r="DD30" i="41"/>
  <c r="DE30" i="41"/>
  <c r="DF30" i="41"/>
  <c r="DC31" i="41"/>
  <c r="DD31" i="41"/>
  <c r="DE31" i="41"/>
  <c r="DF31" i="41"/>
  <c r="DC32" i="41"/>
  <c r="DD32" i="41"/>
  <c r="DE32" i="41"/>
  <c r="DF32" i="41"/>
  <c r="DC33" i="41"/>
  <c r="DD33" i="41"/>
  <c r="DE33" i="41"/>
  <c r="DF33" i="41"/>
  <c r="DC34" i="41"/>
  <c r="DD34" i="41"/>
  <c r="DE34" i="41"/>
  <c r="DF34" i="41"/>
  <c r="DC35" i="41"/>
  <c r="DD35" i="41"/>
  <c r="DE35" i="41"/>
  <c r="DF35" i="41"/>
  <c r="DC36" i="41"/>
  <c r="DD36" i="41"/>
  <c r="DE36" i="41"/>
  <c r="DF36" i="41"/>
  <c r="DC37" i="41"/>
  <c r="DD37" i="41"/>
  <c r="DE37" i="41"/>
  <c r="DF37" i="41"/>
  <c r="DC38" i="41"/>
  <c r="DD38" i="41"/>
  <c r="DE38" i="41"/>
  <c r="DF38" i="41"/>
  <c r="DC41" i="41"/>
  <c r="DD41" i="41"/>
  <c r="DE41" i="41"/>
  <c r="DF41" i="41"/>
  <c r="DC42" i="41"/>
  <c r="DD42" i="41"/>
  <c r="DE42" i="41"/>
  <c r="DF42" i="41"/>
  <c r="DC43" i="41"/>
  <c r="DD43" i="41"/>
  <c r="DE43" i="41"/>
  <c r="DF43" i="41"/>
  <c r="DC46" i="41"/>
  <c r="DD46" i="41"/>
  <c r="DE46" i="41"/>
  <c r="DF46" i="41"/>
  <c r="DC49" i="41"/>
  <c r="DD49" i="41"/>
  <c r="DE49" i="41"/>
  <c r="DF49" i="41"/>
  <c r="DC51" i="41"/>
  <c r="DD51" i="41"/>
  <c r="DE51" i="41"/>
  <c r="DF51" i="41"/>
  <c r="DC59" i="41"/>
  <c r="DD59" i="41"/>
  <c r="DE59" i="41"/>
  <c r="DF59" i="41"/>
  <c r="DC60" i="41"/>
  <c r="DD60" i="41"/>
  <c r="DE60" i="41"/>
  <c r="DF60" i="41"/>
  <c r="DC69" i="41"/>
  <c r="DD69" i="41"/>
  <c r="DE69" i="41"/>
  <c r="DF69" i="41"/>
  <c r="DC77" i="41"/>
  <c r="DD77" i="41"/>
  <c r="DE77" i="41"/>
  <c r="DF77" i="41"/>
  <c r="DC89" i="41"/>
  <c r="DD89" i="41"/>
  <c r="DE89" i="41"/>
  <c r="DF89" i="41"/>
  <c r="DC107" i="41"/>
  <c r="DD107" i="41"/>
  <c r="DE107" i="41"/>
  <c r="DF107" i="41"/>
  <c r="DC117" i="41"/>
  <c r="DD117" i="41"/>
  <c r="DE117" i="41"/>
  <c r="DC23" i="41"/>
  <c r="DD23" i="41"/>
  <c r="DE23" i="41"/>
  <c r="DF23" i="41"/>
  <c r="DC111" i="41"/>
  <c r="DD111" i="41"/>
  <c r="DE111" i="41"/>
  <c r="DF111" i="41"/>
  <c r="DC68" i="41"/>
  <c r="DD68" i="41"/>
  <c r="DE68" i="41"/>
  <c r="DF68" i="41"/>
  <c r="DC67" i="41"/>
  <c r="DD67" i="41"/>
  <c r="DE67" i="41"/>
  <c r="DF67" i="41"/>
  <c r="DC100" i="41"/>
  <c r="DD100" i="41"/>
  <c r="DE100" i="41"/>
  <c r="DF100" i="41"/>
  <c r="DC114" i="41"/>
  <c r="DD114" i="41"/>
  <c r="DE114" i="41"/>
  <c r="DF114" i="41"/>
  <c r="DC17" i="41"/>
  <c r="DD17" i="41"/>
  <c r="DE17" i="41"/>
  <c r="DF17" i="41"/>
  <c r="DC90" i="41"/>
  <c r="DD90" i="41"/>
  <c r="DE90" i="41"/>
  <c r="DF90" i="41"/>
  <c r="DC82" i="41"/>
  <c r="DD82" i="41"/>
  <c r="DE82" i="41"/>
  <c r="DF82" i="41"/>
  <c r="DC79" i="41"/>
  <c r="DD79" i="41"/>
  <c r="DE79" i="41"/>
  <c r="DF79" i="41"/>
  <c r="DC84" i="41"/>
  <c r="DD84" i="41"/>
  <c r="DE84" i="41"/>
  <c r="DF84" i="41"/>
  <c r="DC118" i="41"/>
  <c r="DD118" i="41"/>
  <c r="DE118" i="41"/>
  <c r="DF118" i="41"/>
  <c r="DC96" i="41"/>
  <c r="DD96" i="41"/>
  <c r="DE96" i="41"/>
  <c r="DF96" i="41"/>
  <c r="DC40" i="41"/>
  <c r="DD40" i="41"/>
  <c r="DE40" i="41"/>
  <c r="DF40" i="41"/>
  <c r="DC119" i="41"/>
  <c r="DD119" i="41"/>
  <c r="DE119" i="41"/>
  <c r="DF119" i="41"/>
  <c r="DC120" i="41"/>
  <c r="DD120" i="41"/>
  <c r="DE120" i="41"/>
  <c r="DF120" i="41"/>
  <c r="DC91" i="41"/>
  <c r="DD91" i="41"/>
  <c r="DE91" i="41"/>
  <c r="DF91" i="41"/>
  <c r="DC95" i="41"/>
  <c r="DD95" i="41"/>
  <c r="DE95" i="41"/>
  <c r="DF95" i="41"/>
  <c r="DC110" i="41"/>
  <c r="DD110" i="41"/>
  <c r="DE110" i="41"/>
  <c r="DF110" i="41"/>
  <c r="DC97" i="41"/>
  <c r="DD97" i="41"/>
  <c r="DE97" i="41"/>
  <c r="DF97" i="41"/>
  <c r="DC102" i="41"/>
  <c r="DD102" i="41"/>
  <c r="DE102" i="41"/>
  <c r="DF102" i="41"/>
  <c r="DC70" i="41"/>
  <c r="DD70" i="41"/>
  <c r="DE70" i="41"/>
  <c r="DF70" i="41"/>
  <c r="DC93" i="41"/>
  <c r="DD93" i="41"/>
  <c r="DE93" i="41"/>
  <c r="DF93" i="41"/>
  <c r="DC78" i="41"/>
  <c r="DD78" i="41"/>
  <c r="DE78" i="41"/>
  <c r="DF78" i="41"/>
  <c r="DC94" i="41"/>
  <c r="DD94" i="41"/>
  <c r="DE94" i="41"/>
  <c r="DF94" i="41"/>
  <c r="DC106" i="41"/>
  <c r="DD106" i="41"/>
  <c r="DE106" i="41"/>
  <c r="DF106" i="41"/>
  <c r="DC74" i="41"/>
  <c r="DD74" i="41"/>
  <c r="DE74" i="41"/>
  <c r="DF74" i="41"/>
  <c r="DC86" i="41"/>
  <c r="DD86" i="41"/>
  <c r="DE86" i="41"/>
  <c r="DF86" i="41"/>
  <c r="DC55" i="41"/>
  <c r="DD55" i="41"/>
  <c r="DE55" i="41"/>
  <c r="DF55" i="41"/>
  <c r="DC83" i="41"/>
  <c r="DD83" i="41"/>
  <c r="DE83" i="41"/>
  <c r="DF83" i="41"/>
  <c r="DC58" i="41"/>
  <c r="DD58" i="41"/>
  <c r="DE58" i="41"/>
  <c r="DF58" i="41"/>
  <c r="DC66" i="41"/>
  <c r="DD66" i="41"/>
  <c r="DE66" i="41"/>
  <c r="DF66" i="41"/>
  <c r="DC54" i="41"/>
  <c r="DD54" i="41"/>
  <c r="DE54" i="41"/>
  <c r="DF54" i="41"/>
  <c r="DC56" i="41"/>
  <c r="DD56" i="41"/>
  <c r="DE56" i="41"/>
  <c r="DF56" i="41"/>
  <c r="DC92" i="41"/>
  <c r="DD92" i="41"/>
  <c r="DE92" i="41"/>
  <c r="DF92" i="41"/>
  <c r="DC112" i="41"/>
  <c r="DD112" i="41"/>
  <c r="DE112" i="41"/>
  <c r="DF112" i="41"/>
  <c r="DC115" i="41"/>
  <c r="DD115" i="41"/>
  <c r="DE115" i="41"/>
  <c r="DF115" i="41"/>
  <c r="DC44" i="41"/>
  <c r="DD44" i="41"/>
  <c r="DE44" i="41"/>
  <c r="DF44" i="41"/>
  <c r="DC87" i="41"/>
  <c r="DD87" i="41"/>
  <c r="DE87" i="41"/>
  <c r="DF87" i="41"/>
  <c r="DC121" i="41"/>
  <c r="DD121" i="41"/>
  <c r="DE121" i="41"/>
  <c r="DF121" i="41"/>
  <c r="DC39" i="41"/>
  <c r="DD39" i="41"/>
  <c r="DE39" i="41"/>
  <c r="DF39" i="41"/>
  <c r="DC101" i="41"/>
  <c r="DD101" i="41"/>
  <c r="DE101" i="41"/>
  <c r="DF101" i="41"/>
  <c r="DC71" i="41"/>
  <c r="DD71" i="41"/>
  <c r="DE71" i="41"/>
  <c r="DF71" i="41"/>
  <c r="DC105" i="41"/>
  <c r="DD105" i="41"/>
  <c r="DE105" i="41"/>
  <c r="DF105" i="41"/>
  <c r="DC85" i="41"/>
  <c r="DD85" i="41"/>
  <c r="DE85" i="41"/>
  <c r="DF85" i="41"/>
  <c r="DC76" i="41"/>
  <c r="DD76" i="41"/>
  <c r="DE76" i="41"/>
  <c r="DF76" i="41"/>
  <c r="DC104" i="41"/>
  <c r="DD104" i="41"/>
  <c r="DE104" i="41"/>
  <c r="DF104" i="41"/>
  <c r="DC81" i="41"/>
  <c r="DD81" i="41"/>
  <c r="DE81" i="41"/>
  <c r="DF81" i="41"/>
  <c r="DC45" i="41"/>
  <c r="DD45" i="41"/>
  <c r="DE45" i="41"/>
  <c r="DF45" i="41"/>
  <c r="DC53" i="41"/>
  <c r="DD53" i="41"/>
  <c r="DE53" i="41"/>
  <c r="DF53" i="41"/>
  <c r="DC75" i="41"/>
  <c r="DD75" i="41"/>
  <c r="DE75" i="41"/>
  <c r="DF75" i="41"/>
  <c r="DC57" i="41"/>
  <c r="DD57" i="41"/>
  <c r="DE57" i="41"/>
  <c r="DF57" i="41"/>
  <c r="DC48" i="41"/>
  <c r="DD48" i="41"/>
  <c r="DE48" i="41"/>
  <c r="DF48" i="41"/>
  <c r="DC64" i="41"/>
  <c r="DD64" i="41"/>
  <c r="DE64" i="41"/>
  <c r="DF64" i="41"/>
  <c r="DC52" i="41"/>
  <c r="DD52" i="41"/>
  <c r="DE52" i="41"/>
  <c r="DF52" i="41"/>
  <c r="DC62" i="41"/>
  <c r="DD62" i="41"/>
  <c r="DE62" i="41"/>
  <c r="DF62" i="41"/>
  <c r="DC80" i="41"/>
  <c r="DD80" i="41"/>
  <c r="DE80" i="41"/>
  <c r="DF80" i="41"/>
  <c r="DC88" i="41"/>
  <c r="DD88" i="41"/>
  <c r="DE88" i="41"/>
  <c r="DF88" i="41"/>
  <c r="DC99" i="41"/>
  <c r="DD99" i="41"/>
  <c r="DE99" i="41"/>
  <c r="DF99" i="41"/>
  <c r="DC98" i="41"/>
  <c r="DD98" i="41"/>
  <c r="DE98" i="41"/>
  <c r="DF98" i="41"/>
  <c r="DC108" i="41"/>
  <c r="DD108" i="41"/>
  <c r="DE108" i="41"/>
  <c r="DF108" i="41"/>
  <c r="DC29" i="41"/>
  <c r="DD29" i="41"/>
  <c r="DE29" i="41"/>
  <c r="DF29" i="41"/>
  <c r="DC50" i="41"/>
  <c r="DD50" i="41"/>
  <c r="DE50" i="41"/>
  <c r="DF50" i="41"/>
  <c r="DC72" i="41"/>
  <c r="DD72" i="41"/>
  <c r="DE72" i="41"/>
  <c r="DF72" i="41"/>
  <c r="DC61" i="41"/>
  <c r="DD61" i="41"/>
  <c r="DE61" i="41"/>
  <c r="DF61" i="41"/>
  <c r="DC47" i="41"/>
  <c r="DD47" i="41"/>
  <c r="DE47" i="41"/>
  <c r="DF47" i="41"/>
  <c r="DC103" i="41"/>
  <c r="DD103" i="41"/>
  <c r="DE103" i="41"/>
  <c r="DF103" i="41"/>
  <c r="DC116" i="41"/>
  <c r="DD116" i="41"/>
  <c r="DE116" i="41"/>
  <c r="DF116" i="41"/>
  <c r="DC113" i="41"/>
  <c r="DD113" i="41"/>
  <c r="DE113" i="41"/>
  <c r="DF113" i="41"/>
  <c r="DC122" i="41"/>
  <c r="DD122" i="41"/>
  <c r="DE122" i="41"/>
  <c r="DF122" i="41"/>
  <c r="DC63" i="41"/>
  <c r="DD63" i="41"/>
  <c r="DE63" i="41"/>
  <c r="DF63" i="41"/>
  <c r="DC73" i="41"/>
  <c r="DD73" i="41"/>
  <c r="DE73" i="41"/>
  <c r="DF73" i="41"/>
  <c r="DC123" i="41"/>
  <c r="DD123" i="41"/>
  <c r="DE123" i="41"/>
  <c r="DF123" i="41"/>
  <c r="DC109" i="41"/>
  <c r="DD109" i="41"/>
  <c r="DE109" i="41"/>
  <c r="DF109" i="41"/>
  <c r="DC124" i="41"/>
  <c r="DD124" i="41"/>
  <c r="DE124" i="41"/>
  <c r="DF124" i="41"/>
  <c r="DC125" i="41"/>
  <c r="DD125" i="41"/>
  <c r="DE125" i="41"/>
  <c r="DF125" i="41"/>
  <c r="DC126" i="41"/>
  <c r="DD126" i="41"/>
  <c r="DE126" i="41"/>
  <c r="DF126" i="41"/>
  <c r="DC127" i="41"/>
  <c r="DD127" i="41"/>
  <c r="DE127" i="41"/>
  <c r="DF127" i="41"/>
  <c r="DC128" i="41"/>
  <c r="DD128" i="41"/>
  <c r="DE128" i="41"/>
  <c r="DF128" i="41"/>
  <c r="DC129" i="41"/>
  <c r="DD129" i="41"/>
  <c r="DE129" i="41"/>
  <c r="DF129" i="41"/>
  <c r="DC130" i="41"/>
  <c r="DD130" i="41"/>
  <c r="DE130" i="41"/>
  <c r="DF130" i="41"/>
  <c r="DC131" i="41"/>
  <c r="DD131" i="41"/>
  <c r="DE131" i="41"/>
  <c r="DF131" i="41"/>
  <c r="DC132" i="41"/>
  <c r="DD132" i="41"/>
  <c r="DE132" i="41"/>
  <c r="DF132" i="41"/>
  <c r="DC133" i="41"/>
  <c r="DD133" i="41"/>
  <c r="DE133" i="41"/>
  <c r="DF133" i="41"/>
  <c r="DC134" i="41"/>
  <c r="DD134" i="41"/>
  <c r="DE134" i="41"/>
  <c r="DF134" i="41"/>
  <c r="DC135" i="41"/>
  <c r="DD135" i="41"/>
  <c r="DE135" i="41"/>
  <c r="DF135" i="41"/>
  <c r="DC136" i="41"/>
  <c r="DD136" i="41"/>
  <c r="DE136" i="41"/>
  <c r="DF136" i="41"/>
  <c r="DC137" i="41"/>
  <c r="DD137" i="41"/>
  <c r="DE137" i="41"/>
  <c r="DF137" i="41"/>
  <c r="DC138" i="41"/>
  <c r="DD138" i="41"/>
  <c r="DE138" i="41"/>
  <c r="DF138" i="41"/>
  <c r="DC139" i="41"/>
  <c r="DD139" i="41"/>
  <c r="DE139" i="41"/>
  <c r="DF139" i="41"/>
  <c r="DC140" i="41"/>
  <c r="DD140" i="41"/>
  <c r="DE140" i="41"/>
  <c r="DF140" i="41"/>
  <c r="DC141" i="41"/>
  <c r="DD141" i="41"/>
  <c r="DE141" i="41"/>
  <c r="DF141" i="41"/>
  <c r="DC65" i="41"/>
  <c r="DD65" i="41"/>
  <c r="DE65" i="41"/>
  <c r="DF65" i="41"/>
  <c r="DG6" i="41"/>
  <c r="DG7" i="41"/>
  <c r="DG8" i="41"/>
  <c r="DG9" i="41"/>
  <c r="DG10" i="41"/>
  <c r="DG11" i="41"/>
  <c r="DG12" i="41"/>
  <c r="DG13" i="41"/>
  <c r="DG14" i="41"/>
  <c r="DG15" i="41"/>
  <c r="DG16" i="41"/>
  <c r="DG18" i="41"/>
  <c r="DG19" i="41"/>
  <c r="DG20" i="41"/>
  <c r="DG21" i="41"/>
  <c r="DG22" i="41"/>
  <c r="DG24" i="41"/>
  <c r="DG25" i="41"/>
  <c r="DG26" i="41"/>
  <c r="DG27" i="41"/>
  <c r="DG28" i="41"/>
  <c r="DG30" i="41"/>
  <c r="DG31" i="41"/>
  <c r="DG32" i="41"/>
  <c r="DG33" i="41"/>
  <c r="DG34" i="41"/>
  <c r="DG35" i="41"/>
  <c r="DG36" i="41"/>
  <c r="DG37" i="41"/>
  <c r="DG38" i="41"/>
  <c r="DG41" i="41"/>
  <c r="DG42" i="41"/>
  <c r="DG43" i="41"/>
  <c r="DG46" i="41"/>
  <c r="DG49" i="41"/>
  <c r="DG51" i="41"/>
  <c r="DG59" i="41"/>
  <c r="DG60" i="41"/>
  <c r="DG69" i="41"/>
  <c r="DG77" i="41"/>
  <c r="DG89" i="41"/>
  <c r="DG107" i="41"/>
  <c r="DG23" i="41"/>
  <c r="DG111" i="41"/>
  <c r="DG68" i="41"/>
  <c r="DG67" i="41"/>
  <c r="DG100" i="41"/>
  <c r="DG114" i="41"/>
  <c r="DG17" i="41"/>
  <c r="DG90" i="41"/>
  <c r="DG82" i="41"/>
  <c r="DG79" i="41"/>
  <c r="DG84" i="41"/>
  <c r="DG118" i="41"/>
  <c r="DG96" i="41"/>
  <c r="DG40" i="41"/>
  <c r="DG119" i="41"/>
  <c r="DG120" i="41"/>
  <c r="DG91" i="41"/>
  <c r="DG95" i="41"/>
  <c r="DG110" i="41"/>
  <c r="DG97" i="41"/>
  <c r="DG102" i="41"/>
  <c r="DG70" i="41"/>
  <c r="DG93" i="41"/>
  <c r="DG78" i="41"/>
  <c r="DG94" i="41"/>
  <c r="DG106" i="41"/>
  <c r="DG74" i="41"/>
  <c r="DG86" i="41"/>
  <c r="DG55" i="41"/>
  <c r="DG83" i="41"/>
  <c r="DG58" i="41"/>
  <c r="DG66" i="41"/>
  <c r="DG54" i="41"/>
  <c r="DG56" i="41"/>
  <c r="DG92" i="41"/>
  <c r="DG112" i="41"/>
  <c r="DG115" i="41"/>
  <c r="DG44" i="41"/>
  <c r="DG87" i="41"/>
  <c r="DG121" i="41"/>
  <c r="DG39" i="41"/>
  <c r="DG101" i="41"/>
  <c r="DG71" i="41"/>
  <c r="DG105" i="41"/>
  <c r="DG85" i="41"/>
  <c r="DG76" i="41"/>
  <c r="DG104" i="41"/>
  <c r="DG81" i="41"/>
  <c r="DG45" i="41"/>
  <c r="DG53" i="41"/>
  <c r="DG75" i="41"/>
  <c r="DG57" i="41"/>
  <c r="DG48" i="41"/>
  <c r="DG64" i="41"/>
  <c r="DG52" i="41"/>
  <c r="DG62" i="41"/>
  <c r="DG80" i="41"/>
  <c r="DG88" i="41"/>
  <c r="DG99" i="41"/>
  <c r="DG98" i="41"/>
  <c r="DG108" i="41"/>
  <c r="DG29" i="41"/>
  <c r="DG50" i="41"/>
  <c r="DG72" i="41"/>
  <c r="DG61" i="41"/>
  <c r="DG47" i="41"/>
  <c r="DG103" i="41"/>
  <c r="DG116" i="41"/>
  <c r="DG113" i="41"/>
  <c r="DG122" i="41"/>
  <c r="DG63" i="41"/>
  <c r="DG73" i="41"/>
  <c r="DG123" i="41"/>
  <c r="DG109" i="41"/>
  <c r="DG124" i="41"/>
  <c r="DG125" i="41"/>
  <c r="DG126" i="41"/>
  <c r="DG127" i="41"/>
  <c r="DG128" i="41"/>
  <c r="DG129" i="41"/>
  <c r="DG130" i="41"/>
  <c r="DG131" i="41"/>
  <c r="DG132" i="41"/>
  <c r="DG133" i="41"/>
  <c r="DG134" i="41"/>
  <c r="DG135" i="41"/>
  <c r="DG136" i="41"/>
  <c r="DG137" i="41"/>
  <c r="DG138" i="41"/>
  <c r="DG139" i="41"/>
  <c r="DG140" i="41"/>
  <c r="DG141" i="41"/>
  <c r="DG65" i="41"/>
  <c r="L65" i="41"/>
  <c r="CS65" i="41" s="1"/>
  <c r="CX65" i="41" s="1"/>
  <c r="M65" i="41"/>
  <c r="CT65" i="41" s="1"/>
  <c r="CY65" i="41" s="1"/>
  <c r="O65" i="41"/>
  <c r="CV65" i="41" s="1"/>
  <c r="DA65" i="41" s="1"/>
  <c r="N65" i="41"/>
  <c r="CU65" i="41" s="1"/>
  <c r="CZ65" i="41" s="1"/>
  <c r="CW65" i="41"/>
  <c r="DB65" i="41" s="1"/>
  <c r="DE142" i="41" l="1"/>
  <c r="DD142" i="41"/>
  <c r="DC142" i="41"/>
  <c r="BX141" i="41"/>
  <c r="CR141" i="41" s="1"/>
  <c r="BW141" i="41"/>
  <c r="CQ141" i="41" s="1"/>
  <c r="BV141" i="41"/>
  <c r="CP141" i="41" s="1"/>
  <c r="BU141" i="41"/>
  <c r="CO141" i="41" s="1"/>
  <c r="BT141" i="41"/>
  <c r="CN141" i="41" s="1"/>
  <c r="BI141" i="41"/>
  <c r="BH141" i="41"/>
  <c r="BG141" i="41"/>
  <c r="BF141" i="41"/>
  <c r="BE141" i="41"/>
  <c r="AT141" i="41"/>
  <c r="AS141" i="41"/>
  <c r="AR141" i="41"/>
  <c r="AQ141" i="41"/>
  <c r="AP141" i="41"/>
  <c r="AE141" i="41"/>
  <c r="AD141" i="41"/>
  <c r="AC141" i="41"/>
  <c r="AB141" i="41"/>
  <c r="AA141" i="41"/>
  <c r="P141" i="41"/>
  <c r="O141" i="41"/>
  <c r="N141" i="41"/>
  <c r="M141" i="41"/>
  <c r="L141" i="41"/>
  <c r="BX140" i="41"/>
  <c r="CR140" i="41" s="1"/>
  <c r="BW140" i="41"/>
  <c r="CQ140" i="41" s="1"/>
  <c r="BV140" i="41"/>
  <c r="CP140" i="41" s="1"/>
  <c r="BU140" i="41"/>
  <c r="CO140" i="41" s="1"/>
  <c r="BT140" i="41"/>
  <c r="CN140" i="41" s="1"/>
  <c r="BI140" i="41"/>
  <c r="BH140" i="41"/>
  <c r="BG140" i="41"/>
  <c r="BF140" i="41"/>
  <c r="BE140" i="41"/>
  <c r="AT140" i="41"/>
  <c r="AS140" i="41"/>
  <c r="AR140" i="41"/>
  <c r="AQ140" i="41"/>
  <c r="AP140" i="41"/>
  <c r="AE140" i="41"/>
  <c r="AD140" i="41"/>
  <c r="AC140" i="41"/>
  <c r="AB140" i="41"/>
  <c r="AA140" i="41"/>
  <c r="P140" i="41"/>
  <c r="O140" i="41"/>
  <c r="N140" i="41"/>
  <c r="M140" i="41"/>
  <c r="L140" i="41"/>
  <c r="BX139" i="41"/>
  <c r="CR139" i="41" s="1"/>
  <c r="BW139" i="41"/>
  <c r="CQ139" i="41" s="1"/>
  <c r="BV139" i="41"/>
  <c r="CP139" i="41" s="1"/>
  <c r="BU139" i="41"/>
  <c r="CO139" i="41" s="1"/>
  <c r="BT139" i="41"/>
  <c r="CN139" i="41" s="1"/>
  <c r="BI139" i="41"/>
  <c r="BH139" i="41"/>
  <c r="BG139" i="41"/>
  <c r="BF139" i="41"/>
  <c r="BE139" i="41"/>
  <c r="AT139" i="41"/>
  <c r="AS139" i="41"/>
  <c r="AR139" i="41"/>
  <c r="AQ139" i="41"/>
  <c r="AP139" i="41"/>
  <c r="AE139" i="41"/>
  <c r="AD139" i="41"/>
  <c r="AC139" i="41"/>
  <c r="AB139" i="41"/>
  <c r="AA139" i="41"/>
  <c r="P139" i="41"/>
  <c r="O139" i="41"/>
  <c r="N139" i="41"/>
  <c r="M139" i="41"/>
  <c r="L139" i="41"/>
  <c r="BX138" i="41"/>
  <c r="CR138" i="41" s="1"/>
  <c r="BW138" i="41"/>
  <c r="CQ138" i="41" s="1"/>
  <c r="BV138" i="41"/>
  <c r="CP138" i="41" s="1"/>
  <c r="BU138" i="41"/>
  <c r="CO138" i="41" s="1"/>
  <c r="BT138" i="41"/>
  <c r="CN138" i="41" s="1"/>
  <c r="BI138" i="41"/>
  <c r="BH138" i="41"/>
  <c r="BG138" i="41"/>
  <c r="BF138" i="41"/>
  <c r="BE138" i="41"/>
  <c r="AT138" i="41"/>
  <c r="AS138" i="41"/>
  <c r="AR138" i="41"/>
  <c r="AQ138" i="41"/>
  <c r="AP138" i="41"/>
  <c r="AE138" i="41"/>
  <c r="AD138" i="41"/>
  <c r="AC138" i="41"/>
  <c r="AB138" i="41"/>
  <c r="AA138" i="41"/>
  <c r="P138" i="41"/>
  <c r="O138" i="41"/>
  <c r="N138" i="41"/>
  <c r="M138" i="41"/>
  <c r="L138" i="41"/>
  <c r="BX137" i="41"/>
  <c r="CR137" i="41" s="1"/>
  <c r="BW137" i="41"/>
  <c r="CQ137" i="41" s="1"/>
  <c r="BV137" i="41"/>
  <c r="CP137" i="41" s="1"/>
  <c r="BU137" i="41"/>
  <c r="CO137" i="41" s="1"/>
  <c r="BT137" i="41"/>
  <c r="CN137" i="41" s="1"/>
  <c r="BI137" i="41"/>
  <c r="BH137" i="41"/>
  <c r="BG137" i="41"/>
  <c r="BF137" i="41"/>
  <c r="BE137" i="41"/>
  <c r="AT137" i="41"/>
  <c r="AS137" i="41"/>
  <c r="AR137" i="41"/>
  <c r="AQ137" i="41"/>
  <c r="AP137" i="41"/>
  <c r="AE137" i="41"/>
  <c r="AD137" i="41"/>
  <c r="AC137" i="41"/>
  <c r="AB137" i="41"/>
  <c r="AA137" i="41"/>
  <c r="P137" i="41"/>
  <c r="O137" i="41"/>
  <c r="N137" i="41"/>
  <c r="M137" i="41"/>
  <c r="L137" i="41"/>
  <c r="BX136" i="41"/>
  <c r="CR136" i="41" s="1"/>
  <c r="BW136" i="41"/>
  <c r="CQ136" i="41" s="1"/>
  <c r="BV136" i="41"/>
  <c r="CP136" i="41" s="1"/>
  <c r="BU136" i="41"/>
  <c r="CO136" i="41" s="1"/>
  <c r="BT136" i="41"/>
  <c r="CN136" i="41" s="1"/>
  <c r="BI136" i="41"/>
  <c r="BH136" i="41"/>
  <c r="BG136" i="41"/>
  <c r="BF136" i="41"/>
  <c r="BE136" i="41"/>
  <c r="AT136" i="41"/>
  <c r="AS136" i="41"/>
  <c r="AR136" i="41"/>
  <c r="AQ136" i="41"/>
  <c r="AP136" i="41"/>
  <c r="AE136" i="41"/>
  <c r="AD136" i="41"/>
  <c r="AC136" i="41"/>
  <c r="AB136" i="41"/>
  <c r="AA136" i="41"/>
  <c r="P136" i="41"/>
  <c r="O136" i="41"/>
  <c r="N136" i="41"/>
  <c r="M136" i="41"/>
  <c r="L136" i="41"/>
  <c r="BX135" i="41"/>
  <c r="CR135" i="41" s="1"/>
  <c r="BW135" i="41"/>
  <c r="CQ135" i="41" s="1"/>
  <c r="BV135" i="41"/>
  <c r="CP135" i="41" s="1"/>
  <c r="BU135" i="41"/>
  <c r="CO135" i="41" s="1"/>
  <c r="BT135" i="41"/>
  <c r="CN135" i="41" s="1"/>
  <c r="BI135" i="41"/>
  <c r="BH135" i="41"/>
  <c r="BG135" i="41"/>
  <c r="BF135" i="41"/>
  <c r="BE135" i="41"/>
  <c r="AT135" i="41"/>
  <c r="AS135" i="41"/>
  <c r="AR135" i="41"/>
  <c r="AQ135" i="41"/>
  <c r="AP135" i="41"/>
  <c r="AE135" i="41"/>
  <c r="AD135" i="41"/>
  <c r="AC135" i="41"/>
  <c r="AB135" i="41"/>
  <c r="AA135" i="41"/>
  <c r="P135" i="41"/>
  <c r="O135" i="41"/>
  <c r="N135" i="41"/>
  <c r="M135" i="41"/>
  <c r="L135" i="41"/>
  <c r="BX134" i="41"/>
  <c r="CR134" i="41" s="1"/>
  <c r="BW134" i="41"/>
  <c r="CQ134" i="41" s="1"/>
  <c r="BV134" i="41"/>
  <c r="CP134" i="41" s="1"/>
  <c r="BU134" i="41"/>
  <c r="CO134" i="41" s="1"/>
  <c r="BT134" i="41"/>
  <c r="CN134" i="41" s="1"/>
  <c r="BI134" i="41"/>
  <c r="BH134" i="41"/>
  <c r="BG134" i="41"/>
  <c r="BF134" i="41"/>
  <c r="BE134" i="41"/>
  <c r="AT134" i="41"/>
  <c r="AS134" i="41"/>
  <c r="AR134" i="41"/>
  <c r="AQ134" i="41"/>
  <c r="AP134" i="41"/>
  <c r="AE134" i="41"/>
  <c r="AD134" i="41"/>
  <c r="AC134" i="41"/>
  <c r="AB134" i="41"/>
  <c r="AA134" i="41"/>
  <c r="P134" i="41"/>
  <c r="O134" i="41"/>
  <c r="N134" i="41"/>
  <c r="M134" i="41"/>
  <c r="L134" i="41"/>
  <c r="BX133" i="41"/>
  <c r="CR133" i="41" s="1"/>
  <c r="BW133" i="41"/>
  <c r="CQ133" i="41" s="1"/>
  <c r="BV133" i="41"/>
  <c r="CP133" i="41" s="1"/>
  <c r="BU133" i="41"/>
  <c r="CO133" i="41" s="1"/>
  <c r="BT133" i="41"/>
  <c r="CN133" i="41" s="1"/>
  <c r="BI133" i="41"/>
  <c r="BH133" i="41"/>
  <c r="BG133" i="41"/>
  <c r="BF133" i="41"/>
  <c r="BE133" i="41"/>
  <c r="AT133" i="41"/>
  <c r="AS133" i="41"/>
  <c r="AR133" i="41"/>
  <c r="AQ133" i="41"/>
  <c r="AP133" i="41"/>
  <c r="AE133" i="41"/>
  <c r="AD133" i="41"/>
  <c r="AC133" i="41"/>
  <c r="AB133" i="41"/>
  <c r="AA133" i="41"/>
  <c r="P133" i="41"/>
  <c r="O133" i="41"/>
  <c r="N133" i="41"/>
  <c r="M133" i="41"/>
  <c r="L133" i="41"/>
  <c r="BX132" i="41"/>
  <c r="CR132" i="41" s="1"/>
  <c r="BW132" i="41"/>
  <c r="CQ132" i="41" s="1"/>
  <c r="BV132" i="41"/>
  <c r="CP132" i="41" s="1"/>
  <c r="BU132" i="41"/>
  <c r="CO132" i="41" s="1"/>
  <c r="BT132" i="41"/>
  <c r="CN132" i="41" s="1"/>
  <c r="BI132" i="41"/>
  <c r="BH132" i="41"/>
  <c r="BG132" i="41"/>
  <c r="BF132" i="41"/>
  <c r="BE132" i="41"/>
  <c r="AT132" i="41"/>
  <c r="AS132" i="41"/>
  <c r="AR132" i="41"/>
  <c r="AQ132" i="41"/>
  <c r="AP132" i="41"/>
  <c r="AE132" i="41"/>
  <c r="AD132" i="41"/>
  <c r="AC132" i="41"/>
  <c r="AB132" i="41"/>
  <c r="AA132" i="41"/>
  <c r="P132" i="41"/>
  <c r="O132" i="41"/>
  <c r="N132" i="41"/>
  <c r="M132" i="41"/>
  <c r="L132" i="41"/>
  <c r="BX131" i="41"/>
  <c r="CR131" i="41" s="1"/>
  <c r="BW131" i="41"/>
  <c r="CQ131" i="41" s="1"/>
  <c r="BV131" i="41"/>
  <c r="CP131" i="41" s="1"/>
  <c r="BU131" i="41"/>
  <c r="CO131" i="41" s="1"/>
  <c r="BT131" i="41"/>
  <c r="CN131" i="41" s="1"/>
  <c r="BI131" i="41"/>
  <c r="BH131" i="41"/>
  <c r="BG131" i="41"/>
  <c r="BF131" i="41"/>
  <c r="BE131" i="41"/>
  <c r="AT131" i="41"/>
  <c r="AS131" i="41"/>
  <c r="AR131" i="41"/>
  <c r="AQ131" i="41"/>
  <c r="AP131" i="41"/>
  <c r="AE131" i="41"/>
  <c r="AD131" i="41"/>
  <c r="AC131" i="41"/>
  <c r="AB131" i="41"/>
  <c r="AA131" i="41"/>
  <c r="P131" i="41"/>
  <c r="O131" i="41"/>
  <c r="N131" i="41"/>
  <c r="M131" i="41"/>
  <c r="L131" i="41"/>
  <c r="BX130" i="41"/>
  <c r="CR130" i="41" s="1"/>
  <c r="BW130" i="41"/>
  <c r="CQ130" i="41" s="1"/>
  <c r="BV130" i="41"/>
  <c r="CP130" i="41" s="1"/>
  <c r="BU130" i="41"/>
  <c r="CO130" i="41" s="1"/>
  <c r="BT130" i="41"/>
  <c r="CN130" i="41" s="1"/>
  <c r="BI130" i="41"/>
  <c r="BH130" i="41"/>
  <c r="BG130" i="41"/>
  <c r="BF130" i="41"/>
  <c r="BE130" i="41"/>
  <c r="AT130" i="41"/>
  <c r="AS130" i="41"/>
  <c r="AR130" i="41"/>
  <c r="AQ130" i="41"/>
  <c r="AP130" i="41"/>
  <c r="AE130" i="41"/>
  <c r="AD130" i="41"/>
  <c r="AC130" i="41"/>
  <c r="AB130" i="41"/>
  <c r="AA130" i="41"/>
  <c r="P130" i="41"/>
  <c r="O130" i="41"/>
  <c r="N130" i="41"/>
  <c r="M130" i="41"/>
  <c r="L130" i="41"/>
  <c r="BX129" i="41"/>
  <c r="CR129" i="41" s="1"/>
  <c r="BW129" i="41"/>
  <c r="CQ129" i="41" s="1"/>
  <c r="BV129" i="41"/>
  <c r="CP129" i="41" s="1"/>
  <c r="BU129" i="41"/>
  <c r="CO129" i="41" s="1"/>
  <c r="BT129" i="41"/>
  <c r="CN129" i="41" s="1"/>
  <c r="BI129" i="41"/>
  <c r="BH129" i="41"/>
  <c r="BG129" i="41"/>
  <c r="BF129" i="41"/>
  <c r="BE129" i="41"/>
  <c r="AT129" i="41"/>
  <c r="AS129" i="41"/>
  <c r="AR129" i="41"/>
  <c r="AQ129" i="41"/>
  <c r="AP129" i="41"/>
  <c r="AE129" i="41"/>
  <c r="AD129" i="41"/>
  <c r="AC129" i="41"/>
  <c r="AB129" i="41"/>
  <c r="AA129" i="41"/>
  <c r="P129" i="41"/>
  <c r="O129" i="41"/>
  <c r="N129" i="41"/>
  <c r="M129" i="41"/>
  <c r="L129" i="41"/>
  <c r="BX128" i="41"/>
  <c r="CR128" i="41" s="1"/>
  <c r="BW128" i="41"/>
  <c r="CQ128" i="41" s="1"/>
  <c r="BV128" i="41"/>
  <c r="CP128" i="41" s="1"/>
  <c r="BU128" i="41"/>
  <c r="CO128" i="41" s="1"/>
  <c r="BT128" i="41"/>
  <c r="CN128" i="41" s="1"/>
  <c r="BI128" i="41"/>
  <c r="BH128" i="41"/>
  <c r="BG128" i="41"/>
  <c r="BF128" i="41"/>
  <c r="BE128" i="41"/>
  <c r="AT128" i="41"/>
  <c r="AS128" i="41"/>
  <c r="AR128" i="41"/>
  <c r="AQ128" i="41"/>
  <c r="AP128" i="41"/>
  <c r="AE128" i="41"/>
  <c r="AD128" i="41"/>
  <c r="AC128" i="41"/>
  <c r="AB128" i="41"/>
  <c r="AA128" i="41"/>
  <c r="P128" i="41"/>
  <c r="O128" i="41"/>
  <c r="N128" i="41"/>
  <c r="M128" i="41"/>
  <c r="L128" i="41"/>
  <c r="BX127" i="41"/>
  <c r="CR127" i="41" s="1"/>
  <c r="BW127" i="41"/>
  <c r="CQ127" i="41" s="1"/>
  <c r="BV127" i="41"/>
  <c r="CP127" i="41" s="1"/>
  <c r="BU127" i="41"/>
  <c r="CO127" i="41" s="1"/>
  <c r="BT127" i="41"/>
  <c r="CN127" i="41" s="1"/>
  <c r="BI127" i="41"/>
  <c r="BH127" i="41"/>
  <c r="BG127" i="41"/>
  <c r="BF127" i="41"/>
  <c r="BE127" i="41"/>
  <c r="AT127" i="41"/>
  <c r="AS127" i="41"/>
  <c r="AR127" i="41"/>
  <c r="AQ127" i="41"/>
  <c r="AP127" i="41"/>
  <c r="AE127" i="41"/>
  <c r="AD127" i="41"/>
  <c r="AC127" i="41"/>
  <c r="AB127" i="41"/>
  <c r="AA127" i="41"/>
  <c r="P127" i="41"/>
  <c r="O127" i="41"/>
  <c r="N127" i="41"/>
  <c r="M127" i="41"/>
  <c r="L127" i="41"/>
  <c r="BX126" i="41"/>
  <c r="CR126" i="41" s="1"/>
  <c r="BW126" i="41"/>
  <c r="CQ126" i="41" s="1"/>
  <c r="BV126" i="41"/>
  <c r="CP126" i="41" s="1"/>
  <c r="BU126" i="41"/>
  <c r="CO126" i="41" s="1"/>
  <c r="BT126" i="41"/>
  <c r="CN126" i="41" s="1"/>
  <c r="BI126" i="41"/>
  <c r="BH126" i="41"/>
  <c r="BG126" i="41"/>
  <c r="BF126" i="41"/>
  <c r="BE126" i="41"/>
  <c r="AT126" i="41"/>
  <c r="AS126" i="41"/>
  <c r="AR126" i="41"/>
  <c r="AQ126" i="41"/>
  <c r="AP126" i="41"/>
  <c r="AE126" i="41"/>
  <c r="AD126" i="41"/>
  <c r="AC126" i="41"/>
  <c r="AB126" i="41"/>
  <c r="AA126" i="41"/>
  <c r="P126" i="41"/>
  <c r="O126" i="41"/>
  <c r="N126" i="41"/>
  <c r="M126" i="41"/>
  <c r="L126" i="41"/>
  <c r="BX125" i="41"/>
  <c r="CR125" i="41" s="1"/>
  <c r="BW125" i="41"/>
  <c r="CQ125" i="41" s="1"/>
  <c r="BV125" i="41"/>
  <c r="CP125" i="41" s="1"/>
  <c r="BU125" i="41"/>
  <c r="CO125" i="41" s="1"/>
  <c r="BT125" i="41"/>
  <c r="CN125" i="41" s="1"/>
  <c r="BI125" i="41"/>
  <c r="BH125" i="41"/>
  <c r="BG125" i="41"/>
  <c r="BF125" i="41"/>
  <c r="BE125" i="41"/>
  <c r="AT125" i="41"/>
  <c r="AS125" i="41"/>
  <c r="AR125" i="41"/>
  <c r="AQ125" i="41"/>
  <c r="AP125" i="41"/>
  <c r="AE125" i="41"/>
  <c r="AD125" i="41"/>
  <c r="AC125" i="41"/>
  <c r="AB125" i="41"/>
  <c r="AA125" i="41"/>
  <c r="P125" i="41"/>
  <c r="O125" i="41"/>
  <c r="N125" i="41"/>
  <c r="M125" i="41"/>
  <c r="L125" i="41"/>
  <c r="BX124" i="41"/>
  <c r="CR124" i="41" s="1"/>
  <c r="BW124" i="41"/>
  <c r="CQ124" i="41" s="1"/>
  <c r="BV124" i="41"/>
  <c r="CP124" i="41" s="1"/>
  <c r="BU124" i="41"/>
  <c r="CO124" i="41" s="1"/>
  <c r="BT124" i="41"/>
  <c r="CN124" i="41" s="1"/>
  <c r="BI124" i="41"/>
  <c r="BH124" i="41"/>
  <c r="BG124" i="41"/>
  <c r="BF124" i="41"/>
  <c r="BE124" i="41"/>
  <c r="AT124" i="41"/>
  <c r="AS124" i="41"/>
  <c r="AR124" i="41"/>
  <c r="AQ124" i="41"/>
  <c r="AP124" i="41"/>
  <c r="AE124" i="41"/>
  <c r="AD124" i="41"/>
  <c r="AC124" i="41"/>
  <c r="AB124" i="41"/>
  <c r="AA124" i="41"/>
  <c r="P124" i="41"/>
  <c r="O124" i="41"/>
  <c r="N124" i="41"/>
  <c r="M124" i="41"/>
  <c r="L124" i="41"/>
  <c r="BX109" i="41"/>
  <c r="CR109" i="41" s="1"/>
  <c r="BW109" i="41"/>
  <c r="CQ109" i="41" s="1"/>
  <c r="BV109" i="41"/>
  <c r="CP109" i="41" s="1"/>
  <c r="BU109" i="41"/>
  <c r="CO109" i="41" s="1"/>
  <c r="BT109" i="41"/>
  <c r="CN109" i="41" s="1"/>
  <c r="BI109" i="41"/>
  <c r="BH109" i="41"/>
  <c r="BG109" i="41"/>
  <c r="BF109" i="41"/>
  <c r="BE109" i="41"/>
  <c r="AT109" i="41"/>
  <c r="AS109" i="41"/>
  <c r="AR109" i="41"/>
  <c r="AQ109" i="41"/>
  <c r="AP109" i="41"/>
  <c r="AE109" i="41"/>
  <c r="AD109" i="41"/>
  <c r="AC109" i="41"/>
  <c r="AB109" i="41"/>
  <c r="AA109" i="41"/>
  <c r="P109" i="41"/>
  <c r="O109" i="41"/>
  <c r="N109" i="41"/>
  <c r="M109" i="41"/>
  <c r="L109" i="41"/>
  <c r="BX123" i="41"/>
  <c r="CR123" i="41" s="1"/>
  <c r="BW123" i="41"/>
  <c r="CQ123" i="41" s="1"/>
  <c r="BV123" i="41"/>
  <c r="CP123" i="41" s="1"/>
  <c r="BU123" i="41"/>
  <c r="CO123" i="41" s="1"/>
  <c r="BT123" i="41"/>
  <c r="CN123" i="41" s="1"/>
  <c r="BI123" i="41"/>
  <c r="BH123" i="41"/>
  <c r="BG123" i="41"/>
  <c r="BF123" i="41"/>
  <c r="BE123" i="41"/>
  <c r="AT123" i="41"/>
  <c r="AS123" i="41"/>
  <c r="AR123" i="41"/>
  <c r="AQ123" i="41"/>
  <c r="AP123" i="41"/>
  <c r="AE123" i="41"/>
  <c r="AD123" i="41"/>
  <c r="AC123" i="41"/>
  <c r="AB123" i="41"/>
  <c r="AA123" i="41"/>
  <c r="P123" i="41"/>
  <c r="O123" i="41"/>
  <c r="N123" i="41"/>
  <c r="M123" i="41"/>
  <c r="L123" i="41"/>
  <c r="BX73" i="41"/>
  <c r="CR73" i="41" s="1"/>
  <c r="BW73" i="41"/>
  <c r="CQ73" i="41" s="1"/>
  <c r="BV73" i="41"/>
  <c r="CP73" i="41" s="1"/>
  <c r="BU73" i="41"/>
  <c r="CO73" i="41" s="1"/>
  <c r="BT73" i="41"/>
  <c r="CN73" i="41" s="1"/>
  <c r="BI73" i="41"/>
  <c r="BH73" i="41"/>
  <c r="BG73" i="41"/>
  <c r="BF73" i="41"/>
  <c r="BE73" i="41"/>
  <c r="AT73" i="41"/>
  <c r="AS73" i="41"/>
  <c r="AR73" i="41"/>
  <c r="AQ73" i="41"/>
  <c r="AP73" i="41"/>
  <c r="AE73" i="41"/>
  <c r="AD73" i="41"/>
  <c r="AC73" i="41"/>
  <c r="AB73" i="41"/>
  <c r="AA73" i="41"/>
  <c r="P73" i="41"/>
  <c r="O73" i="41"/>
  <c r="N73" i="41"/>
  <c r="M73" i="41"/>
  <c r="L73" i="41"/>
  <c r="BX63" i="41"/>
  <c r="CR63" i="41" s="1"/>
  <c r="BW63" i="41"/>
  <c r="CQ63" i="41" s="1"/>
  <c r="BV63" i="41"/>
  <c r="CP63" i="41" s="1"/>
  <c r="BU63" i="41"/>
  <c r="CO63" i="41" s="1"/>
  <c r="BT63" i="41"/>
  <c r="CN63" i="41" s="1"/>
  <c r="BI63" i="41"/>
  <c r="BH63" i="41"/>
  <c r="BG63" i="41"/>
  <c r="BF63" i="41"/>
  <c r="BE63" i="41"/>
  <c r="AT63" i="41"/>
  <c r="AS63" i="41"/>
  <c r="AR63" i="41"/>
  <c r="AQ63" i="41"/>
  <c r="AP63" i="41"/>
  <c r="AE63" i="41"/>
  <c r="AD63" i="41"/>
  <c r="AC63" i="41"/>
  <c r="AB63" i="41"/>
  <c r="AA63" i="41"/>
  <c r="P63" i="41"/>
  <c r="O63" i="41"/>
  <c r="N63" i="41"/>
  <c r="M63" i="41"/>
  <c r="L63" i="41"/>
  <c r="BX122" i="41"/>
  <c r="CR122" i="41" s="1"/>
  <c r="BW122" i="41"/>
  <c r="CQ122" i="41" s="1"/>
  <c r="BV122" i="41"/>
  <c r="CP122" i="41" s="1"/>
  <c r="BU122" i="41"/>
  <c r="CO122" i="41" s="1"/>
  <c r="BT122" i="41"/>
  <c r="CN122" i="41" s="1"/>
  <c r="BI122" i="41"/>
  <c r="BH122" i="41"/>
  <c r="BG122" i="41"/>
  <c r="BF122" i="41"/>
  <c r="BE122" i="41"/>
  <c r="AT122" i="41"/>
  <c r="AS122" i="41"/>
  <c r="AR122" i="41"/>
  <c r="AQ122" i="41"/>
  <c r="AP122" i="41"/>
  <c r="AE122" i="41"/>
  <c r="AD122" i="41"/>
  <c r="AC122" i="41"/>
  <c r="AB122" i="41"/>
  <c r="AA122" i="41"/>
  <c r="P122" i="41"/>
  <c r="O122" i="41"/>
  <c r="N122" i="41"/>
  <c r="M122" i="41"/>
  <c r="L122" i="41"/>
  <c r="BX113" i="41"/>
  <c r="CR113" i="41" s="1"/>
  <c r="BW113" i="41"/>
  <c r="CQ113" i="41" s="1"/>
  <c r="BV113" i="41"/>
  <c r="CP113" i="41" s="1"/>
  <c r="BU113" i="41"/>
  <c r="CO113" i="41" s="1"/>
  <c r="BT113" i="41"/>
  <c r="CN113" i="41" s="1"/>
  <c r="BI113" i="41"/>
  <c r="BH113" i="41"/>
  <c r="BG113" i="41"/>
  <c r="BF113" i="41"/>
  <c r="BE113" i="41"/>
  <c r="AT113" i="41"/>
  <c r="AS113" i="41"/>
  <c r="AR113" i="41"/>
  <c r="AQ113" i="41"/>
  <c r="AP113" i="41"/>
  <c r="AE113" i="41"/>
  <c r="AD113" i="41"/>
  <c r="AC113" i="41"/>
  <c r="AB113" i="41"/>
  <c r="AA113" i="41"/>
  <c r="P113" i="41"/>
  <c r="O113" i="41"/>
  <c r="N113" i="41"/>
  <c r="M113" i="41"/>
  <c r="L113" i="41"/>
  <c r="BX116" i="41"/>
  <c r="CR116" i="41" s="1"/>
  <c r="BW116" i="41"/>
  <c r="CQ116" i="41" s="1"/>
  <c r="BV116" i="41"/>
  <c r="CP116" i="41" s="1"/>
  <c r="BU116" i="41"/>
  <c r="CO116" i="41" s="1"/>
  <c r="BT116" i="41"/>
  <c r="CN116" i="41" s="1"/>
  <c r="BI116" i="41"/>
  <c r="BH116" i="41"/>
  <c r="BG116" i="41"/>
  <c r="BF116" i="41"/>
  <c r="BE116" i="41"/>
  <c r="AT116" i="41"/>
  <c r="AS116" i="41"/>
  <c r="AR116" i="41"/>
  <c r="AQ116" i="41"/>
  <c r="AP116" i="41"/>
  <c r="AE116" i="41"/>
  <c r="AD116" i="41"/>
  <c r="AC116" i="41"/>
  <c r="AB116" i="41"/>
  <c r="AA116" i="41"/>
  <c r="P116" i="41"/>
  <c r="O116" i="41"/>
  <c r="N116" i="41"/>
  <c r="M116" i="41"/>
  <c r="L116" i="41"/>
  <c r="BX103" i="41"/>
  <c r="CR103" i="41" s="1"/>
  <c r="BW103" i="41"/>
  <c r="CQ103" i="41" s="1"/>
  <c r="BV103" i="41"/>
  <c r="CP103" i="41" s="1"/>
  <c r="BU103" i="41"/>
  <c r="CO103" i="41" s="1"/>
  <c r="BT103" i="41"/>
  <c r="CN103" i="41" s="1"/>
  <c r="BI103" i="41"/>
  <c r="BH103" i="41"/>
  <c r="BG103" i="41"/>
  <c r="BF103" i="41"/>
  <c r="BE103" i="41"/>
  <c r="AT103" i="41"/>
  <c r="AS103" i="41"/>
  <c r="AR103" i="41"/>
  <c r="AQ103" i="41"/>
  <c r="AP103" i="41"/>
  <c r="AE103" i="41"/>
  <c r="AD103" i="41"/>
  <c r="AC103" i="41"/>
  <c r="AB103" i="41"/>
  <c r="AA103" i="41"/>
  <c r="P103" i="41"/>
  <c r="O103" i="41"/>
  <c r="N103" i="41"/>
  <c r="M103" i="41"/>
  <c r="L103" i="41"/>
  <c r="BX47" i="41"/>
  <c r="CR47" i="41" s="1"/>
  <c r="BW47" i="41"/>
  <c r="CQ47" i="41" s="1"/>
  <c r="BV47" i="41"/>
  <c r="CP47" i="41" s="1"/>
  <c r="BU47" i="41"/>
  <c r="CO47" i="41" s="1"/>
  <c r="BT47" i="41"/>
  <c r="CN47" i="41" s="1"/>
  <c r="BI47" i="41"/>
  <c r="BH47" i="41"/>
  <c r="BG47" i="41"/>
  <c r="BF47" i="41"/>
  <c r="BE47" i="41"/>
  <c r="AT47" i="41"/>
  <c r="AS47" i="41"/>
  <c r="AR47" i="41"/>
  <c r="AQ47" i="41"/>
  <c r="AP47" i="41"/>
  <c r="AE47" i="41"/>
  <c r="AD47" i="41"/>
  <c r="AC47" i="41"/>
  <c r="AB47" i="41"/>
  <c r="AA47" i="41"/>
  <c r="P47" i="41"/>
  <c r="O47" i="41"/>
  <c r="N47" i="41"/>
  <c r="M47" i="41"/>
  <c r="L47" i="41"/>
  <c r="BX61" i="41"/>
  <c r="CR61" i="41" s="1"/>
  <c r="BW61" i="41"/>
  <c r="CQ61" i="41" s="1"/>
  <c r="BV61" i="41"/>
  <c r="CP61" i="41" s="1"/>
  <c r="BU61" i="41"/>
  <c r="CO61" i="41" s="1"/>
  <c r="BT61" i="41"/>
  <c r="CN61" i="41" s="1"/>
  <c r="BI61" i="41"/>
  <c r="BH61" i="41"/>
  <c r="BG61" i="41"/>
  <c r="BF61" i="41"/>
  <c r="BE61" i="41"/>
  <c r="AT61" i="41"/>
  <c r="AS61" i="41"/>
  <c r="AR61" i="41"/>
  <c r="AQ61" i="41"/>
  <c r="AP61" i="41"/>
  <c r="AE61" i="41"/>
  <c r="AD61" i="41"/>
  <c r="AC61" i="41"/>
  <c r="AB61" i="41"/>
  <c r="AA61" i="41"/>
  <c r="P61" i="41"/>
  <c r="O61" i="41"/>
  <c r="N61" i="41"/>
  <c r="M61" i="41"/>
  <c r="L61" i="41"/>
  <c r="BX72" i="41"/>
  <c r="CR72" i="41" s="1"/>
  <c r="BW72" i="41"/>
  <c r="CQ72" i="41" s="1"/>
  <c r="BV72" i="41"/>
  <c r="CP72" i="41" s="1"/>
  <c r="BU72" i="41"/>
  <c r="CO72" i="41" s="1"/>
  <c r="BT72" i="41"/>
  <c r="CN72" i="41" s="1"/>
  <c r="BI72" i="41"/>
  <c r="BH72" i="41"/>
  <c r="BG72" i="41"/>
  <c r="BF72" i="41"/>
  <c r="BE72" i="41"/>
  <c r="AT72" i="41"/>
  <c r="AS72" i="41"/>
  <c r="AR72" i="41"/>
  <c r="AQ72" i="41"/>
  <c r="AP72" i="41"/>
  <c r="AE72" i="41"/>
  <c r="AD72" i="41"/>
  <c r="AC72" i="41"/>
  <c r="AB72" i="41"/>
  <c r="AA72" i="41"/>
  <c r="P72" i="41"/>
  <c r="O72" i="41"/>
  <c r="N72" i="41"/>
  <c r="M72" i="41"/>
  <c r="L72" i="41"/>
  <c r="BX50" i="41"/>
  <c r="CR50" i="41" s="1"/>
  <c r="BW50" i="41"/>
  <c r="CQ50" i="41" s="1"/>
  <c r="BV50" i="41"/>
  <c r="CP50" i="41" s="1"/>
  <c r="BU50" i="41"/>
  <c r="CO50" i="41" s="1"/>
  <c r="BT50" i="41"/>
  <c r="CN50" i="41" s="1"/>
  <c r="BI50" i="41"/>
  <c r="BH50" i="41"/>
  <c r="BG50" i="41"/>
  <c r="BF50" i="41"/>
  <c r="BE50" i="41"/>
  <c r="AT50" i="41"/>
  <c r="AS50" i="41"/>
  <c r="AR50" i="41"/>
  <c r="AQ50" i="41"/>
  <c r="AP50" i="41"/>
  <c r="AE50" i="41"/>
  <c r="AD50" i="41"/>
  <c r="AC50" i="41"/>
  <c r="AB50" i="41"/>
  <c r="AA50" i="41"/>
  <c r="P50" i="41"/>
  <c r="O50" i="41"/>
  <c r="N50" i="41"/>
  <c r="M50" i="41"/>
  <c r="L50" i="41"/>
  <c r="BX29" i="41"/>
  <c r="CR29" i="41" s="1"/>
  <c r="BW29" i="41"/>
  <c r="CQ29" i="41" s="1"/>
  <c r="BV29" i="41"/>
  <c r="CP29" i="41" s="1"/>
  <c r="BU29" i="41"/>
  <c r="CO29" i="41" s="1"/>
  <c r="BT29" i="41"/>
  <c r="CN29" i="41" s="1"/>
  <c r="BI29" i="41"/>
  <c r="BH29" i="41"/>
  <c r="BG29" i="41"/>
  <c r="BF29" i="41"/>
  <c r="BE29" i="41"/>
  <c r="AT29" i="41"/>
  <c r="AS29" i="41"/>
  <c r="AR29" i="41"/>
  <c r="AQ29" i="41"/>
  <c r="AP29" i="41"/>
  <c r="AE29" i="41"/>
  <c r="AD29" i="41"/>
  <c r="AC29" i="41"/>
  <c r="AB29" i="41"/>
  <c r="AA29" i="41"/>
  <c r="P29" i="41"/>
  <c r="O29" i="41"/>
  <c r="N29" i="41"/>
  <c r="M29" i="41"/>
  <c r="L29" i="41"/>
  <c r="BX108" i="41"/>
  <c r="CR108" i="41" s="1"/>
  <c r="BW108" i="41"/>
  <c r="CQ108" i="41" s="1"/>
  <c r="BV108" i="41"/>
  <c r="CP108" i="41" s="1"/>
  <c r="BU108" i="41"/>
  <c r="CO108" i="41" s="1"/>
  <c r="BT108" i="41"/>
  <c r="CN108" i="41" s="1"/>
  <c r="BI108" i="41"/>
  <c r="BH108" i="41"/>
  <c r="BG108" i="41"/>
  <c r="BF108" i="41"/>
  <c r="BE108" i="41"/>
  <c r="AT108" i="41"/>
  <c r="AS108" i="41"/>
  <c r="AR108" i="41"/>
  <c r="AQ108" i="41"/>
  <c r="AP108" i="41"/>
  <c r="AE108" i="41"/>
  <c r="AD108" i="41"/>
  <c r="AC108" i="41"/>
  <c r="AB108" i="41"/>
  <c r="AA108" i="41"/>
  <c r="P108" i="41"/>
  <c r="O108" i="41"/>
  <c r="N108" i="41"/>
  <c r="M108" i="41"/>
  <c r="L108" i="41"/>
  <c r="BX98" i="41"/>
  <c r="CR98" i="41" s="1"/>
  <c r="BW98" i="41"/>
  <c r="CQ98" i="41" s="1"/>
  <c r="BV98" i="41"/>
  <c r="CP98" i="41" s="1"/>
  <c r="BU98" i="41"/>
  <c r="CO98" i="41" s="1"/>
  <c r="BT98" i="41"/>
  <c r="CN98" i="41" s="1"/>
  <c r="BI98" i="41"/>
  <c r="BH98" i="41"/>
  <c r="BG98" i="41"/>
  <c r="BF98" i="41"/>
  <c r="BE98" i="41"/>
  <c r="AT98" i="41"/>
  <c r="AS98" i="41"/>
  <c r="AR98" i="41"/>
  <c r="AQ98" i="41"/>
  <c r="AP98" i="41"/>
  <c r="AE98" i="41"/>
  <c r="AD98" i="41"/>
  <c r="AC98" i="41"/>
  <c r="AB98" i="41"/>
  <c r="AA98" i="41"/>
  <c r="P98" i="41"/>
  <c r="O98" i="41"/>
  <c r="N98" i="41"/>
  <c r="M98" i="41"/>
  <c r="L98" i="41"/>
  <c r="BX99" i="41"/>
  <c r="CR99" i="41" s="1"/>
  <c r="BW99" i="41"/>
  <c r="CQ99" i="41" s="1"/>
  <c r="BV99" i="41"/>
  <c r="CP99" i="41" s="1"/>
  <c r="BU99" i="41"/>
  <c r="CO99" i="41" s="1"/>
  <c r="BT99" i="41"/>
  <c r="CN99" i="41" s="1"/>
  <c r="BI99" i="41"/>
  <c r="BH99" i="41"/>
  <c r="BG99" i="41"/>
  <c r="BF99" i="41"/>
  <c r="BE99" i="41"/>
  <c r="AT99" i="41"/>
  <c r="AS99" i="41"/>
  <c r="AR99" i="41"/>
  <c r="AQ99" i="41"/>
  <c r="AP99" i="41"/>
  <c r="AE99" i="41"/>
  <c r="AD99" i="41"/>
  <c r="AC99" i="41"/>
  <c r="AB99" i="41"/>
  <c r="AA99" i="41"/>
  <c r="P99" i="41"/>
  <c r="O99" i="41"/>
  <c r="N99" i="41"/>
  <c r="M99" i="41"/>
  <c r="L99" i="41"/>
  <c r="BX88" i="41"/>
  <c r="CR88" i="41" s="1"/>
  <c r="BW88" i="41"/>
  <c r="CQ88" i="41" s="1"/>
  <c r="BV88" i="41"/>
  <c r="CP88" i="41" s="1"/>
  <c r="BU88" i="41"/>
  <c r="CO88" i="41" s="1"/>
  <c r="BT88" i="41"/>
  <c r="CN88" i="41" s="1"/>
  <c r="BI88" i="41"/>
  <c r="BH88" i="41"/>
  <c r="BG88" i="41"/>
  <c r="BF88" i="41"/>
  <c r="BE88" i="41"/>
  <c r="AT88" i="41"/>
  <c r="AS88" i="41"/>
  <c r="AR88" i="41"/>
  <c r="AQ88" i="41"/>
  <c r="AP88" i="41"/>
  <c r="AE88" i="41"/>
  <c r="AD88" i="41"/>
  <c r="AC88" i="41"/>
  <c r="AB88" i="41"/>
  <c r="AA88" i="41"/>
  <c r="P88" i="41"/>
  <c r="O88" i="41"/>
  <c r="N88" i="41"/>
  <c r="M88" i="41"/>
  <c r="L88" i="41"/>
  <c r="BX80" i="41"/>
  <c r="CR80" i="41" s="1"/>
  <c r="BW80" i="41"/>
  <c r="CQ80" i="41" s="1"/>
  <c r="BV80" i="41"/>
  <c r="CP80" i="41" s="1"/>
  <c r="BU80" i="41"/>
  <c r="CO80" i="41" s="1"/>
  <c r="BT80" i="41"/>
  <c r="CN80" i="41" s="1"/>
  <c r="BI80" i="41"/>
  <c r="BH80" i="41"/>
  <c r="BG80" i="41"/>
  <c r="BF80" i="41"/>
  <c r="BE80" i="41"/>
  <c r="AT80" i="41"/>
  <c r="AS80" i="41"/>
  <c r="AR80" i="41"/>
  <c r="AQ80" i="41"/>
  <c r="AP80" i="41"/>
  <c r="AE80" i="41"/>
  <c r="AD80" i="41"/>
  <c r="AC80" i="41"/>
  <c r="AB80" i="41"/>
  <c r="AA80" i="41"/>
  <c r="P80" i="41"/>
  <c r="O80" i="41"/>
  <c r="N80" i="41"/>
  <c r="M80" i="41"/>
  <c r="L80" i="41"/>
  <c r="BX62" i="41"/>
  <c r="CR62" i="41" s="1"/>
  <c r="BW62" i="41"/>
  <c r="CQ62" i="41" s="1"/>
  <c r="BV62" i="41"/>
  <c r="CP62" i="41" s="1"/>
  <c r="BU62" i="41"/>
  <c r="CO62" i="41" s="1"/>
  <c r="BT62" i="41"/>
  <c r="CN62" i="41" s="1"/>
  <c r="BI62" i="41"/>
  <c r="BH62" i="41"/>
  <c r="BG62" i="41"/>
  <c r="BF62" i="41"/>
  <c r="BE62" i="41"/>
  <c r="AT62" i="41"/>
  <c r="AS62" i="41"/>
  <c r="AR62" i="41"/>
  <c r="AQ62" i="41"/>
  <c r="AP62" i="41"/>
  <c r="AE62" i="41"/>
  <c r="AD62" i="41"/>
  <c r="AC62" i="41"/>
  <c r="AB62" i="41"/>
  <c r="AA62" i="41"/>
  <c r="P62" i="41"/>
  <c r="O62" i="41"/>
  <c r="N62" i="41"/>
  <c r="M62" i="41"/>
  <c r="L62" i="41"/>
  <c r="BX52" i="41"/>
  <c r="CR52" i="41" s="1"/>
  <c r="BW52" i="41"/>
  <c r="CQ52" i="41" s="1"/>
  <c r="BV52" i="41"/>
  <c r="CP52" i="41" s="1"/>
  <c r="BU52" i="41"/>
  <c r="CO52" i="41" s="1"/>
  <c r="BT52" i="41"/>
  <c r="CN52" i="41" s="1"/>
  <c r="BI52" i="41"/>
  <c r="BH52" i="41"/>
  <c r="BG52" i="41"/>
  <c r="BF52" i="41"/>
  <c r="BE52" i="41"/>
  <c r="AT52" i="41"/>
  <c r="AS52" i="41"/>
  <c r="AR52" i="41"/>
  <c r="AQ52" i="41"/>
  <c r="AP52" i="41"/>
  <c r="AE52" i="41"/>
  <c r="AD52" i="41"/>
  <c r="AC52" i="41"/>
  <c r="AB52" i="41"/>
  <c r="AA52" i="41"/>
  <c r="P52" i="41"/>
  <c r="O52" i="41"/>
  <c r="N52" i="41"/>
  <c r="M52" i="41"/>
  <c r="L52" i="41"/>
  <c r="BX64" i="41"/>
  <c r="CR64" i="41" s="1"/>
  <c r="BW64" i="41"/>
  <c r="CQ64" i="41" s="1"/>
  <c r="BV64" i="41"/>
  <c r="CP64" i="41" s="1"/>
  <c r="BU64" i="41"/>
  <c r="CO64" i="41" s="1"/>
  <c r="BT64" i="41"/>
  <c r="CN64" i="41" s="1"/>
  <c r="BI64" i="41"/>
  <c r="BH64" i="41"/>
  <c r="BG64" i="41"/>
  <c r="BF64" i="41"/>
  <c r="BE64" i="41"/>
  <c r="AT64" i="41"/>
  <c r="AS64" i="41"/>
  <c r="AR64" i="41"/>
  <c r="AQ64" i="41"/>
  <c r="AP64" i="41"/>
  <c r="AE64" i="41"/>
  <c r="AD64" i="41"/>
  <c r="AC64" i="41"/>
  <c r="AB64" i="41"/>
  <c r="AA64" i="41"/>
  <c r="P64" i="41"/>
  <c r="O64" i="41"/>
  <c r="N64" i="41"/>
  <c r="M64" i="41"/>
  <c r="L64" i="41"/>
  <c r="BX48" i="41"/>
  <c r="CR48" i="41" s="1"/>
  <c r="BW48" i="41"/>
  <c r="CQ48" i="41" s="1"/>
  <c r="BV48" i="41"/>
  <c r="CP48" i="41" s="1"/>
  <c r="BU48" i="41"/>
  <c r="CO48" i="41" s="1"/>
  <c r="BT48" i="41"/>
  <c r="CN48" i="41" s="1"/>
  <c r="BI48" i="41"/>
  <c r="BH48" i="41"/>
  <c r="BG48" i="41"/>
  <c r="BF48" i="41"/>
  <c r="BE48" i="41"/>
  <c r="AT48" i="41"/>
  <c r="AS48" i="41"/>
  <c r="AR48" i="41"/>
  <c r="AQ48" i="41"/>
  <c r="AP48" i="41"/>
  <c r="AE48" i="41"/>
  <c r="AD48" i="41"/>
  <c r="AC48" i="41"/>
  <c r="AB48" i="41"/>
  <c r="AA48" i="41"/>
  <c r="P48" i="41"/>
  <c r="O48" i="41"/>
  <c r="N48" i="41"/>
  <c r="M48" i="41"/>
  <c r="L48" i="41"/>
  <c r="BX57" i="41"/>
  <c r="CR57" i="41" s="1"/>
  <c r="BW57" i="41"/>
  <c r="CQ57" i="41" s="1"/>
  <c r="BV57" i="41"/>
  <c r="CP57" i="41" s="1"/>
  <c r="BU57" i="41"/>
  <c r="CO57" i="41" s="1"/>
  <c r="BT57" i="41"/>
  <c r="CN57" i="41" s="1"/>
  <c r="BI57" i="41"/>
  <c r="BH57" i="41"/>
  <c r="BG57" i="41"/>
  <c r="BF57" i="41"/>
  <c r="BE57" i="41"/>
  <c r="AT57" i="41"/>
  <c r="AS57" i="41"/>
  <c r="AR57" i="41"/>
  <c r="AQ57" i="41"/>
  <c r="AP57" i="41"/>
  <c r="AE57" i="41"/>
  <c r="AD57" i="41"/>
  <c r="AC57" i="41"/>
  <c r="AB57" i="41"/>
  <c r="AA57" i="41"/>
  <c r="P57" i="41"/>
  <c r="O57" i="41"/>
  <c r="N57" i="41"/>
  <c r="M57" i="41"/>
  <c r="L57" i="41"/>
  <c r="BX75" i="41"/>
  <c r="CR75" i="41" s="1"/>
  <c r="BW75" i="41"/>
  <c r="CQ75" i="41" s="1"/>
  <c r="BV75" i="41"/>
  <c r="CP75" i="41" s="1"/>
  <c r="BU75" i="41"/>
  <c r="CO75" i="41" s="1"/>
  <c r="BT75" i="41"/>
  <c r="CN75" i="41" s="1"/>
  <c r="BI75" i="41"/>
  <c r="BH75" i="41"/>
  <c r="BG75" i="41"/>
  <c r="BF75" i="41"/>
  <c r="BE75" i="41"/>
  <c r="AT75" i="41"/>
  <c r="AS75" i="41"/>
  <c r="AR75" i="41"/>
  <c r="AQ75" i="41"/>
  <c r="AP75" i="41"/>
  <c r="AE75" i="41"/>
  <c r="AD75" i="41"/>
  <c r="AC75" i="41"/>
  <c r="AB75" i="41"/>
  <c r="AA75" i="41"/>
  <c r="P75" i="41"/>
  <c r="O75" i="41"/>
  <c r="N75" i="41"/>
  <c r="M75" i="41"/>
  <c r="L75" i="41"/>
  <c r="BX53" i="41"/>
  <c r="CR53" i="41" s="1"/>
  <c r="BW53" i="41"/>
  <c r="CQ53" i="41" s="1"/>
  <c r="BV53" i="41"/>
  <c r="CP53" i="41" s="1"/>
  <c r="BU53" i="41"/>
  <c r="CO53" i="41" s="1"/>
  <c r="BT53" i="41"/>
  <c r="CN53" i="41" s="1"/>
  <c r="BI53" i="41"/>
  <c r="BH53" i="41"/>
  <c r="BG53" i="41"/>
  <c r="BF53" i="41"/>
  <c r="BE53" i="41"/>
  <c r="AT53" i="41"/>
  <c r="AS53" i="41"/>
  <c r="AR53" i="41"/>
  <c r="AQ53" i="41"/>
  <c r="AP53" i="41"/>
  <c r="AE53" i="41"/>
  <c r="AD53" i="41"/>
  <c r="AC53" i="41"/>
  <c r="AB53" i="41"/>
  <c r="AA53" i="41"/>
  <c r="P53" i="41"/>
  <c r="O53" i="41"/>
  <c r="N53" i="41"/>
  <c r="M53" i="41"/>
  <c r="L53" i="41"/>
  <c r="BX45" i="41"/>
  <c r="CR45" i="41" s="1"/>
  <c r="BW45" i="41"/>
  <c r="CQ45" i="41" s="1"/>
  <c r="BV45" i="41"/>
  <c r="CP45" i="41" s="1"/>
  <c r="BU45" i="41"/>
  <c r="CO45" i="41" s="1"/>
  <c r="BT45" i="41"/>
  <c r="CN45" i="41" s="1"/>
  <c r="BI45" i="41"/>
  <c r="BH45" i="41"/>
  <c r="BG45" i="41"/>
  <c r="BF45" i="41"/>
  <c r="BE45" i="41"/>
  <c r="AT45" i="41"/>
  <c r="AS45" i="41"/>
  <c r="AR45" i="41"/>
  <c r="AQ45" i="41"/>
  <c r="AP45" i="41"/>
  <c r="AE45" i="41"/>
  <c r="AD45" i="41"/>
  <c r="AC45" i="41"/>
  <c r="AB45" i="41"/>
  <c r="AA45" i="41"/>
  <c r="P45" i="41"/>
  <c r="O45" i="41"/>
  <c r="N45" i="41"/>
  <c r="M45" i="41"/>
  <c r="L45" i="41"/>
  <c r="BX81" i="41"/>
  <c r="CR81" i="41" s="1"/>
  <c r="BW81" i="41"/>
  <c r="CQ81" i="41" s="1"/>
  <c r="BV81" i="41"/>
  <c r="CP81" i="41" s="1"/>
  <c r="BU81" i="41"/>
  <c r="CO81" i="41" s="1"/>
  <c r="BT81" i="41"/>
  <c r="CN81" i="41" s="1"/>
  <c r="BI81" i="41"/>
  <c r="BH81" i="41"/>
  <c r="BG81" i="41"/>
  <c r="BF81" i="41"/>
  <c r="BE81" i="41"/>
  <c r="AT81" i="41"/>
  <c r="AS81" i="41"/>
  <c r="AR81" i="41"/>
  <c r="AQ81" i="41"/>
  <c r="AP81" i="41"/>
  <c r="AE81" i="41"/>
  <c r="AD81" i="41"/>
  <c r="AC81" i="41"/>
  <c r="AB81" i="41"/>
  <c r="AA81" i="41"/>
  <c r="P81" i="41"/>
  <c r="O81" i="41"/>
  <c r="N81" i="41"/>
  <c r="M81" i="41"/>
  <c r="L81" i="41"/>
  <c r="BX104" i="41"/>
  <c r="CR104" i="41" s="1"/>
  <c r="BW104" i="41"/>
  <c r="CQ104" i="41" s="1"/>
  <c r="BV104" i="41"/>
  <c r="CP104" i="41" s="1"/>
  <c r="BU104" i="41"/>
  <c r="CO104" i="41" s="1"/>
  <c r="BT104" i="41"/>
  <c r="CN104" i="41" s="1"/>
  <c r="BI104" i="41"/>
  <c r="BH104" i="41"/>
  <c r="BG104" i="41"/>
  <c r="BF104" i="41"/>
  <c r="BE104" i="41"/>
  <c r="AT104" i="41"/>
  <c r="AS104" i="41"/>
  <c r="AR104" i="41"/>
  <c r="AQ104" i="41"/>
  <c r="AP104" i="41"/>
  <c r="AE104" i="41"/>
  <c r="AD104" i="41"/>
  <c r="AC104" i="41"/>
  <c r="AB104" i="41"/>
  <c r="AA104" i="41"/>
  <c r="P104" i="41"/>
  <c r="O104" i="41"/>
  <c r="N104" i="41"/>
  <c r="M104" i="41"/>
  <c r="L104" i="41"/>
  <c r="BX76" i="41"/>
  <c r="CR76" i="41" s="1"/>
  <c r="BW76" i="41"/>
  <c r="CQ76" i="41" s="1"/>
  <c r="BV76" i="41"/>
  <c r="CP76" i="41" s="1"/>
  <c r="BU76" i="41"/>
  <c r="CO76" i="41" s="1"/>
  <c r="BT76" i="41"/>
  <c r="CN76" i="41" s="1"/>
  <c r="BI76" i="41"/>
  <c r="BH76" i="41"/>
  <c r="BG76" i="41"/>
  <c r="BF76" i="41"/>
  <c r="BE76" i="41"/>
  <c r="AT76" i="41"/>
  <c r="AS76" i="41"/>
  <c r="AR76" i="41"/>
  <c r="AQ76" i="41"/>
  <c r="AP76" i="41"/>
  <c r="AE76" i="41"/>
  <c r="AD76" i="41"/>
  <c r="AC76" i="41"/>
  <c r="AB76" i="41"/>
  <c r="AA76" i="41"/>
  <c r="P76" i="41"/>
  <c r="O76" i="41"/>
  <c r="N76" i="41"/>
  <c r="M76" i="41"/>
  <c r="L76" i="41"/>
  <c r="BX85" i="41"/>
  <c r="CR85" i="41" s="1"/>
  <c r="BW85" i="41"/>
  <c r="CQ85" i="41" s="1"/>
  <c r="BV85" i="41"/>
  <c r="CP85" i="41" s="1"/>
  <c r="BU85" i="41"/>
  <c r="CO85" i="41" s="1"/>
  <c r="BT85" i="41"/>
  <c r="CN85" i="41" s="1"/>
  <c r="BI85" i="41"/>
  <c r="BH85" i="41"/>
  <c r="BG85" i="41"/>
  <c r="BF85" i="41"/>
  <c r="BE85" i="41"/>
  <c r="AT85" i="41"/>
  <c r="AS85" i="41"/>
  <c r="AR85" i="41"/>
  <c r="AQ85" i="41"/>
  <c r="AP85" i="41"/>
  <c r="AE85" i="41"/>
  <c r="AD85" i="41"/>
  <c r="AC85" i="41"/>
  <c r="AB85" i="41"/>
  <c r="AA85" i="41"/>
  <c r="P85" i="41"/>
  <c r="O85" i="41"/>
  <c r="N85" i="41"/>
  <c r="M85" i="41"/>
  <c r="L85" i="41"/>
  <c r="BX105" i="41"/>
  <c r="CR105" i="41" s="1"/>
  <c r="BW105" i="41"/>
  <c r="CQ105" i="41" s="1"/>
  <c r="BV105" i="41"/>
  <c r="CP105" i="41" s="1"/>
  <c r="BU105" i="41"/>
  <c r="CO105" i="41" s="1"/>
  <c r="BT105" i="41"/>
  <c r="CN105" i="41" s="1"/>
  <c r="BI105" i="41"/>
  <c r="BH105" i="41"/>
  <c r="BG105" i="41"/>
  <c r="BF105" i="41"/>
  <c r="BE105" i="41"/>
  <c r="AT105" i="41"/>
  <c r="AS105" i="41"/>
  <c r="AR105" i="41"/>
  <c r="AQ105" i="41"/>
  <c r="AP105" i="41"/>
  <c r="AE105" i="41"/>
  <c r="AD105" i="41"/>
  <c r="AC105" i="41"/>
  <c r="AB105" i="41"/>
  <c r="AA105" i="41"/>
  <c r="P105" i="41"/>
  <c r="O105" i="41"/>
  <c r="N105" i="41"/>
  <c r="M105" i="41"/>
  <c r="L105" i="41"/>
  <c r="BX71" i="41"/>
  <c r="CR71" i="41" s="1"/>
  <c r="BW71" i="41"/>
  <c r="CQ71" i="41" s="1"/>
  <c r="BV71" i="41"/>
  <c r="CP71" i="41" s="1"/>
  <c r="BU71" i="41"/>
  <c r="CO71" i="41" s="1"/>
  <c r="BT71" i="41"/>
  <c r="CN71" i="41" s="1"/>
  <c r="BI71" i="41"/>
  <c r="BH71" i="41"/>
  <c r="BG71" i="41"/>
  <c r="BF71" i="41"/>
  <c r="BE71" i="41"/>
  <c r="AT71" i="41"/>
  <c r="AS71" i="41"/>
  <c r="AR71" i="41"/>
  <c r="AQ71" i="41"/>
  <c r="AP71" i="41"/>
  <c r="AE71" i="41"/>
  <c r="AD71" i="41"/>
  <c r="AC71" i="41"/>
  <c r="AB71" i="41"/>
  <c r="AA71" i="41"/>
  <c r="P71" i="41"/>
  <c r="O71" i="41"/>
  <c r="N71" i="41"/>
  <c r="M71" i="41"/>
  <c r="L71" i="41"/>
  <c r="BX101" i="41"/>
  <c r="CR101" i="41" s="1"/>
  <c r="BW101" i="41"/>
  <c r="CQ101" i="41" s="1"/>
  <c r="BV101" i="41"/>
  <c r="CP101" i="41" s="1"/>
  <c r="BU101" i="41"/>
  <c r="CO101" i="41" s="1"/>
  <c r="BT101" i="41"/>
  <c r="CN101" i="41" s="1"/>
  <c r="BI101" i="41"/>
  <c r="BH101" i="41"/>
  <c r="BG101" i="41"/>
  <c r="BF101" i="41"/>
  <c r="BE101" i="41"/>
  <c r="AT101" i="41"/>
  <c r="AS101" i="41"/>
  <c r="AR101" i="41"/>
  <c r="AQ101" i="41"/>
  <c r="AP101" i="41"/>
  <c r="AE101" i="41"/>
  <c r="AD101" i="41"/>
  <c r="AC101" i="41"/>
  <c r="AB101" i="41"/>
  <c r="AA101" i="41"/>
  <c r="P101" i="41"/>
  <c r="O101" i="41"/>
  <c r="N101" i="41"/>
  <c r="M101" i="41"/>
  <c r="L101" i="41"/>
  <c r="BX39" i="41"/>
  <c r="CR39" i="41" s="1"/>
  <c r="BW39" i="41"/>
  <c r="CQ39" i="41" s="1"/>
  <c r="BV39" i="41"/>
  <c r="CP39" i="41" s="1"/>
  <c r="BU39" i="41"/>
  <c r="CO39" i="41" s="1"/>
  <c r="BT39" i="41"/>
  <c r="CN39" i="41" s="1"/>
  <c r="BI39" i="41"/>
  <c r="BH39" i="41"/>
  <c r="BG39" i="41"/>
  <c r="BF39" i="41"/>
  <c r="BE39" i="41"/>
  <c r="AT39" i="41"/>
  <c r="AS39" i="41"/>
  <c r="AR39" i="41"/>
  <c r="AQ39" i="41"/>
  <c r="AP39" i="41"/>
  <c r="AE39" i="41"/>
  <c r="AD39" i="41"/>
  <c r="AC39" i="41"/>
  <c r="AB39" i="41"/>
  <c r="AA39" i="41"/>
  <c r="P39" i="41"/>
  <c r="O39" i="41"/>
  <c r="N39" i="41"/>
  <c r="M39" i="41"/>
  <c r="L39" i="41"/>
  <c r="BX121" i="41"/>
  <c r="CR121" i="41" s="1"/>
  <c r="BW121" i="41"/>
  <c r="CQ121" i="41" s="1"/>
  <c r="BV121" i="41"/>
  <c r="CP121" i="41" s="1"/>
  <c r="BU121" i="41"/>
  <c r="CO121" i="41" s="1"/>
  <c r="BT121" i="41"/>
  <c r="CN121" i="41" s="1"/>
  <c r="BI121" i="41"/>
  <c r="BH121" i="41"/>
  <c r="BG121" i="41"/>
  <c r="BF121" i="41"/>
  <c r="BE121" i="41"/>
  <c r="AT121" i="41"/>
  <c r="AS121" i="41"/>
  <c r="AR121" i="41"/>
  <c r="AQ121" i="41"/>
  <c r="AP121" i="41"/>
  <c r="AE121" i="41"/>
  <c r="AD121" i="41"/>
  <c r="AC121" i="41"/>
  <c r="AB121" i="41"/>
  <c r="AA121" i="41"/>
  <c r="P121" i="41"/>
  <c r="O121" i="41"/>
  <c r="N121" i="41"/>
  <c r="M121" i="41"/>
  <c r="L121" i="41"/>
  <c r="BX87" i="41"/>
  <c r="CR87" i="41" s="1"/>
  <c r="BW87" i="41"/>
  <c r="CQ87" i="41" s="1"/>
  <c r="BV87" i="41"/>
  <c r="CP87" i="41" s="1"/>
  <c r="BU87" i="41"/>
  <c r="CO87" i="41" s="1"/>
  <c r="BT87" i="41"/>
  <c r="CN87" i="41" s="1"/>
  <c r="BI87" i="41"/>
  <c r="BH87" i="41"/>
  <c r="BG87" i="41"/>
  <c r="BF87" i="41"/>
  <c r="BE87" i="41"/>
  <c r="AT87" i="41"/>
  <c r="AS87" i="41"/>
  <c r="AR87" i="41"/>
  <c r="AQ87" i="41"/>
  <c r="AP87" i="41"/>
  <c r="AE87" i="41"/>
  <c r="AD87" i="41"/>
  <c r="AC87" i="41"/>
  <c r="AB87" i="41"/>
  <c r="AA87" i="41"/>
  <c r="P87" i="41"/>
  <c r="O87" i="41"/>
  <c r="N87" i="41"/>
  <c r="M87" i="41"/>
  <c r="L87" i="41"/>
  <c r="BX44" i="41"/>
  <c r="CR44" i="41" s="1"/>
  <c r="BW44" i="41"/>
  <c r="CQ44" i="41" s="1"/>
  <c r="BV44" i="41"/>
  <c r="CP44" i="41" s="1"/>
  <c r="BU44" i="41"/>
  <c r="CO44" i="41" s="1"/>
  <c r="BT44" i="41"/>
  <c r="CN44" i="41" s="1"/>
  <c r="BI44" i="41"/>
  <c r="BH44" i="41"/>
  <c r="BG44" i="41"/>
  <c r="BF44" i="41"/>
  <c r="BE44" i="41"/>
  <c r="AT44" i="41"/>
  <c r="AS44" i="41"/>
  <c r="AR44" i="41"/>
  <c r="AQ44" i="41"/>
  <c r="AP44" i="41"/>
  <c r="AE44" i="41"/>
  <c r="AD44" i="41"/>
  <c r="AC44" i="41"/>
  <c r="AB44" i="41"/>
  <c r="AA44" i="41"/>
  <c r="P44" i="41"/>
  <c r="O44" i="41"/>
  <c r="N44" i="41"/>
  <c r="M44" i="41"/>
  <c r="L44" i="41"/>
  <c r="BX115" i="41"/>
  <c r="CR115" i="41" s="1"/>
  <c r="BW115" i="41"/>
  <c r="CQ115" i="41" s="1"/>
  <c r="BV115" i="41"/>
  <c r="CP115" i="41" s="1"/>
  <c r="BU115" i="41"/>
  <c r="CO115" i="41" s="1"/>
  <c r="BT115" i="41"/>
  <c r="CN115" i="41" s="1"/>
  <c r="BI115" i="41"/>
  <c r="BH115" i="41"/>
  <c r="BG115" i="41"/>
  <c r="BF115" i="41"/>
  <c r="BE115" i="41"/>
  <c r="AT115" i="41"/>
  <c r="AS115" i="41"/>
  <c r="AR115" i="41"/>
  <c r="AQ115" i="41"/>
  <c r="AP115" i="41"/>
  <c r="AE115" i="41"/>
  <c r="AD115" i="41"/>
  <c r="AC115" i="41"/>
  <c r="AB115" i="41"/>
  <c r="AA115" i="41"/>
  <c r="P115" i="41"/>
  <c r="O115" i="41"/>
  <c r="N115" i="41"/>
  <c r="M115" i="41"/>
  <c r="L115" i="41"/>
  <c r="BX112" i="41"/>
  <c r="CR112" i="41" s="1"/>
  <c r="BW112" i="41"/>
  <c r="CQ112" i="41" s="1"/>
  <c r="BV112" i="41"/>
  <c r="CP112" i="41" s="1"/>
  <c r="BU112" i="41"/>
  <c r="CO112" i="41" s="1"/>
  <c r="BT112" i="41"/>
  <c r="CN112" i="41" s="1"/>
  <c r="BI112" i="41"/>
  <c r="BH112" i="41"/>
  <c r="BG112" i="41"/>
  <c r="BF112" i="41"/>
  <c r="BE112" i="41"/>
  <c r="AT112" i="41"/>
  <c r="AS112" i="41"/>
  <c r="AR112" i="41"/>
  <c r="AQ112" i="41"/>
  <c r="AP112" i="41"/>
  <c r="AE112" i="41"/>
  <c r="AD112" i="41"/>
  <c r="AC112" i="41"/>
  <c r="AB112" i="41"/>
  <c r="AA112" i="41"/>
  <c r="P112" i="41"/>
  <c r="O112" i="41"/>
  <c r="N112" i="41"/>
  <c r="M112" i="41"/>
  <c r="L112" i="41"/>
  <c r="BX92" i="41"/>
  <c r="CR92" i="41" s="1"/>
  <c r="BW92" i="41"/>
  <c r="CQ92" i="41" s="1"/>
  <c r="BV92" i="41"/>
  <c r="CP92" i="41" s="1"/>
  <c r="BU92" i="41"/>
  <c r="CO92" i="41" s="1"/>
  <c r="BT92" i="41"/>
  <c r="CN92" i="41" s="1"/>
  <c r="BI92" i="41"/>
  <c r="BH92" i="41"/>
  <c r="BG92" i="41"/>
  <c r="BF92" i="41"/>
  <c r="BE92" i="41"/>
  <c r="AT92" i="41"/>
  <c r="AS92" i="41"/>
  <c r="AR92" i="41"/>
  <c r="AQ92" i="41"/>
  <c r="AP92" i="41"/>
  <c r="AE92" i="41"/>
  <c r="AD92" i="41"/>
  <c r="AC92" i="41"/>
  <c r="AB92" i="41"/>
  <c r="AA92" i="41"/>
  <c r="P92" i="41"/>
  <c r="O92" i="41"/>
  <c r="N92" i="41"/>
  <c r="M92" i="41"/>
  <c r="L92" i="41"/>
  <c r="BX56" i="41"/>
  <c r="CR56" i="41" s="1"/>
  <c r="BW56" i="41"/>
  <c r="CQ56" i="41" s="1"/>
  <c r="BV56" i="41"/>
  <c r="CP56" i="41" s="1"/>
  <c r="BU56" i="41"/>
  <c r="CO56" i="41" s="1"/>
  <c r="BT56" i="41"/>
  <c r="CN56" i="41" s="1"/>
  <c r="BI56" i="41"/>
  <c r="BH56" i="41"/>
  <c r="BG56" i="41"/>
  <c r="BF56" i="41"/>
  <c r="BE56" i="41"/>
  <c r="AT56" i="41"/>
  <c r="AS56" i="41"/>
  <c r="AR56" i="41"/>
  <c r="AQ56" i="41"/>
  <c r="AP56" i="41"/>
  <c r="AE56" i="41"/>
  <c r="AD56" i="41"/>
  <c r="AC56" i="41"/>
  <c r="AB56" i="41"/>
  <c r="AA56" i="41"/>
  <c r="P56" i="41"/>
  <c r="O56" i="41"/>
  <c r="N56" i="41"/>
  <c r="M56" i="41"/>
  <c r="L56" i="41"/>
  <c r="BX54" i="41"/>
  <c r="CR54" i="41" s="1"/>
  <c r="BW54" i="41"/>
  <c r="CQ54" i="41" s="1"/>
  <c r="BV54" i="41"/>
  <c r="CP54" i="41" s="1"/>
  <c r="BU54" i="41"/>
  <c r="CO54" i="41" s="1"/>
  <c r="BT54" i="41"/>
  <c r="CN54" i="41" s="1"/>
  <c r="BI54" i="41"/>
  <c r="BH54" i="41"/>
  <c r="BG54" i="41"/>
  <c r="BF54" i="41"/>
  <c r="BE54" i="41"/>
  <c r="AT54" i="41"/>
  <c r="AS54" i="41"/>
  <c r="AR54" i="41"/>
  <c r="AQ54" i="41"/>
  <c r="AP54" i="41"/>
  <c r="AE54" i="41"/>
  <c r="AD54" i="41"/>
  <c r="AC54" i="41"/>
  <c r="AB54" i="41"/>
  <c r="AA54" i="41"/>
  <c r="P54" i="41"/>
  <c r="O54" i="41"/>
  <c r="N54" i="41"/>
  <c r="M54" i="41"/>
  <c r="L54" i="41"/>
  <c r="BX66" i="41"/>
  <c r="CR66" i="41" s="1"/>
  <c r="BW66" i="41"/>
  <c r="CQ66" i="41" s="1"/>
  <c r="BV66" i="41"/>
  <c r="CP66" i="41" s="1"/>
  <c r="BU66" i="41"/>
  <c r="CO66" i="41" s="1"/>
  <c r="BT66" i="41"/>
  <c r="CN66" i="41" s="1"/>
  <c r="BI66" i="41"/>
  <c r="BH66" i="41"/>
  <c r="BG66" i="41"/>
  <c r="BF66" i="41"/>
  <c r="BE66" i="41"/>
  <c r="AT66" i="41"/>
  <c r="AS66" i="41"/>
  <c r="AR66" i="41"/>
  <c r="AQ66" i="41"/>
  <c r="AP66" i="41"/>
  <c r="AE66" i="41"/>
  <c r="AD66" i="41"/>
  <c r="AC66" i="41"/>
  <c r="AB66" i="41"/>
  <c r="AA66" i="41"/>
  <c r="P66" i="41"/>
  <c r="O66" i="41"/>
  <c r="N66" i="41"/>
  <c r="M66" i="41"/>
  <c r="L66" i="41"/>
  <c r="BX58" i="41"/>
  <c r="CR58" i="41" s="1"/>
  <c r="BW58" i="41"/>
  <c r="CQ58" i="41" s="1"/>
  <c r="BV58" i="41"/>
  <c r="CP58" i="41" s="1"/>
  <c r="BU58" i="41"/>
  <c r="CO58" i="41" s="1"/>
  <c r="BT58" i="41"/>
  <c r="CN58" i="41" s="1"/>
  <c r="BI58" i="41"/>
  <c r="BH58" i="41"/>
  <c r="BG58" i="41"/>
  <c r="BF58" i="41"/>
  <c r="BE58" i="41"/>
  <c r="AT58" i="41"/>
  <c r="AS58" i="41"/>
  <c r="AR58" i="41"/>
  <c r="AQ58" i="41"/>
  <c r="AP58" i="41"/>
  <c r="AE58" i="41"/>
  <c r="AD58" i="41"/>
  <c r="AC58" i="41"/>
  <c r="AB58" i="41"/>
  <c r="AA58" i="41"/>
  <c r="P58" i="41"/>
  <c r="O58" i="41"/>
  <c r="N58" i="41"/>
  <c r="M58" i="41"/>
  <c r="L58" i="41"/>
  <c r="BX83" i="41"/>
  <c r="CR83" i="41" s="1"/>
  <c r="BW83" i="41"/>
  <c r="CQ83" i="41" s="1"/>
  <c r="BV83" i="41"/>
  <c r="CP83" i="41" s="1"/>
  <c r="BU83" i="41"/>
  <c r="CO83" i="41" s="1"/>
  <c r="BT83" i="41"/>
  <c r="CN83" i="41" s="1"/>
  <c r="BI83" i="41"/>
  <c r="BH83" i="41"/>
  <c r="BG83" i="41"/>
  <c r="BF83" i="41"/>
  <c r="BE83" i="41"/>
  <c r="AT83" i="41"/>
  <c r="AS83" i="41"/>
  <c r="AR83" i="41"/>
  <c r="AQ83" i="41"/>
  <c r="AP83" i="41"/>
  <c r="AE83" i="41"/>
  <c r="AD83" i="41"/>
  <c r="AC83" i="41"/>
  <c r="AB83" i="41"/>
  <c r="AA83" i="41"/>
  <c r="P83" i="41"/>
  <c r="O83" i="41"/>
  <c r="N83" i="41"/>
  <c r="M83" i="41"/>
  <c r="L83" i="41"/>
  <c r="BX55" i="41"/>
  <c r="CR55" i="41" s="1"/>
  <c r="BW55" i="41"/>
  <c r="CQ55" i="41" s="1"/>
  <c r="BV55" i="41"/>
  <c r="CP55" i="41" s="1"/>
  <c r="BU55" i="41"/>
  <c r="CO55" i="41" s="1"/>
  <c r="BT55" i="41"/>
  <c r="CN55" i="41" s="1"/>
  <c r="BI55" i="41"/>
  <c r="BH55" i="41"/>
  <c r="BG55" i="41"/>
  <c r="BF55" i="41"/>
  <c r="BE55" i="41"/>
  <c r="AT55" i="41"/>
  <c r="AS55" i="41"/>
  <c r="AR55" i="41"/>
  <c r="AQ55" i="41"/>
  <c r="AP55" i="41"/>
  <c r="AE55" i="41"/>
  <c r="AD55" i="41"/>
  <c r="AC55" i="41"/>
  <c r="AB55" i="41"/>
  <c r="AA55" i="41"/>
  <c r="P55" i="41"/>
  <c r="O55" i="41"/>
  <c r="N55" i="41"/>
  <c r="M55" i="41"/>
  <c r="L55" i="41"/>
  <c r="BX86" i="41"/>
  <c r="CR86" i="41" s="1"/>
  <c r="BW86" i="41"/>
  <c r="CQ86" i="41" s="1"/>
  <c r="BV86" i="41"/>
  <c r="CP86" i="41" s="1"/>
  <c r="BU86" i="41"/>
  <c r="CO86" i="41" s="1"/>
  <c r="BT86" i="41"/>
  <c r="CN86" i="41" s="1"/>
  <c r="BI86" i="41"/>
  <c r="BH86" i="41"/>
  <c r="BG86" i="41"/>
  <c r="BF86" i="41"/>
  <c r="BE86" i="41"/>
  <c r="AT86" i="41"/>
  <c r="AS86" i="41"/>
  <c r="AR86" i="41"/>
  <c r="AQ86" i="41"/>
  <c r="AP86" i="41"/>
  <c r="AE86" i="41"/>
  <c r="AD86" i="41"/>
  <c r="AC86" i="41"/>
  <c r="AB86" i="41"/>
  <c r="AA86" i="41"/>
  <c r="P86" i="41"/>
  <c r="O86" i="41"/>
  <c r="N86" i="41"/>
  <c r="M86" i="41"/>
  <c r="L86" i="41"/>
  <c r="BX74" i="41"/>
  <c r="CR74" i="41" s="1"/>
  <c r="BW74" i="41"/>
  <c r="CQ74" i="41" s="1"/>
  <c r="BV74" i="41"/>
  <c r="CP74" i="41" s="1"/>
  <c r="BU74" i="41"/>
  <c r="CO74" i="41" s="1"/>
  <c r="BT74" i="41"/>
  <c r="CN74" i="41" s="1"/>
  <c r="BI74" i="41"/>
  <c r="BH74" i="41"/>
  <c r="BG74" i="41"/>
  <c r="BF74" i="41"/>
  <c r="BE74" i="41"/>
  <c r="AT74" i="41"/>
  <c r="AS74" i="41"/>
  <c r="AR74" i="41"/>
  <c r="AQ74" i="41"/>
  <c r="AP74" i="41"/>
  <c r="AE74" i="41"/>
  <c r="AD74" i="41"/>
  <c r="AC74" i="41"/>
  <c r="AB74" i="41"/>
  <c r="AA74" i="41"/>
  <c r="P74" i="41"/>
  <c r="O74" i="41"/>
  <c r="N74" i="41"/>
  <c r="M74" i="41"/>
  <c r="L74" i="41"/>
  <c r="BX106" i="41"/>
  <c r="CR106" i="41" s="1"/>
  <c r="BW106" i="41"/>
  <c r="CQ106" i="41" s="1"/>
  <c r="BV106" i="41"/>
  <c r="CP106" i="41" s="1"/>
  <c r="BU106" i="41"/>
  <c r="CO106" i="41" s="1"/>
  <c r="BT106" i="41"/>
  <c r="CN106" i="41" s="1"/>
  <c r="BI106" i="41"/>
  <c r="BH106" i="41"/>
  <c r="BG106" i="41"/>
  <c r="BF106" i="41"/>
  <c r="BE106" i="41"/>
  <c r="AT106" i="41"/>
  <c r="AS106" i="41"/>
  <c r="AR106" i="41"/>
  <c r="AQ106" i="41"/>
  <c r="AP106" i="41"/>
  <c r="AE106" i="41"/>
  <c r="AD106" i="41"/>
  <c r="AC106" i="41"/>
  <c r="AB106" i="41"/>
  <c r="AA106" i="41"/>
  <c r="P106" i="41"/>
  <c r="O106" i="41"/>
  <c r="N106" i="41"/>
  <c r="M106" i="41"/>
  <c r="L106" i="41"/>
  <c r="BX94" i="41"/>
  <c r="CR94" i="41" s="1"/>
  <c r="BW94" i="41"/>
  <c r="CQ94" i="41" s="1"/>
  <c r="BV94" i="41"/>
  <c r="CP94" i="41" s="1"/>
  <c r="BU94" i="41"/>
  <c r="CO94" i="41" s="1"/>
  <c r="BT94" i="41"/>
  <c r="CN94" i="41" s="1"/>
  <c r="BI94" i="41"/>
  <c r="BH94" i="41"/>
  <c r="BG94" i="41"/>
  <c r="BF94" i="41"/>
  <c r="BE94" i="41"/>
  <c r="AT94" i="41"/>
  <c r="AS94" i="41"/>
  <c r="AR94" i="41"/>
  <c r="AQ94" i="41"/>
  <c r="AP94" i="41"/>
  <c r="AE94" i="41"/>
  <c r="AD94" i="41"/>
  <c r="AC94" i="41"/>
  <c r="AB94" i="41"/>
  <c r="AA94" i="41"/>
  <c r="P94" i="41"/>
  <c r="O94" i="41"/>
  <c r="N94" i="41"/>
  <c r="M94" i="41"/>
  <c r="L94" i="41"/>
  <c r="BX78" i="41"/>
  <c r="CR78" i="41" s="1"/>
  <c r="BW78" i="41"/>
  <c r="CQ78" i="41" s="1"/>
  <c r="BV78" i="41"/>
  <c r="CP78" i="41" s="1"/>
  <c r="BU78" i="41"/>
  <c r="CO78" i="41" s="1"/>
  <c r="BT78" i="41"/>
  <c r="CN78" i="41" s="1"/>
  <c r="BI78" i="41"/>
  <c r="BH78" i="41"/>
  <c r="BG78" i="41"/>
  <c r="BF78" i="41"/>
  <c r="BE78" i="41"/>
  <c r="AT78" i="41"/>
  <c r="AS78" i="41"/>
  <c r="AR78" i="41"/>
  <c r="AQ78" i="41"/>
  <c r="AP78" i="41"/>
  <c r="AE78" i="41"/>
  <c r="AD78" i="41"/>
  <c r="AC78" i="41"/>
  <c r="AB78" i="41"/>
  <c r="AA78" i="41"/>
  <c r="P78" i="41"/>
  <c r="O78" i="41"/>
  <c r="N78" i="41"/>
  <c r="M78" i="41"/>
  <c r="L78" i="41"/>
  <c r="BX93" i="41"/>
  <c r="CR93" i="41" s="1"/>
  <c r="BW93" i="41"/>
  <c r="CQ93" i="41" s="1"/>
  <c r="BV93" i="41"/>
  <c r="CP93" i="41" s="1"/>
  <c r="BU93" i="41"/>
  <c r="CO93" i="41" s="1"/>
  <c r="BT93" i="41"/>
  <c r="CN93" i="41" s="1"/>
  <c r="BI93" i="41"/>
  <c r="BH93" i="41"/>
  <c r="BG93" i="41"/>
  <c r="BF93" i="41"/>
  <c r="BE93" i="41"/>
  <c r="AT93" i="41"/>
  <c r="AS93" i="41"/>
  <c r="AR93" i="41"/>
  <c r="AQ93" i="41"/>
  <c r="AP93" i="41"/>
  <c r="AE93" i="41"/>
  <c r="AD93" i="41"/>
  <c r="AC93" i="41"/>
  <c r="AB93" i="41"/>
  <c r="AA93" i="41"/>
  <c r="P93" i="41"/>
  <c r="O93" i="41"/>
  <c r="N93" i="41"/>
  <c r="M93" i="41"/>
  <c r="L93" i="41"/>
  <c r="BX70" i="41"/>
  <c r="CR70" i="41" s="1"/>
  <c r="BW70" i="41"/>
  <c r="CQ70" i="41" s="1"/>
  <c r="BV70" i="41"/>
  <c r="CP70" i="41" s="1"/>
  <c r="BU70" i="41"/>
  <c r="CO70" i="41" s="1"/>
  <c r="BT70" i="41"/>
  <c r="CN70" i="41" s="1"/>
  <c r="BI70" i="41"/>
  <c r="BH70" i="41"/>
  <c r="BG70" i="41"/>
  <c r="BF70" i="41"/>
  <c r="BE70" i="41"/>
  <c r="AT70" i="41"/>
  <c r="AS70" i="41"/>
  <c r="AR70" i="41"/>
  <c r="AQ70" i="41"/>
  <c r="AP70" i="41"/>
  <c r="AE70" i="41"/>
  <c r="AD70" i="41"/>
  <c r="AC70" i="41"/>
  <c r="AB70" i="41"/>
  <c r="AA70" i="41"/>
  <c r="P70" i="41"/>
  <c r="O70" i="41"/>
  <c r="N70" i="41"/>
  <c r="M70" i="41"/>
  <c r="L70" i="41"/>
  <c r="BX102" i="41"/>
  <c r="CR102" i="41" s="1"/>
  <c r="BW102" i="41"/>
  <c r="CQ102" i="41" s="1"/>
  <c r="BV102" i="41"/>
  <c r="CP102" i="41" s="1"/>
  <c r="BU102" i="41"/>
  <c r="CO102" i="41" s="1"/>
  <c r="BT102" i="41"/>
  <c r="CN102" i="41" s="1"/>
  <c r="BI102" i="41"/>
  <c r="BH102" i="41"/>
  <c r="BG102" i="41"/>
  <c r="BF102" i="41"/>
  <c r="BE102" i="41"/>
  <c r="AT102" i="41"/>
  <c r="AS102" i="41"/>
  <c r="AR102" i="41"/>
  <c r="AQ102" i="41"/>
  <c r="AP102" i="41"/>
  <c r="AE102" i="41"/>
  <c r="AD102" i="41"/>
  <c r="AC102" i="41"/>
  <c r="AB102" i="41"/>
  <c r="AA102" i="41"/>
  <c r="P102" i="41"/>
  <c r="O102" i="41"/>
  <c r="N102" i="41"/>
  <c r="M102" i="41"/>
  <c r="L102" i="41"/>
  <c r="BX97" i="41"/>
  <c r="CR97" i="41" s="1"/>
  <c r="BW97" i="41"/>
  <c r="CQ97" i="41" s="1"/>
  <c r="BV97" i="41"/>
  <c r="CP97" i="41" s="1"/>
  <c r="BU97" i="41"/>
  <c r="CO97" i="41" s="1"/>
  <c r="BT97" i="41"/>
  <c r="CN97" i="41" s="1"/>
  <c r="BI97" i="41"/>
  <c r="BH97" i="41"/>
  <c r="BG97" i="41"/>
  <c r="BF97" i="41"/>
  <c r="BE97" i="41"/>
  <c r="AT97" i="41"/>
  <c r="AS97" i="41"/>
  <c r="AR97" i="41"/>
  <c r="AQ97" i="41"/>
  <c r="AP97" i="41"/>
  <c r="AE97" i="41"/>
  <c r="AD97" i="41"/>
  <c r="AC97" i="41"/>
  <c r="AB97" i="41"/>
  <c r="AA97" i="41"/>
  <c r="P97" i="41"/>
  <c r="O97" i="41"/>
  <c r="N97" i="41"/>
  <c r="M97" i="41"/>
  <c r="L97" i="41"/>
  <c r="BX110" i="41"/>
  <c r="CR110" i="41" s="1"/>
  <c r="BW110" i="41"/>
  <c r="CQ110" i="41" s="1"/>
  <c r="BV110" i="41"/>
  <c r="CP110" i="41" s="1"/>
  <c r="BU110" i="41"/>
  <c r="CO110" i="41" s="1"/>
  <c r="BT110" i="41"/>
  <c r="CN110" i="41" s="1"/>
  <c r="BI110" i="41"/>
  <c r="BH110" i="41"/>
  <c r="BG110" i="41"/>
  <c r="BF110" i="41"/>
  <c r="BE110" i="41"/>
  <c r="AT110" i="41"/>
  <c r="AS110" i="41"/>
  <c r="AR110" i="41"/>
  <c r="AQ110" i="41"/>
  <c r="AP110" i="41"/>
  <c r="AE110" i="41"/>
  <c r="AD110" i="41"/>
  <c r="AC110" i="41"/>
  <c r="AB110" i="41"/>
  <c r="AA110" i="41"/>
  <c r="P110" i="41"/>
  <c r="O110" i="41"/>
  <c r="N110" i="41"/>
  <c r="M110" i="41"/>
  <c r="L110" i="41"/>
  <c r="BX95" i="41"/>
  <c r="CR95" i="41" s="1"/>
  <c r="BW95" i="41"/>
  <c r="CQ95" i="41" s="1"/>
  <c r="BV95" i="41"/>
  <c r="CP95" i="41" s="1"/>
  <c r="BU95" i="41"/>
  <c r="CO95" i="41" s="1"/>
  <c r="BT95" i="41"/>
  <c r="CN95" i="41" s="1"/>
  <c r="BI95" i="41"/>
  <c r="BH95" i="41"/>
  <c r="BG95" i="41"/>
  <c r="BF95" i="41"/>
  <c r="BE95" i="41"/>
  <c r="AT95" i="41"/>
  <c r="AS95" i="41"/>
  <c r="AR95" i="41"/>
  <c r="AQ95" i="41"/>
  <c r="AP95" i="41"/>
  <c r="AE95" i="41"/>
  <c r="AD95" i="41"/>
  <c r="AC95" i="41"/>
  <c r="AB95" i="41"/>
  <c r="AA95" i="41"/>
  <c r="P95" i="41"/>
  <c r="O95" i="41"/>
  <c r="N95" i="41"/>
  <c r="M95" i="41"/>
  <c r="L95" i="41"/>
  <c r="BX91" i="41"/>
  <c r="CR91" i="41" s="1"/>
  <c r="BW91" i="41"/>
  <c r="CQ91" i="41" s="1"/>
  <c r="BV91" i="41"/>
  <c r="CP91" i="41" s="1"/>
  <c r="BU91" i="41"/>
  <c r="CO91" i="41" s="1"/>
  <c r="BT91" i="41"/>
  <c r="CN91" i="41" s="1"/>
  <c r="BI91" i="41"/>
  <c r="BH91" i="41"/>
  <c r="BG91" i="41"/>
  <c r="BF91" i="41"/>
  <c r="BE91" i="41"/>
  <c r="AT91" i="41"/>
  <c r="AS91" i="41"/>
  <c r="AR91" i="41"/>
  <c r="AQ91" i="41"/>
  <c r="AP91" i="41"/>
  <c r="AE91" i="41"/>
  <c r="AD91" i="41"/>
  <c r="AC91" i="41"/>
  <c r="AB91" i="41"/>
  <c r="AA91" i="41"/>
  <c r="P91" i="41"/>
  <c r="O91" i="41"/>
  <c r="N91" i="41"/>
  <c r="M91" i="41"/>
  <c r="L91" i="41"/>
  <c r="BX120" i="41"/>
  <c r="CR120" i="41" s="1"/>
  <c r="BW120" i="41"/>
  <c r="CQ120" i="41" s="1"/>
  <c r="BV120" i="41"/>
  <c r="CP120" i="41" s="1"/>
  <c r="BU120" i="41"/>
  <c r="CO120" i="41" s="1"/>
  <c r="BT120" i="41"/>
  <c r="CN120" i="41" s="1"/>
  <c r="BI120" i="41"/>
  <c r="BH120" i="41"/>
  <c r="BG120" i="41"/>
  <c r="BF120" i="41"/>
  <c r="BE120" i="41"/>
  <c r="AT120" i="41"/>
  <c r="AS120" i="41"/>
  <c r="AR120" i="41"/>
  <c r="AQ120" i="41"/>
  <c r="AP120" i="41"/>
  <c r="AE120" i="41"/>
  <c r="AD120" i="41"/>
  <c r="AC120" i="41"/>
  <c r="AB120" i="41"/>
  <c r="AA120" i="41"/>
  <c r="P120" i="41"/>
  <c r="O120" i="41"/>
  <c r="N120" i="41"/>
  <c r="M120" i="41"/>
  <c r="L120" i="41"/>
  <c r="BX119" i="41"/>
  <c r="CR119" i="41" s="1"/>
  <c r="BW119" i="41"/>
  <c r="CQ119" i="41" s="1"/>
  <c r="BV119" i="41"/>
  <c r="CP119" i="41" s="1"/>
  <c r="BU119" i="41"/>
  <c r="CO119" i="41" s="1"/>
  <c r="BT119" i="41"/>
  <c r="CN119" i="41" s="1"/>
  <c r="BI119" i="41"/>
  <c r="BH119" i="41"/>
  <c r="BG119" i="41"/>
  <c r="BF119" i="41"/>
  <c r="BE119" i="41"/>
  <c r="AT119" i="41"/>
  <c r="AS119" i="41"/>
  <c r="AR119" i="41"/>
  <c r="AQ119" i="41"/>
  <c r="AP119" i="41"/>
  <c r="AE119" i="41"/>
  <c r="AD119" i="41"/>
  <c r="AC119" i="41"/>
  <c r="AB119" i="41"/>
  <c r="AA119" i="41"/>
  <c r="P119" i="41"/>
  <c r="O119" i="41"/>
  <c r="N119" i="41"/>
  <c r="M119" i="41"/>
  <c r="L119" i="41"/>
  <c r="BX40" i="41"/>
  <c r="CR40" i="41" s="1"/>
  <c r="BW40" i="41"/>
  <c r="CQ40" i="41" s="1"/>
  <c r="BV40" i="41"/>
  <c r="CP40" i="41" s="1"/>
  <c r="BU40" i="41"/>
  <c r="CO40" i="41" s="1"/>
  <c r="BT40" i="41"/>
  <c r="CN40" i="41" s="1"/>
  <c r="BI40" i="41"/>
  <c r="BH40" i="41"/>
  <c r="BG40" i="41"/>
  <c r="BF40" i="41"/>
  <c r="BE40" i="41"/>
  <c r="AT40" i="41"/>
  <c r="AS40" i="41"/>
  <c r="AR40" i="41"/>
  <c r="AQ40" i="41"/>
  <c r="AP40" i="41"/>
  <c r="AE40" i="41"/>
  <c r="AD40" i="41"/>
  <c r="AC40" i="41"/>
  <c r="AB40" i="41"/>
  <c r="AA40" i="41"/>
  <c r="P40" i="41"/>
  <c r="O40" i="41"/>
  <c r="N40" i="41"/>
  <c r="M40" i="41"/>
  <c r="L40" i="41"/>
  <c r="BX96" i="41"/>
  <c r="CR96" i="41" s="1"/>
  <c r="BW96" i="41"/>
  <c r="CQ96" i="41" s="1"/>
  <c r="BV96" i="41"/>
  <c r="CP96" i="41" s="1"/>
  <c r="BU96" i="41"/>
  <c r="CO96" i="41" s="1"/>
  <c r="BT96" i="41"/>
  <c r="CN96" i="41" s="1"/>
  <c r="BI96" i="41"/>
  <c r="BH96" i="41"/>
  <c r="BG96" i="41"/>
  <c r="BF96" i="41"/>
  <c r="BE96" i="41"/>
  <c r="AT96" i="41"/>
  <c r="AS96" i="41"/>
  <c r="AR96" i="41"/>
  <c r="AQ96" i="41"/>
  <c r="AP96" i="41"/>
  <c r="AE96" i="41"/>
  <c r="AD96" i="41"/>
  <c r="AC96" i="41"/>
  <c r="AB96" i="41"/>
  <c r="AA96" i="41"/>
  <c r="P96" i="41"/>
  <c r="O96" i="41"/>
  <c r="N96" i="41"/>
  <c r="M96" i="41"/>
  <c r="L96" i="41"/>
  <c r="BX118" i="41"/>
  <c r="CR118" i="41" s="1"/>
  <c r="BW118" i="41"/>
  <c r="CQ118" i="41" s="1"/>
  <c r="BV118" i="41"/>
  <c r="CP118" i="41" s="1"/>
  <c r="BU118" i="41"/>
  <c r="CO118" i="41" s="1"/>
  <c r="BT118" i="41"/>
  <c r="CN118" i="41" s="1"/>
  <c r="BI118" i="41"/>
  <c r="BH118" i="41"/>
  <c r="BG118" i="41"/>
  <c r="BF118" i="41"/>
  <c r="BE118" i="41"/>
  <c r="AT118" i="41"/>
  <c r="AS118" i="41"/>
  <c r="AR118" i="41"/>
  <c r="AQ118" i="41"/>
  <c r="AP118" i="41"/>
  <c r="AE118" i="41"/>
  <c r="AD118" i="41"/>
  <c r="AC118" i="41"/>
  <c r="AB118" i="41"/>
  <c r="AA118" i="41"/>
  <c r="P118" i="41"/>
  <c r="O118" i="41"/>
  <c r="N118" i="41"/>
  <c r="M118" i="41"/>
  <c r="L118" i="41"/>
  <c r="BX84" i="41"/>
  <c r="CR84" i="41" s="1"/>
  <c r="BW84" i="41"/>
  <c r="CQ84" i="41" s="1"/>
  <c r="BV84" i="41"/>
  <c r="CP84" i="41" s="1"/>
  <c r="BU84" i="41"/>
  <c r="CO84" i="41" s="1"/>
  <c r="BT84" i="41"/>
  <c r="CN84" i="41" s="1"/>
  <c r="BI84" i="41"/>
  <c r="BH84" i="41"/>
  <c r="BG84" i="41"/>
  <c r="BF84" i="41"/>
  <c r="BE84" i="41"/>
  <c r="AT84" i="41"/>
  <c r="AS84" i="41"/>
  <c r="AR84" i="41"/>
  <c r="AQ84" i="41"/>
  <c r="AP84" i="41"/>
  <c r="AE84" i="41"/>
  <c r="AD84" i="41"/>
  <c r="AC84" i="41"/>
  <c r="AB84" i="41"/>
  <c r="AA84" i="41"/>
  <c r="P84" i="41"/>
  <c r="O84" i="41"/>
  <c r="N84" i="41"/>
  <c r="M84" i="41"/>
  <c r="L84" i="41"/>
  <c r="BX79" i="41"/>
  <c r="CR79" i="41" s="1"/>
  <c r="BW79" i="41"/>
  <c r="CQ79" i="41" s="1"/>
  <c r="BV79" i="41"/>
  <c r="CP79" i="41" s="1"/>
  <c r="BU79" i="41"/>
  <c r="CO79" i="41" s="1"/>
  <c r="BT79" i="41"/>
  <c r="CN79" i="41" s="1"/>
  <c r="BI79" i="41"/>
  <c r="BH79" i="41"/>
  <c r="BG79" i="41"/>
  <c r="BF79" i="41"/>
  <c r="BE79" i="41"/>
  <c r="AT79" i="41"/>
  <c r="AS79" i="41"/>
  <c r="AR79" i="41"/>
  <c r="AQ79" i="41"/>
  <c r="AP79" i="41"/>
  <c r="AE79" i="41"/>
  <c r="AD79" i="41"/>
  <c r="AC79" i="41"/>
  <c r="AB79" i="41"/>
  <c r="AA79" i="41"/>
  <c r="P79" i="41"/>
  <c r="O79" i="41"/>
  <c r="N79" i="41"/>
  <c r="M79" i="41"/>
  <c r="L79" i="41"/>
  <c r="BX82" i="41"/>
  <c r="CR82" i="41" s="1"/>
  <c r="BW82" i="41"/>
  <c r="CQ82" i="41" s="1"/>
  <c r="BV82" i="41"/>
  <c r="CP82" i="41" s="1"/>
  <c r="BU82" i="41"/>
  <c r="CO82" i="41" s="1"/>
  <c r="BT82" i="41"/>
  <c r="CN82" i="41" s="1"/>
  <c r="BI82" i="41"/>
  <c r="BH82" i="41"/>
  <c r="BG82" i="41"/>
  <c r="BF82" i="41"/>
  <c r="BE82" i="41"/>
  <c r="AT82" i="41"/>
  <c r="AS82" i="41"/>
  <c r="AR82" i="41"/>
  <c r="AQ82" i="41"/>
  <c r="AP82" i="41"/>
  <c r="AE82" i="41"/>
  <c r="AD82" i="41"/>
  <c r="AC82" i="41"/>
  <c r="AB82" i="41"/>
  <c r="AA82" i="41"/>
  <c r="P82" i="41"/>
  <c r="O82" i="41"/>
  <c r="N82" i="41"/>
  <c r="M82" i="41"/>
  <c r="L82" i="41"/>
  <c r="BX90" i="41"/>
  <c r="CR90" i="41" s="1"/>
  <c r="BW90" i="41"/>
  <c r="CQ90" i="41" s="1"/>
  <c r="BV90" i="41"/>
  <c r="CP90" i="41" s="1"/>
  <c r="BU90" i="41"/>
  <c r="CO90" i="41" s="1"/>
  <c r="BT90" i="41"/>
  <c r="CN90" i="41" s="1"/>
  <c r="BI90" i="41"/>
  <c r="BH90" i="41"/>
  <c r="BG90" i="41"/>
  <c r="BF90" i="41"/>
  <c r="BE90" i="41"/>
  <c r="AT90" i="41"/>
  <c r="AS90" i="41"/>
  <c r="AR90" i="41"/>
  <c r="AQ90" i="41"/>
  <c r="AP90" i="41"/>
  <c r="AE90" i="41"/>
  <c r="AD90" i="41"/>
  <c r="AC90" i="41"/>
  <c r="AB90" i="41"/>
  <c r="AA90" i="41"/>
  <c r="P90" i="41"/>
  <c r="O90" i="41"/>
  <c r="N90" i="41"/>
  <c r="M90" i="41"/>
  <c r="L90" i="41"/>
  <c r="BX17" i="41"/>
  <c r="CR17" i="41" s="1"/>
  <c r="BW17" i="41"/>
  <c r="CQ17" i="41" s="1"/>
  <c r="BV17" i="41"/>
  <c r="CP17" i="41" s="1"/>
  <c r="BU17" i="41"/>
  <c r="CO17" i="41" s="1"/>
  <c r="BT17" i="41"/>
  <c r="CN17" i="41" s="1"/>
  <c r="BI17" i="41"/>
  <c r="BH17" i="41"/>
  <c r="BG17" i="41"/>
  <c r="BF17" i="41"/>
  <c r="BE17" i="41"/>
  <c r="AT17" i="41"/>
  <c r="AS17" i="41"/>
  <c r="AR17" i="41"/>
  <c r="AQ17" i="41"/>
  <c r="AP17" i="41"/>
  <c r="AE17" i="41"/>
  <c r="AD17" i="41"/>
  <c r="AC17" i="41"/>
  <c r="AB17" i="41"/>
  <c r="AA17" i="41"/>
  <c r="P17" i="41"/>
  <c r="O17" i="41"/>
  <c r="N17" i="41"/>
  <c r="M17" i="41"/>
  <c r="L17" i="41"/>
  <c r="BX114" i="41"/>
  <c r="CR114" i="41" s="1"/>
  <c r="BW114" i="41"/>
  <c r="CQ114" i="41" s="1"/>
  <c r="BV114" i="41"/>
  <c r="CP114" i="41" s="1"/>
  <c r="BU114" i="41"/>
  <c r="CO114" i="41" s="1"/>
  <c r="BT114" i="41"/>
  <c r="CN114" i="41" s="1"/>
  <c r="BI114" i="41"/>
  <c r="BH114" i="41"/>
  <c r="BG114" i="41"/>
  <c r="BF114" i="41"/>
  <c r="BE114" i="41"/>
  <c r="AT114" i="41"/>
  <c r="AS114" i="41"/>
  <c r="AR114" i="41"/>
  <c r="AQ114" i="41"/>
  <c r="AP114" i="41"/>
  <c r="AE114" i="41"/>
  <c r="AD114" i="41"/>
  <c r="AC114" i="41"/>
  <c r="AB114" i="41"/>
  <c r="AA114" i="41"/>
  <c r="P114" i="41"/>
  <c r="O114" i="41"/>
  <c r="N114" i="41"/>
  <c r="M114" i="41"/>
  <c r="L114" i="41"/>
  <c r="BX100" i="41"/>
  <c r="CR100" i="41" s="1"/>
  <c r="BW100" i="41"/>
  <c r="CQ100" i="41" s="1"/>
  <c r="BV100" i="41"/>
  <c r="CP100" i="41" s="1"/>
  <c r="BU100" i="41"/>
  <c r="CO100" i="41" s="1"/>
  <c r="BT100" i="41"/>
  <c r="CN100" i="41" s="1"/>
  <c r="BI100" i="41"/>
  <c r="BH100" i="41"/>
  <c r="BG100" i="41"/>
  <c r="BF100" i="41"/>
  <c r="BE100" i="41"/>
  <c r="AT100" i="41"/>
  <c r="AS100" i="41"/>
  <c r="AR100" i="41"/>
  <c r="AQ100" i="41"/>
  <c r="AP100" i="41"/>
  <c r="AE100" i="41"/>
  <c r="AD100" i="41"/>
  <c r="AC100" i="41"/>
  <c r="AB100" i="41"/>
  <c r="AA100" i="41"/>
  <c r="P100" i="41"/>
  <c r="O100" i="41"/>
  <c r="N100" i="41"/>
  <c r="M100" i="41"/>
  <c r="L100" i="41"/>
  <c r="BX67" i="41"/>
  <c r="CR67" i="41" s="1"/>
  <c r="BW67" i="41"/>
  <c r="CQ67" i="41" s="1"/>
  <c r="BV67" i="41"/>
  <c r="CP67" i="41" s="1"/>
  <c r="BU67" i="41"/>
  <c r="CO67" i="41" s="1"/>
  <c r="BT67" i="41"/>
  <c r="CN67" i="41" s="1"/>
  <c r="BI67" i="41"/>
  <c r="BH67" i="41"/>
  <c r="BG67" i="41"/>
  <c r="BF67" i="41"/>
  <c r="BE67" i="41"/>
  <c r="AT67" i="41"/>
  <c r="AS67" i="41"/>
  <c r="AR67" i="41"/>
  <c r="AQ67" i="41"/>
  <c r="AP67" i="41"/>
  <c r="AE67" i="41"/>
  <c r="AD67" i="41"/>
  <c r="AC67" i="41"/>
  <c r="AB67" i="41"/>
  <c r="AA67" i="41"/>
  <c r="P67" i="41"/>
  <c r="O67" i="41"/>
  <c r="N67" i="41"/>
  <c r="M67" i="41"/>
  <c r="L67" i="41"/>
  <c r="BX68" i="41"/>
  <c r="CR68" i="41" s="1"/>
  <c r="BW68" i="41"/>
  <c r="CQ68" i="41" s="1"/>
  <c r="BV68" i="41"/>
  <c r="CP68" i="41" s="1"/>
  <c r="BU68" i="41"/>
  <c r="CO68" i="41" s="1"/>
  <c r="BT68" i="41"/>
  <c r="CN68" i="41" s="1"/>
  <c r="BI68" i="41"/>
  <c r="BH68" i="41"/>
  <c r="BG68" i="41"/>
  <c r="BF68" i="41"/>
  <c r="BE68" i="41"/>
  <c r="AT68" i="41"/>
  <c r="AS68" i="41"/>
  <c r="AR68" i="41"/>
  <c r="AQ68" i="41"/>
  <c r="AP68" i="41"/>
  <c r="AE68" i="41"/>
  <c r="AD68" i="41"/>
  <c r="AC68" i="41"/>
  <c r="AB68" i="41"/>
  <c r="AA68" i="41"/>
  <c r="P68" i="41"/>
  <c r="O68" i="41"/>
  <c r="N68" i="41"/>
  <c r="M68" i="41"/>
  <c r="L68" i="41"/>
  <c r="BX111" i="41"/>
  <c r="CR111" i="41" s="1"/>
  <c r="BW111" i="41"/>
  <c r="CQ111" i="41" s="1"/>
  <c r="BV111" i="41"/>
  <c r="CP111" i="41" s="1"/>
  <c r="BU111" i="41"/>
  <c r="CO111" i="41" s="1"/>
  <c r="BT111" i="41"/>
  <c r="CN111" i="41" s="1"/>
  <c r="BI111" i="41"/>
  <c r="BH111" i="41"/>
  <c r="BG111" i="41"/>
  <c r="BF111" i="41"/>
  <c r="BE111" i="41"/>
  <c r="AT111" i="41"/>
  <c r="AS111" i="41"/>
  <c r="AR111" i="41"/>
  <c r="AQ111" i="41"/>
  <c r="AP111" i="41"/>
  <c r="AE111" i="41"/>
  <c r="AD111" i="41"/>
  <c r="AC111" i="41"/>
  <c r="AB111" i="41"/>
  <c r="AA111" i="41"/>
  <c r="P111" i="41"/>
  <c r="O111" i="41"/>
  <c r="N111" i="41"/>
  <c r="M111" i="41"/>
  <c r="L111" i="41"/>
  <c r="BX23" i="41"/>
  <c r="CR23" i="41" s="1"/>
  <c r="BW23" i="41"/>
  <c r="CQ23" i="41" s="1"/>
  <c r="BV23" i="41"/>
  <c r="CP23" i="41" s="1"/>
  <c r="BU23" i="41"/>
  <c r="CO23" i="41" s="1"/>
  <c r="BT23" i="41"/>
  <c r="CN23" i="41" s="1"/>
  <c r="BI23" i="41"/>
  <c r="BH23" i="41"/>
  <c r="BG23" i="41"/>
  <c r="BF23" i="41"/>
  <c r="BE23" i="41"/>
  <c r="AT23" i="41"/>
  <c r="AS23" i="41"/>
  <c r="AR23" i="41"/>
  <c r="AQ23" i="41"/>
  <c r="AP23" i="41"/>
  <c r="AE23" i="41"/>
  <c r="AD23" i="41"/>
  <c r="AC23" i="41"/>
  <c r="AB23" i="41"/>
  <c r="AA23" i="41"/>
  <c r="P23" i="41"/>
  <c r="O23" i="41"/>
  <c r="N23" i="41"/>
  <c r="M23" i="41"/>
  <c r="L23" i="41"/>
  <c r="CU78" i="41" l="1"/>
  <c r="CZ78" i="41" s="1"/>
  <c r="CT94" i="41"/>
  <c r="CY94" i="41" s="1"/>
  <c r="CS106" i="41"/>
  <c r="CX106" i="41" s="1"/>
  <c r="CW83" i="41"/>
  <c r="CV58" i="41"/>
  <c r="DA58" i="41" s="1"/>
  <c r="CU66" i="41"/>
  <c r="CZ66" i="41" s="1"/>
  <c r="CT54" i="41"/>
  <c r="CY54" i="41" s="1"/>
  <c r="CW115" i="41"/>
  <c r="CV44" i="41"/>
  <c r="DA44" i="41" s="1"/>
  <c r="CU87" i="41"/>
  <c r="CZ87" i="41" s="1"/>
  <c r="CT121" i="41"/>
  <c r="CY121" i="41" s="1"/>
  <c r="CS39" i="41"/>
  <c r="CX39" i="41" s="1"/>
  <c r="CW85" i="41"/>
  <c r="CV76" i="41"/>
  <c r="DA76" i="41" s="1"/>
  <c r="CU104" i="41"/>
  <c r="CZ104" i="41" s="1"/>
  <c r="CT81" i="41"/>
  <c r="CY81" i="41" s="1"/>
  <c r="CS45" i="41"/>
  <c r="CX45" i="41" s="1"/>
  <c r="CW48" i="41"/>
  <c r="CV64" i="41"/>
  <c r="DA64" i="41" s="1"/>
  <c r="CU52" i="41"/>
  <c r="CZ52" i="41" s="1"/>
  <c r="CT62" i="41"/>
  <c r="CY62" i="41" s="1"/>
  <c r="CS80" i="41"/>
  <c r="CX80" i="41" s="1"/>
  <c r="CW108" i="41"/>
  <c r="CV29" i="41"/>
  <c r="DA29" i="41" s="1"/>
  <c r="CU50" i="41"/>
  <c r="CZ50" i="41" s="1"/>
  <c r="CT72" i="41"/>
  <c r="CY72" i="41" s="1"/>
  <c r="CS61" i="41"/>
  <c r="CX61" i="41" s="1"/>
  <c r="CW113" i="41"/>
  <c r="CV122" i="41"/>
  <c r="DA122" i="41" s="1"/>
  <c r="CU63" i="41"/>
  <c r="CZ63" i="41" s="1"/>
  <c r="CT73" i="41"/>
  <c r="CY73" i="41" s="1"/>
  <c r="CW125" i="41"/>
  <c r="CV126" i="41"/>
  <c r="DA126" i="41" s="1"/>
  <c r="CU127" i="41"/>
  <c r="CZ127" i="41" s="1"/>
  <c r="CT128" i="41"/>
  <c r="CY128" i="41" s="1"/>
  <c r="CS129" i="41"/>
  <c r="CX129" i="41" s="1"/>
  <c r="CW133" i="41"/>
  <c r="CV134" i="41"/>
  <c r="DA134" i="41" s="1"/>
  <c r="CU135" i="41"/>
  <c r="CZ135" i="41" s="1"/>
  <c r="CT136" i="41"/>
  <c r="CY136" i="41" s="1"/>
  <c r="CS137" i="41"/>
  <c r="CX137" i="41" s="1"/>
  <c r="CV140" i="41"/>
  <c r="DA140" i="41" s="1"/>
  <c r="CU141" i="41"/>
  <c r="CZ141" i="41" s="1"/>
  <c r="CS110" i="41"/>
  <c r="CX110" i="41" s="1"/>
  <c r="CW93" i="41"/>
  <c r="CT45" i="41"/>
  <c r="CY45" i="41" s="1"/>
  <c r="CW82" i="41"/>
  <c r="CU84" i="41"/>
  <c r="CZ84" i="41" s="1"/>
  <c r="CT118" i="41"/>
  <c r="CY118" i="41" s="1"/>
  <c r="CS96" i="41"/>
  <c r="CX96" i="41" s="1"/>
  <c r="CV91" i="41"/>
  <c r="DA91" i="41" s="1"/>
  <c r="CU95" i="41"/>
  <c r="CZ95" i="41" s="1"/>
  <c r="CW68" i="41"/>
  <c r="CV67" i="41"/>
  <c r="DA67" i="41" s="1"/>
  <c r="CV79" i="41"/>
  <c r="DA79" i="41" s="1"/>
  <c r="CT114" i="41"/>
  <c r="CY114" i="41" s="1"/>
  <c r="CU100" i="41"/>
  <c r="CZ100" i="41" s="1"/>
  <c r="CV95" i="41"/>
  <c r="DA95" i="41" s="1"/>
  <c r="CV78" i="41"/>
  <c r="DA78" i="41" s="1"/>
  <c r="CW58" i="41"/>
  <c r="CV87" i="41"/>
  <c r="DA87" i="41" s="1"/>
  <c r="CT39" i="41"/>
  <c r="CY39" i="41" s="1"/>
  <c r="CW76" i="41"/>
  <c r="CU81" i="41"/>
  <c r="CZ81" i="41" s="1"/>
  <c r="CW64" i="41"/>
  <c r="CU62" i="41"/>
  <c r="CZ62" i="41" s="1"/>
  <c r="CS88" i="41"/>
  <c r="CX88" i="41" s="1"/>
  <c r="CV50" i="41"/>
  <c r="DA50" i="41" s="1"/>
  <c r="CS47" i="41"/>
  <c r="CX47" i="41" s="1"/>
  <c r="CW122" i="41"/>
  <c r="CU73" i="41"/>
  <c r="CZ73" i="41" s="1"/>
  <c r="CW126" i="41"/>
  <c r="CT129" i="41"/>
  <c r="CY129" i="41" s="1"/>
  <c r="CW140" i="41"/>
  <c r="CS53" i="41"/>
  <c r="CX53" i="41" s="1"/>
  <c r="CV52" i="41"/>
  <c r="DA52" i="41" s="1"/>
  <c r="CT80" i="41"/>
  <c r="CY80" i="41" s="1"/>
  <c r="CW29" i="41"/>
  <c r="DB29" i="41" s="1"/>
  <c r="CU72" i="41"/>
  <c r="CZ72" i="41" s="1"/>
  <c r="CT61" i="41"/>
  <c r="CY61" i="41" s="1"/>
  <c r="CV63" i="41"/>
  <c r="DA63" i="41" s="1"/>
  <c r="CS123" i="41"/>
  <c r="CX123" i="41" s="1"/>
  <c r="CV127" i="41"/>
  <c r="DA127" i="41" s="1"/>
  <c r="CU128" i="41"/>
  <c r="CZ128" i="41" s="1"/>
  <c r="CS130" i="41"/>
  <c r="CX130" i="41" s="1"/>
  <c r="CW134" i="41"/>
  <c r="CV135" i="41"/>
  <c r="DA135" i="41" s="1"/>
  <c r="CU136" i="41"/>
  <c r="CZ136" i="41" s="1"/>
  <c r="CT137" i="41"/>
  <c r="CY137" i="41" s="1"/>
  <c r="CS138" i="41"/>
  <c r="CX138" i="41" s="1"/>
  <c r="CV141" i="41"/>
  <c r="DA141" i="41" s="1"/>
  <c r="CS23" i="41"/>
  <c r="CX23" i="41" s="1"/>
  <c r="CW100" i="41"/>
  <c r="CV114" i="41"/>
  <c r="DA114" i="41" s="1"/>
  <c r="CT17" i="41"/>
  <c r="CY17" i="41" s="1"/>
  <c r="CS90" i="41"/>
  <c r="CX90" i="41" s="1"/>
  <c r="CW84" i="41"/>
  <c r="CV118" i="41"/>
  <c r="DA118" i="41" s="1"/>
  <c r="CU96" i="41"/>
  <c r="CZ96" i="41" s="1"/>
  <c r="CT40" i="41"/>
  <c r="CY40" i="41" s="1"/>
  <c r="CS119" i="41"/>
  <c r="CX119" i="41" s="1"/>
  <c r="CW95" i="41"/>
  <c r="CU110" i="41"/>
  <c r="CZ110" i="41" s="1"/>
  <c r="CT97" i="41"/>
  <c r="CY97" i="41" s="1"/>
  <c r="CS102" i="41"/>
  <c r="CX102" i="41" s="1"/>
  <c r="CW78" i="41"/>
  <c r="CV94" i="41"/>
  <c r="DA94" i="41" s="1"/>
  <c r="CU106" i="41"/>
  <c r="CZ106" i="41" s="1"/>
  <c r="CT74" i="41"/>
  <c r="CY74" i="41" s="1"/>
  <c r="CS86" i="41"/>
  <c r="CX86" i="41" s="1"/>
  <c r="CW66" i="41"/>
  <c r="CV54" i="41"/>
  <c r="DA54" i="41" s="1"/>
  <c r="CT56" i="41"/>
  <c r="CY56" i="41" s="1"/>
  <c r="CS92" i="41"/>
  <c r="CX92" i="41" s="1"/>
  <c r="CW87" i="41"/>
  <c r="CV121" i="41"/>
  <c r="DA121" i="41" s="1"/>
  <c r="CU39" i="41"/>
  <c r="CZ39" i="41" s="1"/>
  <c r="CT101" i="41"/>
  <c r="CY101" i="41" s="1"/>
  <c r="CS71" i="41"/>
  <c r="CX71" i="41" s="1"/>
  <c r="CW104" i="41"/>
  <c r="CV81" i="41"/>
  <c r="DA81" i="41" s="1"/>
  <c r="CU45" i="41"/>
  <c r="CZ45" i="41" s="1"/>
  <c r="CT53" i="41"/>
  <c r="CY53" i="41" s="1"/>
  <c r="CS75" i="41"/>
  <c r="CX75" i="41" s="1"/>
  <c r="CW52" i="41"/>
  <c r="CV62" i="41"/>
  <c r="DA62" i="41" s="1"/>
  <c r="CU80" i="41"/>
  <c r="CZ80" i="41" s="1"/>
  <c r="CT88" i="41"/>
  <c r="CY88" i="41" s="1"/>
  <c r="CS99" i="41"/>
  <c r="CX99" i="41" s="1"/>
  <c r="CW50" i="41"/>
  <c r="CV72" i="41"/>
  <c r="DA72" i="41" s="1"/>
  <c r="CU61" i="41"/>
  <c r="CZ61" i="41" s="1"/>
  <c r="CT47" i="41"/>
  <c r="CY47" i="41" s="1"/>
  <c r="CS103" i="41"/>
  <c r="CX103" i="41" s="1"/>
  <c r="CW63" i="41"/>
  <c r="CV73" i="41"/>
  <c r="DA73" i="41" s="1"/>
  <c r="CT123" i="41"/>
  <c r="CY123" i="41" s="1"/>
  <c r="CS109" i="41"/>
  <c r="CX109" i="41" s="1"/>
  <c r="CW127" i="41"/>
  <c r="CV128" i="41"/>
  <c r="DA128" i="41" s="1"/>
  <c r="CU129" i="41"/>
  <c r="CZ129" i="41" s="1"/>
  <c r="CT130" i="41"/>
  <c r="CY130" i="41" s="1"/>
  <c r="CS131" i="41"/>
  <c r="CX131" i="41" s="1"/>
  <c r="CW135" i="41"/>
  <c r="CV136" i="41"/>
  <c r="DA136" i="41" s="1"/>
  <c r="CU137" i="41"/>
  <c r="CZ137" i="41" s="1"/>
  <c r="CT138" i="41"/>
  <c r="CY138" i="41" s="1"/>
  <c r="CW141" i="41"/>
  <c r="CU114" i="41"/>
  <c r="CZ114" i="41" s="1"/>
  <c r="CW79" i="41"/>
  <c r="CT96" i="41"/>
  <c r="CY96" i="41" s="1"/>
  <c r="CV66" i="41"/>
  <c r="DA66" i="41" s="1"/>
  <c r="CW72" i="41"/>
  <c r="CV61" i="41"/>
  <c r="DA61" i="41" s="1"/>
  <c r="CU47" i="41"/>
  <c r="CZ47" i="41" s="1"/>
  <c r="CT103" i="41"/>
  <c r="CY103" i="41" s="1"/>
  <c r="CS116" i="41"/>
  <c r="CX116" i="41" s="1"/>
  <c r="CW73" i="41"/>
  <c r="CU123" i="41"/>
  <c r="CZ123" i="41" s="1"/>
  <c r="CT109" i="41"/>
  <c r="CY109" i="41" s="1"/>
  <c r="CS124" i="41"/>
  <c r="CX124" i="41" s="1"/>
  <c r="CW128" i="41"/>
  <c r="CV129" i="41"/>
  <c r="DA129" i="41" s="1"/>
  <c r="CU130" i="41"/>
  <c r="CZ130" i="41" s="1"/>
  <c r="CT131" i="41"/>
  <c r="CY131" i="41" s="1"/>
  <c r="CS132" i="41"/>
  <c r="CX132" i="41" s="1"/>
  <c r="CW136" i="41"/>
  <c r="CV137" i="41"/>
  <c r="DA137" i="41" s="1"/>
  <c r="CU138" i="41"/>
  <c r="CZ138" i="41" s="1"/>
  <c r="CS139" i="41"/>
  <c r="CX139" i="41" s="1"/>
  <c r="CW67" i="41"/>
  <c r="CV84" i="41"/>
  <c r="DA84" i="41" s="1"/>
  <c r="CW91" i="41"/>
  <c r="CT106" i="41"/>
  <c r="CY106" i="41" s="1"/>
  <c r="CU54" i="41"/>
  <c r="CZ54" i="41" s="1"/>
  <c r="CW44" i="41"/>
  <c r="DB44" i="41" s="1"/>
  <c r="CS55" i="41"/>
  <c r="CX55" i="41" s="1"/>
  <c r="CW54" i="41"/>
  <c r="CS112" i="41"/>
  <c r="CX112" i="41" s="1"/>
  <c r="CW121" i="41"/>
  <c r="CV39" i="41"/>
  <c r="DA39" i="41" s="1"/>
  <c r="CU101" i="41"/>
  <c r="CZ101" i="41" s="1"/>
  <c r="CU53" i="41"/>
  <c r="CZ53" i="41" s="1"/>
  <c r="CT75" i="41"/>
  <c r="CY75" i="41" s="1"/>
  <c r="CW62" i="41"/>
  <c r="CV80" i="41"/>
  <c r="DA80" i="41" s="1"/>
  <c r="CS98" i="41"/>
  <c r="CX98" i="41" s="1"/>
  <c r="CU23" i="41"/>
  <c r="CZ23" i="41" s="1"/>
  <c r="CS68" i="41"/>
  <c r="CX68" i="41" s="1"/>
  <c r="CV17" i="41"/>
  <c r="DA17" i="41" s="1"/>
  <c r="CV40" i="41"/>
  <c r="DA40" i="41" s="1"/>
  <c r="CT120" i="41"/>
  <c r="CY120" i="41" s="1"/>
  <c r="CW110" i="41"/>
  <c r="CV97" i="41"/>
  <c r="DA97" i="41" s="1"/>
  <c r="CT70" i="41"/>
  <c r="CY70" i="41" s="1"/>
  <c r="CW106" i="41"/>
  <c r="CU86" i="41"/>
  <c r="CZ86" i="41" s="1"/>
  <c r="CT55" i="41"/>
  <c r="CY55" i="41" s="1"/>
  <c r="CU92" i="41"/>
  <c r="CZ92" i="41" s="1"/>
  <c r="CW39" i="41"/>
  <c r="DB39" i="41" s="1"/>
  <c r="CV101" i="41"/>
  <c r="DA101" i="41" s="1"/>
  <c r="CU71" i="41"/>
  <c r="CZ71" i="41" s="1"/>
  <c r="CT105" i="41"/>
  <c r="CY105" i="41" s="1"/>
  <c r="CS85" i="41"/>
  <c r="CX85" i="41" s="1"/>
  <c r="CW45" i="41"/>
  <c r="DB45" i="41" s="1"/>
  <c r="CV53" i="41"/>
  <c r="DA53" i="41" s="1"/>
  <c r="CU75" i="41"/>
  <c r="CZ75" i="41" s="1"/>
  <c r="CT57" i="41"/>
  <c r="CY57" i="41" s="1"/>
  <c r="CS48" i="41"/>
  <c r="CX48" i="41" s="1"/>
  <c r="CW80" i="41"/>
  <c r="CV88" i="41"/>
  <c r="DA88" i="41" s="1"/>
  <c r="CU99" i="41"/>
  <c r="CZ99" i="41" s="1"/>
  <c r="CT98" i="41"/>
  <c r="CY98" i="41" s="1"/>
  <c r="CS108" i="41"/>
  <c r="CX108" i="41" s="1"/>
  <c r="CW61" i="41"/>
  <c r="CV47" i="41"/>
  <c r="DA47" i="41" s="1"/>
  <c r="CU103" i="41"/>
  <c r="CZ103" i="41" s="1"/>
  <c r="CT116" i="41"/>
  <c r="CY116" i="41" s="1"/>
  <c r="CS113" i="41"/>
  <c r="CX113" i="41" s="1"/>
  <c r="CV123" i="41"/>
  <c r="DA123" i="41" s="1"/>
  <c r="CU109" i="41"/>
  <c r="CZ109" i="41" s="1"/>
  <c r="CT124" i="41"/>
  <c r="CY124" i="41" s="1"/>
  <c r="CS125" i="41"/>
  <c r="CX125" i="41" s="1"/>
  <c r="CW129" i="41"/>
  <c r="CV130" i="41"/>
  <c r="DA130" i="41" s="1"/>
  <c r="CU131" i="41"/>
  <c r="CZ131" i="41" s="1"/>
  <c r="CT132" i="41"/>
  <c r="CY132" i="41" s="1"/>
  <c r="CS133" i="41"/>
  <c r="CX133" i="41" s="1"/>
  <c r="CW137" i="41"/>
  <c r="CV138" i="41"/>
  <c r="DA138" i="41" s="1"/>
  <c r="CT139" i="41"/>
  <c r="CY139" i="41" s="1"/>
  <c r="CU118" i="41"/>
  <c r="CZ118" i="41" s="1"/>
  <c r="CT110" i="41"/>
  <c r="CY110" i="41" s="1"/>
  <c r="CU94" i="41"/>
  <c r="CZ94" i="41" s="1"/>
  <c r="CW114" i="41"/>
  <c r="CU56" i="41"/>
  <c r="CZ56" i="41" s="1"/>
  <c r="CT92" i="41"/>
  <c r="CY92" i="41" s="1"/>
  <c r="CT71" i="41"/>
  <c r="CY71" i="41" s="1"/>
  <c r="CS105" i="41"/>
  <c r="CX105" i="41" s="1"/>
  <c r="CW81" i="41"/>
  <c r="CV45" i="41"/>
  <c r="DA45" i="41" s="1"/>
  <c r="CS57" i="41"/>
  <c r="CX57" i="41" s="1"/>
  <c r="CU88" i="41"/>
  <c r="CZ88" i="41" s="1"/>
  <c r="CT99" i="41"/>
  <c r="CY99" i="41" s="1"/>
  <c r="CT111" i="41"/>
  <c r="CY111" i="41" s="1"/>
  <c r="CU90" i="41"/>
  <c r="CZ90" i="41" s="1"/>
  <c r="CS82" i="41"/>
  <c r="CX82" i="41" s="1"/>
  <c r="CW96" i="41"/>
  <c r="CU119" i="41"/>
  <c r="CZ119" i="41" s="1"/>
  <c r="CU102" i="41"/>
  <c r="CZ102" i="41" s="1"/>
  <c r="CS93" i="41"/>
  <c r="CX93" i="41" s="1"/>
  <c r="CV74" i="41"/>
  <c r="DA74" i="41" s="1"/>
  <c r="CS83" i="41"/>
  <c r="CX83" i="41" s="1"/>
  <c r="CV56" i="41"/>
  <c r="DA56" i="41" s="1"/>
  <c r="CT112" i="41"/>
  <c r="CY112" i="41" s="1"/>
  <c r="CS115" i="41"/>
  <c r="CX115" i="41" s="1"/>
  <c r="CV23" i="41"/>
  <c r="DA23" i="41" s="1"/>
  <c r="CU111" i="41"/>
  <c r="CZ111" i="41" s="1"/>
  <c r="CT68" i="41"/>
  <c r="CY68" i="41" s="1"/>
  <c r="CS67" i="41"/>
  <c r="CX67" i="41" s="1"/>
  <c r="CW17" i="41"/>
  <c r="DB17" i="41" s="1"/>
  <c r="CV90" i="41"/>
  <c r="DA90" i="41" s="1"/>
  <c r="CT82" i="41"/>
  <c r="CY82" i="41" s="1"/>
  <c r="CS79" i="41"/>
  <c r="CX79" i="41" s="1"/>
  <c r="CW40" i="41"/>
  <c r="DB40" i="41" s="1"/>
  <c r="CV119" i="41"/>
  <c r="DA119" i="41" s="1"/>
  <c r="CU120" i="41"/>
  <c r="CZ120" i="41" s="1"/>
  <c r="CS91" i="41"/>
  <c r="CX91" i="41" s="1"/>
  <c r="CW97" i="41"/>
  <c r="CV102" i="41"/>
  <c r="DA102" i="41" s="1"/>
  <c r="CU70" i="41"/>
  <c r="CZ70" i="41" s="1"/>
  <c r="CT93" i="41"/>
  <c r="CY93" i="41" s="1"/>
  <c r="CW74" i="41"/>
  <c r="CV86" i="41"/>
  <c r="DA86" i="41" s="1"/>
  <c r="CU55" i="41"/>
  <c r="CZ55" i="41" s="1"/>
  <c r="CT83" i="41"/>
  <c r="CY83" i="41" s="1"/>
  <c r="CS58" i="41"/>
  <c r="CX58" i="41" s="1"/>
  <c r="CW56" i="41"/>
  <c r="CV92" i="41"/>
  <c r="DA92" i="41" s="1"/>
  <c r="CU112" i="41"/>
  <c r="CZ112" i="41" s="1"/>
  <c r="CT115" i="41"/>
  <c r="CY115" i="41" s="1"/>
  <c r="CS44" i="41"/>
  <c r="CX44" i="41" s="1"/>
  <c r="CW101" i="41"/>
  <c r="CV71" i="41"/>
  <c r="DA71" i="41" s="1"/>
  <c r="CU105" i="41"/>
  <c r="CZ105" i="41" s="1"/>
  <c r="CT85" i="41"/>
  <c r="CY85" i="41" s="1"/>
  <c r="CS76" i="41"/>
  <c r="CX76" i="41" s="1"/>
  <c r="CW53" i="41"/>
  <c r="CV75" i="41"/>
  <c r="DA75" i="41" s="1"/>
  <c r="CU57" i="41"/>
  <c r="CZ57" i="41" s="1"/>
  <c r="CT48" i="41"/>
  <c r="CY48" i="41" s="1"/>
  <c r="CS64" i="41"/>
  <c r="CX64" i="41" s="1"/>
  <c r="CW88" i="41"/>
  <c r="CV99" i="41"/>
  <c r="DA99" i="41" s="1"/>
  <c r="CU98" i="41"/>
  <c r="CZ98" i="41" s="1"/>
  <c r="CT108" i="41"/>
  <c r="CY108" i="41" s="1"/>
  <c r="CS29" i="41"/>
  <c r="CX29" i="41" s="1"/>
  <c r="CW47" i="41"/>
  <c r="CV103" i="41"/>
  <c r="DA103" i="41" s="1"/>
  <c r="CU116" i="41"/>
  <c r="CZ116" i="41" s="1"/>
  <c r="CT113" i="41"/>
  <c r="CY113" i="41" s="1"/>
  <c r="CS122" i="41"/>
  <c r="CX122" i="41" s="1"/>
  <c r="CW123" i="41"/>
  <c r="CV109" i="41"/>
  <c r="DA109" i="41" s="1"/>
  <c r="CU124" i="41"/>
  <c r="CZ124" i="41" s="1"/>
  <c r="CT125" i="41"/>
  <c r="CY125" i="41" s="1"/>
  <c r="CS126" i="41"/>
  <c r="CX126" i="41" s="1"/>
  <c r="CW130" i="41"/>
  <c r="CV131" i="41"/>
  <c r="DA131" i="41" s="1"/>
  <c r="CU132" i="41"/>
  <c r="CZ132" i="41" s="1"/>
  <c r="CT133" i="41"/>
  <c r="CY133" i="41" s="1"/>
  <c r="CS134" i="41"/>
  <c r="CX134" i="41" s="1"/>
  <c r="CW138" i="41"/>
  <c r="CU139" i="41"/>
  <c r="CZ139" i="41" s="1"/>
  <c r="CS140" i="41"/>
  <c r="CX140" i="41" s="1"/>
  <c r="CS17" i="41"/>
  <c r="CX17" i="41" s="1"/>
  <c r="CS40" i="41"/>
  <c r="CX40" i="41" s="1"/>
  <c r="CS56" i="41"/>
  <c r="CX56" i="41" s="1"/>
  <c r="CV104" i="41"/>
  <c r="DA104" i="41" s="1"/>
  <c r="CS111" i="41"/>
  <c r="CX111" i="41" s="1"/>
  <c r="CT90" i="41"/>
  <c r="CY90" i="41" s="1"/>
  <c r="CW118" i="41"/>
  <c r="CV96" i="41"/>
  <c r="DA96" i="41" s="1"/>
  <c r="CT102" i="41"/>
  <c r="CY102" i="41" s="1"/>
  <c r="CV111" i="41"/>
  <c r="DA111" i="41" s="1"/>
  <c r="CW119" i="41"/>
  <c r="CS95" i="41"/>
  <c r="CX95" i="41" s="1"/>
  <c r="CW102" i="41"/>
  <c r="CS78" i="41"/>
  <c r="CX78" i="41" s="1"/>
  <c r="CV55" i="41"/>
  <c r="DA55" i="41" s="1"/>
  <c r="CS66" i="41"/>
  <c r="CX66" i="41" s="1"/>
  <c r="CW92" i="41"/>
  <c r="CT44" i="41"/>
  <c r="CY44" i="41" s="1"/>
  <c r="CU85" i="41"/>
  <c r="CZ85" i="41" s="1"/>
  <c r="CT76" i="41"/>
  <c r="CY76" i="41" s="1"/>
  <c r="CS104" i="41"/>
  <c r="CX104" i="41" s="1"/>
  <c r="CV57" i="41"/>
  <c r="DA57" i="41" s="1"/>
  <c r="CU48" i="41"/>
  <c r="CZ48" i="41" s="1"/>
  <c r="CT64" i="41"/>
  <c r="CY64" i="41" s="1"/>
  <c r="CS52" i="41"/>
  <c r="CX52" i="41" s="1"/>
  <c r="CW99" i="41"/>
  <c r="CV98" i="41"/>
  <c r="DA98" i="41" s="1"/>
  <c r="CU108" i="41"/>
  <c r="CZ108" i="41" s="1"/>
  <c r="CT29" i="41"/>
  <c r="CY29" i="41" s="1"/>
  <c r="CS50" i="41"/>
  <c r="CX50" i="41" s="1"/>
  <c r="CW103" i="41"/>
  <c r="CV116" i="41"/>
  <c r="DA116" i="41" s="1"/>
  <c r="CU113" i="41"/>
  <c r="CZ113" i="41" s="1"/>
  <c r="CT122" i="41"/>
  <c r="CY122" i="41" s="1"/>
  <c r="CS63" i="41"/>
  <c r="CX63" i="41" s="1"/>
  <c r="CW109" i="41"/>
  <c r="CV124" i="41"/>
  <c r="DA124" i="41" s="1"/>
  <c r="CU125" i="41"/>
  <c r="CZ125" i="41" s="1"/>
  <c r="CT126" i="41"/>
  <c r="CY126" i="41" s="1"/>
  <c r="CS127" i="41"/>
  <c r="CX127" i="41" s="1"/>
  <c r="CW131" i="41"/>
  <c r="CV132" i="41"/>
  <c r="DA132" i="41" s="1"/>
  <c r="CU133" i="41"/>
  <c r="CZ133" i="41" s="1"/>
  <c r="CT134" i="41"/>
  <c r="CY134" i="41" s="1"/>
  <c r="CS135" i="41"/>
  <c r="CX135" i="41" s="1"/>
  <c r="CV139" i="41"/>
  <c r="DA139" i="41" s="1"/>
  <c r="CT140" i="41"/>
  <c r="CY140" i="41" s="1"/>
  <c r="CS141" i="41"/>
  <c r="CX141" i="41" s="1"/>
  <c r="CV100" i="41"/>
  <c r="DA100" i="41" s="1"/>
  <c r="CS97" i="41"/>
  <c r="CX97" i="41" s="1"/>
  <c r="CS74" i="41"/>
  <c r="CX74" i="41" s="1"/>
  <c r="CU121" i="41"/>
  <c r="CZ121" i="41" s="1"/>
  <c r="CS101" i="41"/>
  <c r="CX101" i="41" s="1"/>
  <c r="CT23" i="41"/>
  <c r="CY23" i="41" s="1"/>
  <c r="CU17" i="41"/>
  <c r="CZ17" i="41" s="1"/>
  <c r="CU40" i="41"/>
  <c r="CZ40" i="41" s="1"/>
  <c r="CT119" i="41"/>
  <c r="CY119" i="41" s="1"/>
  <c r="CS120" i="41"/>
  <c r="CX120" i="41" s="1"/>
  <c r="CV110" i="41"/>
  <c r="DA110" i="41" s="1"/>
  <c r="CU97" i="41"/>
  <c r="CZ97" i="41" s="1"/>
  <c r="CS70" i="41"/>
  <c r="CX70" i="41" s="1"/>
  <c r="CW94" i="41"/>
  <c r="CV106" i="41"/>
  <c r="DA106" i="41" s="1"/>
  <c r="CU74" i="41"/>
  <c r="CZ74" i="41" s="1"/>
  <c r="CT86" i="41"/>
  <c r="CY86" i="41" s="1"/>
  <c r="CW23" i="41"/>
  <c r="DB23" i="41" s="1"/>
  <c r="CU68" i="41"/>
  <c r="CZ68" i="41" s="1"/>
  <c r="CT67" i="41"/>
  <c r="CY67" i="41" s="1"/>
  <c r="CS100" i="41"/>
  <c r="CX100" i="41" s="1"/>
  <c r="CW90" i="41"/>
  <c r="CU82" i="41"/>
  <c r="CZ82" i="41" s="1"/>
  <c r="CT79" i="41"/>
  <c r="CY79" i="41" s="1"/>
  <c r="CS84" i="41"/>
  <c r="CX84" i="41" s="1"/>
  <c r="CV120" i="41"/>
  <c r="DA120" i="41" s="1"/>
  <c r="CT91" i="41"/>
  <c r="CY91" i="41" s="1"/>
  <c r="CV70" i="41"/>
  <c r="DA70" i="41" s="1"/>
  <c r="CU93" i="41"/>
  <c r="CZ93" i="41" s="1"/>
  <c r="CW86" i="41"/>
  <c r="CU83" i="41"/>
  <c r="CZ83" i="41" s="1"/>
  <c r="CT58" i="41"/>
  <c r="CY58" i="41" s="1"/>
  <c r="CV112" i="41"/>
  <c r="DA112" i="41" s="1"/>
  <c r="CU115" i="41"/>
  <c r="CZ115" i="41" s="1"/>
  <c r="CS87" i="41"/>
  <c r="CX87" i="41" s="1"/>
  <c r="CW71" i="41"/>
  <c r="CV105" i="41"/>
  <c r="DA105" i="41" s="1"/>
  <c r="CW75" i="41"/>
  <c r="CW111" i="41"/>
  <c r="CV68" i="41"/>
  <c r="DA68" i="41" s="1"/>
  <c r="CU67" i="41"/>
  <c r="CZ67" i="41" s="1"/>
  <c r="CT100" i="41"/>
  <c r="CY100" i="41" s="1"/>
  <c r="CS114" i="41"/>
  <c r="CX114" i="41" s="1"/>
  <c r="CV82" i="41"/>
  <c r="DA82" i="41" s="1"/>
  <c r="CU79" i="41"/>
  <c r="CZ79" i="41" s="1"/>
  <c r="CT84" i="41"/>
  <c r="CY84" i="41" s="1"/>
  <c r="CS118" i="41"/>
  <c r="CX118" i="41" s="1"/>
  <c r="CW120" i="41"/>
  <c r="CU91" i="41"/>
  <c r="CZ91" i="41" s="1"/>
  <c r="CT95" i="41"/>
  <c r="CY95" i="41" s="1"/>
  <c r="CW70" i="41"/>
  <c r="CV93" i="41"/>
  <c r="DA93" i="41" s="1"/>
  <c r="CT78" i="41"/>
  <c r="CY78" i="41" s="1"/>
  <c r="CS94" i="41"/>
  <c r="CX94" i="41" s="1"/>
  <c r="CW55" i="41"/>
  <c r="CV83" i="41"/>
  <c r="DA83" i="41" s="1"/>
  <c r="CU58" i="41"/>
  <c r="CZ58" i="41" s="1"/>
  <c r="CT66" i="41"/>
  <c r="CY66" i="41" s="1"/>
  <c r="CS54" i="41"/>
  <c r="CX54" i="41" s="1"/>
  <c r="CW112" i="41"/>
  <c r="CV115" i="41"/>
  <c r="DA115" i="41" s="1"/>
  <c r="CU44" i="41"/>
  <c r="CZ44" i="41" s="1"/>
  <c r="CT87" i="41"/>
  <c r="CY87" i="41" s="1"/>
  <c r="CS121" i="41"/>
  <c r="CX121" i="41" s="1"/>
  <c r="CW105" i="41"/>
  <c r="CV85" i="41"/>
  <c r="DA85" i="41" s="1"/>
  <c r="CU76" i="41"/>
  <c r="CZ76" i="41" s="1"/>
  <c r="CT104" i="41"/>
  <c r="CY104" i="41" s="1"/>
  <c r="CS81" i="41"/>
  <c r="CX81" i="41" s="1"/>
  <c r="CW57" i="41"/>
  <c r="CV48" i="41"/>
  <c r="DA48" i="41" s="1"/>
  <c r="CU64" i="41"/>
  <c r="CZ64" i="41" s="1"/>
  <c r="CT52" i="41"/>
  <c r="CY52" i="41" s="1"/>
  <c r="CS62" i="41"/>
  <c r="CX62" i="41" s="1"/>
  <c r="CW98" i="41"/>
  <c r="CV108" i="41"/>
  <c r="DA108" i="41" s="1"/>
  <c r="CU29" i="41"/>
  <c r="CZ29" i="41" s="1"/>
  <c r="CT50" i="41"/>
  <c r="CY50" i="41" s="1"/>
  <c r="CS72" i="41"/>
  <c r="CX72" i="41" s="1"/>
  <c r="CW116" i="41"/>
  <c r="CV113" i="41"/>
  <c r="DA113" i="41" s="1"/>
  <c r="CU122" i="41"/>
  <c r="CZ122" i="41" s="1"/>
  <c r="CT63" i="41"/>
  <c r="CY63" i="41" s="1"/>
  <c r="CS73" i="41"/>
  <c r="CX73" i="41" s="1"/>
  <c r="CW124" i="41"/>
  <c r="CV125" i="41"/>
  <c r="DA125" i="41" s="1"/>
  <c r="CU126" i="41"/>
  <c r="CZ126" i="41" s="1"/>
  <c r="CT127" i="41"/>
  <c r="CY127" i="41" s="1"/>
  <c r="CS128" i="41"/>
  <c r="CX128" i="41" s="1"/>
  <c r="CW132" i="41"/>
  <c r="CV133" i="41"/>
  <c r="DA133" i="41" s="1"/>
  <c r="CU134" i="41"/>
  <c r="CZ134" i="41" s="1"/>
  <c r="CT135" i="41"/>
  <c r="CY135" i="41" s="1"/>
  <c r="CS136" i="41"/>
  <c r="CX136" i="41" s="1"/>
  <c r="CW139" i="41"/>
  <c r="CU140" i="41"/>
  <c r="CZ140" i="41" s="1"/>
  <c r="CT141" i="41"/>
  <c r="CY141" i="41" s="1"/>
  <c r="DB97" i="41" l="1"/>
  <c r="DB86" i="41"/>
  <c r="DB94" i="41"/>
  <c r="DB130" i="41"/>
  <c r="DB61" i="41"/>
  <c r="DB62" i="41"/>
  <c r="DB54" i="41"/>
  <c r="DB128" i="41"/>
  <c r="DB127" i="41"/>
  <c r="DB87" i="41"/>
  <c r="DB100" i="41"/>
  <c r="DB101" i="41"/>
  <c r="DB72" i="41"/>
  <c r="DB50" i="41"/>
  <c r="DB58" i="41"/>
  <c r="DB68" i="41"/>
  <c r="DB93" i="41"/>
  <c r="DB133" i="41"/>
  <c r="DB85" i="41"/>
  <c r="DB92" i="41"/>
  <c r="DB88" i="41"/>
  <c r="DB90" i="41"/>
  <c r="DB98" i="41"/>
  <c r="DB70" i="41"/>
  <c r="DB71" i="41"/>
  <c r="DB118" i="41"/>
  <c r="DB47" i="41"/>
  <c r="DB137" i="41"/>
  <c r="DB78" i="41"/>
  <c r="DB113" i="41"/>
  <c r="DB57" i="41"/>
  <c r="DB122" i="41"/>
  <c r="DB108" i="41"/>
  <c r="DB124" i="41"/>
  <c r="DB75" i="41"/>
  <c r="DB132" i="41"/>
  <c r="DB102" i="41"/>
  <c r="DB138" i="41"/>
  <c r="DB74" i="41"/>
  <c r="DB114" i="41"/>
  <c r="DB136" i="41"/>
  <c r="DB135" i="41"/>
  <c r="DB104" i="41"/>
  <c r="DB84" i="41"/>
  <c r="DB140" i="41"/>
  <c r="DB83" i="41"/>
  <c r="DB131" i="41"/>
  <c r="DB129" i="41"/>
  <c r="DB141" i="41"/>
  <c r="DB112" i="41"/>
  <c r="DB103" i="41"/>
  <c r="DB105" i="41"/>
  <c r="DB109" i="41"/>
  <c r="DB53" i="41"/>
  <c r="DB106" i="41"/>
  <c r="DB73" i="41"/>
  <c r="DB63" i="41"/>
  <c r="DB64" i="41"/>
  <c r="DB48" i="41"/>
  <c r="DB111" i="41"/>
  <c r="DB110" i="41"/>
  <c r="DB82" i="41"/>
  <c r="DB116" i="41"/>
  <c r="DB120" i="41"/>
  <c r="DB119" i="41"/>
  <c r="DB123" i="41"/>
  <c r="DB96" i="41"/>
  <c r="DB80" i="41"/>
  <c r="DB121" i="41"/>
  <c r="DB91" i="41"/>
  <c r="DB79" i="41"/>
  <c r="DB66" i="41"/>
  <c r="DB126" i="41"/>
  <c r="DB67" i="41"/>
  <c r="DB134" i="41"/>
  <c r="DB139" i="41"/>
  <c r="DB55" i="41"/>
  <c r="DB99" i="41"/>
  <c r="DB56" i="41"/>
  <c r="DB81" i="41"/>
  <c r="DB52" i="41"/>
  <c r="DB95" i="41"/>
  <c r="DB76" i="41"/>
  <c r="DB125" i="41"/>
  <c r="DB115" i="41"/>
  <c r="BX117" i="41" l="1"/>
  <c r="CR117" i="41" s="1"/>
  <c r="BW117" i="41"/>
  <c r="CQ117" i="41" s="1"/>
  <c r="BV117" i="41"/>
  <c r="CP117" i="41" s="1"/>
  <c r="BU117" i="41"/>
  <c r="CO117" i="41" s="1"/>
  <c r="BT117" i="41"/>
  <c r="CN117" i="41" s="1"/>
  <c r="BI117" i="41"/>
  <c r="BH117" i="41"/>
  <c r="BG117" i="41"/>
  <c r="BF117" i="41"/>
  <c r="BE117" i="41"/>
  <c r="AT117" i="41"/>
  <c r="AS117" i="41"/>
  <c r="AR117" i="41"/>
  <c r="AQ117" i="41"/>
  <c r="AP117" i="41"/>
  <c r="AE117" i="41"/>
  <c r="AD117" i="41"/>
  <c r="AC117" i="41"/>
  <c r="AB117" i="41"/>
  <c r="AA117" i="41"/>
  <c r="U117" i="41"/>
  <c r="T117" i="41"/>
  <c r="P117" i="41"/>
  <c r="O117" i="41"/>
  <c r="N117" i="41"/>
  <c r="M117" i="41"/>
  <c r="L117" i="41"/>
  <c r="DL107" i="41"/>
  <c r="DK107" i="41"/>
  <c r="DJ107" i="41"/>
  <c r="DI107" i="41"/>
  <c r="DH107" i="41"/>
  <c r="BX107" i="41"/>
  <c r="CR107" i="41" s="1"/>
  <c r="BW107" i="41"/>
  <c r="CQ107" i="41" s="1"/>
  <c r="BV107" i="41"/>
  <c r="CP107" i="41" s="1"/>
  <c r="BU107" i="41"/>
  <c r="CO107" i="41" s="1"/>
  <c r="BT107" i="41"/>
  <c r="CN107" i="41" s="1"/>
  <c r="BI107" i="41"/>
  <c r="BH107" i="41"/>
  <c r="BG107" i="41"/>
  <c r="BF107" i="41"/>
  <c r="BE107" i="41"/>
  <c r="AT107" i="41"/>
  <c r="AS107" i="41"/>
  <c r="AR107" i="41"/>
  <c r="AQ107" i="41"/>
  <c r="AP107" i="41"/>
  <c r="AE107" i="41"/>
  <c r="AD107" i="41"/>
  <c r="AC107" i="41"/>
  <c r="AB107" i="41"/>
  <c r="AA107" i="41"/>
  <c r="P107" i="41"/>
  <c r="O107" i="41"/>
  <c r="N107" i="41"/>
  <c r="M107" i="41"/>
  <c r="L107" i="41"/>
  <c r="DL89" i="41"/>
  <c r="DK89" i="41"/>
  <c r="DJ89" i="41"/>
  <c r="DI89" i="41"/>
  <c r="DH89" i="41"/>
  <c r="BX89" i="41"/>
  <c r="CR89" i="41" s="1"/>
  <c r="BW89" i="41"/>
  <c r="CQ89" i="41" s="1"/>
  <c r="BV89" i="41"/>
  <c r="CP89" i="41" s="1"/>
  <c r="BU89" i="41"/>
  <c r="CO89" i="41" s="1"/>
  <c r="BT89" i="41"/>
  <c r="CN89" i="41" s="1"/>
  <c r="BI89" i="41"/>
  <c r="BH89" i="41"/>
  <c r="BG89" i="41"/>
  <c r="BF89" i="41"/>
  <c r="BE89" i="41"/>
  <c r="AT89" i="41"/>
  <c r="AS89" i="41"/>
  <c r="AR89" i="41"/>
  <c r="AQ89" i="41"/>
  <c r="AP89" i="41"/>
  <c r="AE89" i="41"/>
  <c r="AD89" i="41"/>
  <c r="AC89" i="41"/>
  <c r="AB89" i="41"/>
  <c r="AA89" i="41"/>
  <c r="P89" i="41"/>
  <c r="O89" i="41"/>
  <c r="N89" i="41"/>
  <c r="M89" i="41"/>
  <c r="L89" i="41"/>
  <c r="DL77" i="41"/>
  <c r="DK77" i="41"/>
  <c r="DJ77" i="41"/>
  <c r="DI77" i="41"/>
  <c r="DH77" i="41"/>
  <c r="BX77" i="41"/>
  <c r="CR77" i="41" s="1"/>
  <c r="BW77" i="41"/>
  <c r="CQ77" i="41" s="1"/>
  <c r="BV77" i="41"/>
  <c r="CP77" i="41" s="1"/>
  <c r="BU77" i="41"/>
  <c r="CO77" i="41" s="1"/>
  <c r="BT77" i="41"/>
  <c r="CN77" i="41" s="1"/>
  <c r="BI77" i="41"/>
  <c r="BH77" i="41"/>
  <c r="BG77" i="41"/>
  <c r="BF77" i="41"/>
  <c r="BE77" i="41"/>
  <c r="AT77" i="41"/>
  <c r="AS77" i="41"/>
  <c r="AR77" i="41"/>
  <c r="AQ77" i="41"/>
  <c r="AP77" i="41"/>
  <c r="AE77" i="41"/>
  <c r="AD77" i="41"/>
  <c r="AC77" i="41"/>
  <c r="AB77" i="41"/>
  <c r="AA77" i="41"/>
  <c r="P77" i="41"/>
  <c r="O77" i="41"/>
  <c r="N77" i="41"/>
  <c r="M77" i="41"/>
  <c r="L77" i="41"/>
  <c r="DL69" i="41"/>
  <c r="DK69" i="41"/>
  <c r="DJ69" i="41"/>
  <c r="DI69" i="41"/>
  <c r="DH69" i="41"/>
  <c r="BX69" i="41"/>
  <c r="CR69" i="41" s="1"/>
  <c r="BW69" i="41"/>
  <c r="CQ69" i="41" s="1"/>
  <c r="BV69" i="41"/>
  <c r="CP69" i="41" s="1"/>
  <c r="BU69" i="41"/>
  <c r="CO69" i="41" s="1"/>
  <c r="BT69" i="41"/>
  <c r="CN69" i="41" s="1"/>
  <c r="BI69" i="41"/>
  <c r="BH69" i="41"/>
  <c r="BG69" i="41"/>
  <c r="BF69" i="41"/>
  <c r="BE69" i="41"/>
  <c r="AT69" i="41"/>
  <c r="AS69" i="41"/>
  <c r="AR69" i="41"/>
  <c r="AQ69" i="41"/>
  <c r="AP69" i="41"/>
  <c r="AE69" i="41"/>
  <c r="AD69" i="41"/>
  <c r="AC69" i="41"/>
  <c r="AB69" i="41"/>
  <c r="AA69" i="41"/>
  <c r="P69" i="41"/>
  <c r="O69" i="41"/>
  <c r="N69" i="41"/>
  <c r="M69" i="41"/>
  <c r="L69" i="41"/>
  <c r="DL60" i="41"/>
  <c r="DK60" i="41"/>
  <c r="DJ60" i="41"/>
  <c r="DI60" i="41"/>
  <c r="DH60" i="41"/>
  <c r="BX60" i="41"/>
  <c r="CR60" i="41" s="1"/>
  <c r="BW60" i="41"/>
  <c r="CQ60" i="41" s="1"/>
  <c r="BV60" i="41"/>
  <c r="CP60" i="41" s="1"/>
  <c r="BU60" i="41"/>
  <c r="CO60" i="41" s="1"/>
  <c r="BT60" i="41"/>
  <c r="CN60" i="41" s="1"/>
  <c r="BI60" i="41"/>
  <c r="BH60" i="41"/>
  <c r="BG60" i="41"/>
  <c r="BF60" i="41"/>
  <c r="BE60" i="41"/>
  <c r="AT60" i="41"/>
  <c r="AS60" i="41"/>
  <c r="AR60" i="41"/>
  <c r="AQ60" i="41"/>
  <c r="AP60" i="41"/>
  <c r="AE60" i="41"/>
  <c r="AD60" i="41"/>
  <c r="AC60" i="41"/>
  <c r="AB60" i="41"/>
  <c r="AA60" i="41"/>
  <c r="P60" i="41"/>
  <c r="O60" i="41"/>
  <c r="N60" i="41"/>
  <c r="M60" i="41"/>
  <c r="L60" i="41"/>
  <c r="DL59" i="41"/>
  <c r="DK59" i="41"/>
  <c r="DJ59" i="41"/>
  <c r="DI59" i="41"/>
  <c r="DH59" i="41"/>
  <c r="BX59" i="41"/>
  <c r="CR59" i="41" s="1"/>
  <c r="BW59" i="41"/>
  <c r="CQ59" i="41" s="1"/>
  <c r="BV59" i="41"/>
  <c r="CP59" i="41" s="1"/>
  <c r="BU59" i="41"/>
  <c r="CO59" i="41" s="1"/>
  <c r="BT59" i="41"/>
  <c r="CN59" i="41" s="1"/>
  <c r="BI59" i="41"/>
  <c r="BH59" i="41"/>
  <c r="BG59" i="41"/>
  <c r="BF59" i="41"/>
  <c r="BE59" i="41"/>
  <c r="AT59" i="41"/>
  <c r="AS59" i="41"/>
  <c r="AR59" i="41"/>
  <c r="AQ59" i="41"/>
  <c r="AP59" i="41"/>
  <c r="AE59" i="41"/>
  <c r="AD59" i="41"/>
  <c r="AC59" i="41"/>
  <c r="AB59" i="41"/>
  <c r="AA59" i="41"/>
  <c r="P59" i="41"/>
  <c r="O59" i="41"/>
  <c r="N59" i="41"/>
  <c r="M59" i="41"/>
  <c r="L59" i="41"/>
  <c r="DL51" i="41"/>
  <c r="DK51" i="41"/>
  <c r="DJ51" i="41"/>
  <c r="DI51" i="41"/>
  <c r="DH51" i="41"/>
  <c r="BX51" i="41"/>
  <c r="CR51" i="41" s="1"/>
  <c r="BW51" i="41"/>
  <c r="CQ51" i="41" s="1"/>
  <c r="BV51" i="41"/>
  <c r="CP51" i="41" s="1"/>
  <c r="BU51" i="41"/>
  <c r="CO51" i="41" s="1"/>
  <c r="BT51" i="41"/>
  <c r="CN51" i="41" s="1"/>
  <c r="BI51" i="41"/>
  <c r="BH51" i="41"/>
  <c r="BG51" i="41"/>
  <c r="BF51" i="41"/>
  <c r="BE51" i="41"/>
  <c r="AT51" i="41"/>
  <c r="AS51" i="41"/>
  <c r="AR51" i="41"/>
  <c r="AQ51" i="41"/>
  <c r="AP51" i="41"/>
  <c r="AE51" i="41"/>
  <c r="AD51" i="41"/>
  <c r="AC51" i="41"/>
  <c r="AB51" i="41"/>
  <c r="AA51" i="41"/>
  <c r="P51" i="41"/>
  <c r="O51" i="41"/>
  <c r="N51" i="41"/>
  <c r="M51" i="41"/>
  <c r="L51" i="41"/>
  <c r="DL49" i="41"/>
  <c r="DK49" i="41"/>
  <c r="DJ49" i="41"/>
  <c r="DI49" i="41"/>
  <c r="DH49" i="41"/>
  <c r="CR49" i="41"/>
  <c r="CQ49" i="41"/>
  <c r="CP49" i="41"/>
  <c r="CO49" i="41"/>
  <c r="CM49" i="41"/>
  <c r="CL49" i="41"/>
  <c r="CK49" i="41"/>
  <c r="CJ49" i="41"/>
  <c r="BT49" i="41"/>
  <c r="CN49" i="41" s="1"/>
  <c r="BE49" i="41"/>
  <c r="AP49" i="41"/>
  <c r="AA49" i="41"/>
  <c r="P49" i="41"/>
  <c r="CW49" i="41" s="1"/>
  <c r="O49" i="41"/>
  <c r="CV49" i="41" s="1"/>
  <c r="N49" i="41"/>
  <c r="CU49" i="41" s="1"/>
  <c r="CZ49" i="41" s="1"/>
  <c r="M49" i="41"/>
  <c r="CT49" i="41" s="1"/>
  <c r="CY49" i="41" s="1"/>
  <c r="L49" i="41"/>
  <c r="DL46" i="41"/>
  <c r="DK46" i="41"/>
  <c r="DJ46" i="41"/>
  <c r="DI46" i="41"/>
  <c r="DH46" i="41"/>
  <c r="BX46" i="41"/>
  <c r="CR46" i="41" s="1"/>
  <c r="BW46" i="41"/>
  <c r="CQ46" i="41" s="1"/>
  <c r="BV46" i="41"/>
  <c r="CP46" i="41" s="1"/>
  <c r="BU46" i="41"/>
  <c r="CO46" i="41" s="1"/>
  <c r="BT46" i="41"/>
  <c r="CN46" i="41" s="1"/>
  <c r="BI46" i="41"/>
  <c r="BH46" i="41"/>
  <c r="BG46" i="41"/>
  <c r="BF46" i="41"/>
  <c r="BE46" i="41"/>
  <c r="AT46" i="41"/>
  <c r="AS46" i="41"/>
  <c r="AR46" i="41"/>
  <c r="AQ46" i="41"/>
  <c r="AP46" i="41"/>
  <c r="AE46" i="41"/>
  <c r="AD46" i="41"/>
  <c r="AC46" i="41"/>
  <c r="AB46" i="41"/>
  <c r="AA46" i="41"/>
  <c r="P46" i="41"/>
  <c r="O46" i="41"/>
  <c r="N46" i="41"/>
  <c r="M46" i="41"/>
  <c r="L46" i="41"/>
  <c r="DL43" i="41"/>
  <c r="DK43" i="41"/>
  <c r="DJ43" i="41"/>
  <c r="DI43" i="41"/>
  <c r="DH43" i="41"/>
  <c r="BX43" i="41"/>
  <c r="CR43" i="41" s="1"/>
  <c r="BW43" i="41"/>
  <c r="CQ43" i="41" s="1"/>
  <c r="BV43" i="41"/>
  <c r="CP43" i="41" s="1"/>
  <c r="BU43" i="41"/>
  <c r="CO43" i="41" s="1"/>
  <c r="BT43" i="41"/>
  <c r="CN43" i="41" s="1"/>
  <c r="BI43" i="41"/>
  <c r="BH43" i="41"/>
  <c r="BG43" i="41"/>
  <c r="BF43" i="41"/>
  <c r="BE43" i="41"/>
  <c r="AT43" i="41"/>
  <c r="AS43" i="41"/>
  <c r="AR43" i="41"/>
  <c r="AQ43" i="41"/>
  <c r="AP43" i="41"/>
  <c r="AE43" i="41"/>
  <c r="AD43" i="41"/>
  <c r="AC43" i="41"/>
  <c r="AB43" i="41"/>
  <c r="AA43" i="41"/>
  <c r="P43" i="41"/>
  <c r="O43" i="41"/>
  <c r="N43" i="41"/>
  <c r="M43" i="41"/>
  <c r="L43" i="41"/>
  <c r="DL42" i="41"/>
  <c r="DK42" i="41"/>
  <c r="DJ42" i="41"/>
  <c r="DI42" i="41"/>
  <c r="DH42" i="41"/>
  <c r="CR42" i="41"/>
  <c r="CQ42" i="41"/>
  <c r="CP42" i="41"/>
  <c r="CO42" i="41"/>
  <c r="CM42" i="41"/>
  <c r="CL42" i="41"/>
  <c r="CK42" i="41"/>
  <c r="CJ42" i="41"/>
  <c r="BT42" i="41"/>
  <c r="CI42" i="41" s="1"/>
  <c r="BE42" i="41"/>
  <c r="AP42" i="41"/>
  <c r="AA42" i="41"/>
  <c r="P42" i="41"/>
  <c r="O42" i="41"/>
  <c r="CV42" i="41" s="1"/>
  <c r="DA42" i="41" s="1"/>
  <c r="N42" i="41"/>
  <c r="CU42" i="41" s="1"/>
  <c r="CZ42" i="41" s="1"/>
  <c r="M42" i="41"/>
  <c r="CT42" i="41" s="1"/>
  <c r="L42" i="41"/>
  <c r="DL41" i="41"/>
  <c r="DK41" i="41"/>
  <c r="DJ41" i="41"/>
  <c r="DI41" i="41"/>
  <c r="DH41" i="41"/>
  <c r="BX41" i="41"/>
  <c r="CR41" i="41" s="1"/>
  <c r="BW41" i="41"/>
  <c r="CQ41" i="41" s="1"/>
  <c r="BV41" i="41"/>
  <c r="CP41" i="41" s="1"/>
  <c r="BU41" i="41"/>
  <c r="CO41" i="41" s="1"/>
  <c r="BT41" i="41"/>
  <c r="CN41" i="41" s="1"/>
  <c r="BI41" i="41"/>
  <c r="BH41" i="41"/>
  <c r="BG41" i="41"/>
  <c r="BF41" i="41"/>
  <c r="BE41" i="41"/>
  <c r="AT41" i="41"/>
  <c r="AS41" i="41"/>
  <c r="AR41" i="41"/>
  <c r="AQ41" i="41"/>
  <c r="AP41" i="41"/>
  <c r="AE41" i="41"/>
  <c r="AD41" i="41"/>
  <c r="AC41" i="41"/>
  <c r="AB41" i="41"/>
  <c r="AA41" i="41"/>
  <c r="P41" i="41"/>
  <c r="O41" i="41"/>
  <c r="N41" i="41"/>
  <c r="M41" i="41"/>
  <c r="L41" i="41"/>
  <c r="DL38" i="41"/>
  <c r="DK38" i="41"/>
  <c r="DJ38" i="41"/>
  <c r="DI38" i="41"/>
  <c r="DH38" i="41"/>
  <c r="BX38" i="41"/>
  <c r="CR38" i="41" s="1"/>
  <c r="BW38" i="41"/>
  <c r="CQ38" i="41" s="1"/>
  <c r="BV38" i="41"/>
  <c r="CP38" i="41" s="1"/>
  <c r="BU38" i="41"/>
  <c r="CO38" i="41" s="1"/>
  <c r="BT38" i="41"/>
  <c r="CN38" i="41" s="1"/>
  <c r="BI38" i="41"/>
  <c r="BH38" i="41"/>
  <c r="BG38" i="41"/>
  <c r="BF38" i="41"/>
  <c r="BE38" i="41"/>
  <c r="AT38" i="41"/>
  <c r="AS38" i="41"/>
  <c r="AR38" i="41"/>
  <c r="AQ38" i="41"/>
  <c r="AP38" i="41"/>
  <c r="AE38" i="41"/>
  <c r="AD38" i="41"/>
  <c r="AC38" i="41"/>
  <c r="AB38" i="41"/>
  <c r="AA38" i="41"/>
  <c r="P38" i="41"/>
  <c r="O38" i="41"/>
  <c r="N38" i="41"/>
  <c r="M38" i="41"/>
  <c r="L38" i="41"/>
  <c r="DL37" i="41"/>
  <c r="DK37" i="41"/>
  <c r="DJ37" i="41"/>
  <c r="DI37" i="41"/>
  <c r="DH37" i="41"/>
  <c r="BX37" i="41"/>
  <c r="CR37" i="41" s="1"/>
  <c r="BW37" i="41"/>
  <c r="CQ37" i="41" s="1"/>
  <c r="BV37" i="41"/>
  <c r="CP37" i="41" s="1"/>
  <c r="BU37" i="41"/>
  <c r="CO37" i="41" s="1"/>
  <c r="BT37" i="41"/>
  <c r="CN37" i="41" s="1"/>
  <c r="BI37" i="41"/>
  <c r="BH37" i="41"/>
  <c r="BG37" i="41"/>
  <c r="BF37" i="41"/>
  <c r="BE37" i="41"/>
  <c r="AT37" i="41"/>
  <c r="AS37" i="41"/>
  <c r="AR37" i="41"/>
  <c r="AQ37" i="41"/>
  <c r="AP37" i="41"/>
  <c r="AE37" i="41"/>
  <c r="AD37" i="41"/>
  <c r="AC37" i="41"/>
  <c r="AB37" i="41"/>
  <c r="AA37" i="41"/>
  <c r="P37" i="41"/>
  <c r="O37" i="41"/>
  <c r="N37" i="41"/>
  <c r="M37" i="41"/>
  <c r="L37" i="41"/>
  <c r="DL36" i="41"/>
  <c r="DK36" i="41"/>
  <c r="DJ36" i="41"/>
  <c r="DI36" i="41"/>
  <c r="DH36" i="41"/>
  <c r="BX36" i="41"/>
  <c r="CR36" i="41" s="1"/>
  <c r="BW36" i="41"/>
  <c r="CQ36" i="41" s="1"/>
  <c r="BV36" i="41"/>
  <c r="CP36" i="41" s="1"/>
  <c r="BU36" i="41"/>
  <c r="CO36" i="41" s="1"/>
  <c r="BT36" i="41"/>
  <c r="CN36" i="41" s="1"/>
  <c r="BI36" i="41"/>
  <c r="BH36" i="41"/>
  <c r="BG36" i="41"/>
  <c r="BF36" i="41"/>
  <c r="BE36" i="41"/>
  <c r="AT36" i="41"/>
  <c r="AS36" i="41"/>
  <c r="AR36" i="41"/>
  <c r="AQ36" i="41"/>
  <c r="AP36" i="41"/>
  <c r="AE36" i="41"/>
  <c r="AD36" i="41"/>
  <c r="AC36" i="41"/>
  <c r="AB36" i="41"/>
  <c r="AA36" i="41"/>
  <c r="P36" i="41"/>
  <c r="O36" i="41"/>
  <c r="N36" i="41"/>
  <c r="M36" i="41"/>
  <c r="L36" i="41"/>
  <c r="DL35" i="41"/>
  <c r="DK35" i="41"/>
  <c r="DJ35" i="41"/>
  <c r="DI35" i="41"/>
  <c r="DH35" i="41"/>
  <c r="BX35" i="41"/>
  <c r="CR35" i="41" s="1"/>
  <c r="BW35" i="41"/>
  <c r="CQ35" i="41" s="1"/>
  <c r="BV35" i="41"/>
  <c r="CP35" i="41" s="1"/>
  <c r="BU35" i="41"/>
  <c r="CO35" i="41" s="1"/>
  <c r="BT35" i="41"/>
  <c r="CN35" i="41" s="1"/>
  <c r="BI35" i="41"/>
  <c r="BH35" i="41"/>
  <c r="BG35" i="41"/>
  <c r="BF35" i="41"/>
  <c r="BE35" i="41"/>
  <c r="AT35" i="41"/>
  <c r="AS35" i="41"/>
  <c r="AR35" i="41"/>
  <c r="AQ35" i="41"/>
  <c r="AP35" i="41"/>
  <c r="AE35" i="41"/>
  <c r="AD35" i="41"/>
  <c r="AC35" i="41"/>
  <c r="AB35" i="41"/>
  <c r="AA35" i="41"/>
  <c r="P35" i="41"/>
  <c r="O35" i="41"/>
  <c r="N35" i="41"/>
  <c r="M35" i="41"/>
  <c r="L35" i="41"/>
  <c r="DL34" i="41"/>
  <c r="DK34" i="41"/>
  <c r="DJ34" i="41"/>
  <c r="DI34" i="41"/>
  <c r="DH34" i="41"/>
  <c r="BX34" i="41"/>
  <c r="CR34" i="41" s="1"/>
  <c r="BW34" i="41"/>
  <c r="CQ34" i="41" s="1"/>
  <c r="BV34" i="41"/>
  <c r="CP34" i="41" s="1"/>
  <c r="BU34" i="41"/>
  <c r="CO34" i="41" s="1"/>
  <c r="BT34" i="41"/>
  <c r="CN34" i="41" s="1"/>
  <c r="BI34" i="41"/>
  <c r="BH34" i="41"/>
  <c r="BG34" i="41"/>
  <c r="BF34" i="41"/>
  <c r="BE34" i="41"/>
  <c r="AT34" i="41"/>
  <c r="AS34" i="41"/>
  <c r="AR34" i="41"/>
  <c r="AQ34" i="41"/>
  <c r="AP34" i="41"/>
  <c r="AE34" i="41"/>
  <c r="AD34" i="41"/>
  <c r="AC34" i="41"/>
  <c r="AB34" i="41"/>
  <c r="AA34" i="41"/>
  <c r="P34" i="41"/>
  <c r="O34" i="41"/>
  <c r="N34" i="41"/>
  <c r="M34" i="41"/>
  <c r="L34" i="41"/>
  <c r="DL33" i="41"/>
  <c r="DK33" i="41"/>
  <c r="DJ33" i="41"/>
  <c r="DI33" i="41"/>
  <c r="DH33" i="41"/>
  <c r="BX33" i="41"/>
  <c r="CR33" i="41" s="1"/>
  <c r="BW33" i="41"/>
  <c r="CQ33" i="41" s="1"/>
  <c r="BV33" i="41"/>
  <c r="CP33" i="41" s="1"/>
  <c r="BU33" i="41"/>
  <c r="CO33" i="41" s="1"/>
  <c r="BT33" i="41"/>
  <c r="CN33" i="41" s="1"/>
  <c r="BI33" i="41"/>
  <c r="BH33" i="41"/>
  <c r="BG33" i="41"/>
  <c r="BF33" i="41"/>
  <c r="BE33" i="41"/>
  <c r="AT33" i="41"/>
  <c r="AS33" i="41"/>
  <c r="AR33" i="41"/>
  <c r="AQ33" i="41"/>
  <c r="AP33" i="41"/>
  <c r="AE33" i="41"/>
  <c r="AD33" i="41"/>
  <c r="AC33" i="41"/>
  <c r="AB33" i="41"/>
  <c r="AA33" i="41"/>
  <c r="P33" i="41"/>
  <c r="O33" i="41"/>
  <c r="N33" i="41"/>
  <c r="M33" i="41"/>
  <c r="L33" i="41"/>
  <c r="DL32" i="41"/>
  <c r="DK32" i="41"/>
  <c r="DJ32" i="41"/>
  <c r="DI32" i="41"/>
  <c r="DH32" i="41"/>
  <c r="BX32" i="41"/>
  <c r="CR32" i="41" s="1"/>
  <c r="BW32" i="41"/>
  <c r="CQ32" i="41" s="1"/>
  <c r="BV32" i="41"/>
  <c r="CP32" i="41" s="1"/>
  <c r="BU32" i="41"/>
  <c r="CO32" i="41" s="1"/>
  <c r="BT32" i="41"/>
  <c r="CN32" i="41" s="1"/>
  <c r="BI32" i="41"/>
  <c r="BH32" i="41"/>
  <c r="BG32" i="41"/>
  <c r="BF32" i="41"/>
  <c r="BE32" i="41"/>
  <c r="AT32" i="41"/>
  <c r="AS32" i="41"/>
  <c r="AR32" i="41"/>
  <c r="AQ32" i="41"/>
  <c r="AP32" i="41"/>
  <c r="AE32" i="41"/>
  <c r="AD32" i="41"/>
  <c r="AC32" i="41"/>
  <c r="AB32" i="41"/>
  <c r="AA32" i="41"/>
  <c r="P32" i="41"/>
  <c r="O32" i="41"/>
  <c r="N32" i="41"/>
  <c r="M32" i="41"/>
  <c r="L32" i="41"/>
  <c r="DL31" i="41"/>
  <c r="DK31" i="41"/>
  <c r="DJ31" i="41"/>
  <c r="DI31" i="41"/>
  <c r="DH31" i="41"/>
  <c r="BX31" i="41"/>
  <c r="CR31" i="41" s="1"/>
  <c r="BW31" i="41"/>
  <c r="CQ31" i="41" s="1"/>
  <c r="BV31" i="41"/>
  <c r="CP31" i="41" s="1"/>
  <c r="BU31" i="41"/>
  <c r="CO31" i="41" s="1"/>
  <c r="BT31" i="41"/>
  <c r="CN31" i="41" s="1"/>
  <c r="BI31" i="41"/>
  <c r="BH31" i="41"/>
  <c r="BG31" i="41"/>
  <c r="BF31" i="41"/>
  <c r="BE31" i="41"/>
  <c r="AT31" i="41"/>
  <c r="AS31" i="41"/>
  <c r="AR31" i="41"/>
  <c r="AQ31" i="41"/>
  <c r="AP31" i="41"/>
  <c r="AE31" i="41"/>
  <c r="AD31" i="41"/>
  <c r="AC31" i="41"/>
  <c r="AB31" i="41"/>
  <c r="AA31" i="41"/>
  <c r="P31" i="41"/>
  <c r="O31" i="41"/>
  <c r="N31" i="41"/>
  <c r="M31" i="41"/>
  <c r="L31" i="41"/>
  <c r="DL30" i="41"/>
  <c r="DK30" i="41"/>
  <c r="DJ30" i="41"/>
  <c r="DI30" i="41"/>
  <c r="DH30" i="41"/>
  <c r="BX30" i="41"/>
  <c r="CR30" i="41" s="1"/>
  <c r="BW30" i="41"/>
  <c r="CQ30" i="41" s="1"/>
  <c r="BV30" i="41"/>
  <c r="CP30" i="41" s="1"/>
  <c r="BU30" i="41"/>
  <c r="CO30" i="41" s="1"/>
  <c r="BT30" i="41"/>
  <c r="CN30" i="41" s="1"/>
  <c r="BI30" i="41"/>
  <c r="BH30" i="41"/>
  <c r="BG30" i="41"/>
  <c r="BF30" i="41"/>
  <c r="BE30" i="41"/>
  <c r="AT30" i="41"/>
  <c r="AS30" i="41"/>
  <c r="AR30" i="41"/>
  <c r="AQ30" i="41"/>
  <c r="AP30" i="41"/>
  <c r="AE30" i="41"/>
  <c r="AD30" i="41"/>
  <c r="AC30" i="41"/>
  <c r="AB30" i="41"/>
  <c r="AA30" i="41"/>
  <c r="P30" i="41"/>
  <c r="O30" i="41"/>
  <c r="N30" i="41"/>
  <c r="M30" i="41"/>
  <c r="L30" i="41"/>
  <c r="DL28" i="41"/>
  <c r="DK28" i="41"/>
  <c r="DJ28" i="41"/>
  <c r="DI28" i="41"/>
  <c r="DH28" i="41"/>
  <c r="BX28" i="41"/>
  <c r="CR28" i="41" s="1"/>
  <c r="BW28" i="41"/>
  <c r="CQ28" i="41" s="1"/>
  <c r="BV28" i="41"/>
  <c r="CP28" i="41" s="1"/>
  <c r="BU28" i="41"/>
  <c r="CO28" i="41" s="1"/>
  <c r="BT28" i="41"/>
  <c r="CN28" i="41" s="1"/>
  <c r="BI28" i="41"/>
  <c r="BH28" i="41"/>
  <c r="BG28" i="41"/>
  <c r="BF28" i="41"/>
  <c r="BE28" i="41"/>
  <c r="AT28" i="41"/>
  <c r="AS28" i="41"/>
  <c r="AR28" i="41"/>
  <c r="AQ28" i="41"/>
  <c r="AP28" i="41"/>
  <c r="AE28" i="41"/>
  <c r="AD28" i="41"/>
  <c r="AC28" i="41"/>
  <c r="AB28" i="41"/>
  <c r="AA28" i="41"/>
  <c r="P28" i="41"/>
  <c r="O28" i="41"/>
  <c r="N28" i="41"/>
  <c r="M28" i="41"/>
  <c r="L28" i="41"/>
  <c r="DL27" i="41"/>
  <c r="DK27" i="41"/>
  <c r="DJ27" i="41"/>
  <c r="DI27" i="41"/>
  <c r="DH27" i="41"/>
  <c r="BX27" i="41"/>
  <c r="CR27" i="41" s="1"/>
  <c r="BW27" i="41"/>
  <c r="CQ27" i="41" s="1"/>
  <c r="BV27" i="41"/>
  <c r="CP27" i="41" s="1"/>
  <c r="BU27" i="41"/>
  <c r="CO27" i="41" s="1"/>
  <c r="BT27" i="41"/>
  <c r="CN27" i="41" s="1"/>
  <c r="BI27" i="41"/>
  <c r="BH27" i="41"/>
  <c r="BG27" i="41"/>
  <c r="BF27" i="41"/>
  <c r="BE27" i="41"/>
  <c r="AT27" i="41"/>
  <c r="AS27" i="41"/>
  <c r="AR27" i="41"/>
  <c r="AQ27" i="41"/>
  <c r="AP27" i="41"/>
  <c r="AE27" i="41"/>
  <c r="AD27" i="41"/>
  <c r="AC27" i="41"/>
  <c r="AB27" i="41"/>
  <c r="AA27" i="41"/>
  <c r="P27" i="41"/>
  <c r="O27" i="41"/>
  <c r="N27" i="41"/>
  <c r="M27" i="41"/>
  <c r="L27" i="41"/>
  <c r="DL26" i="41"/>
  <c r="DK26" i="41"/>
  <c r="DJ26" i="41"/>
  <c r="DI26" i="41"/>
  <c r="DH26" i="41"/>
  <c r="BX26" i="41"/>
  <c r="CR26" i="41" s="1"/>
  <c r="BW26" i="41"/>
  <c r="CQ26" i="41" s="1"/>
  <c r="BV26" i="41"/>
  <c r="CP26" i="41" s="1"/>
  <c r="BU26" i="41"/>
  <c r="CO26" i="41" s="1"/>
  <c r="BT26" i="41"/>
  <c r="CN26" i="41" s="1"/>
  <c r="BI26" i="41"/>
  <c r="BH26" i="41"/>
  <c r="BG26" i="41"/>
  <c r="BF26" i="41"/>
  <c r="BE26" i="41"/>
  <c r="AT26" i="41"/>
  <c r="AS26" i="41"/>
  <c r="AR26" i="41"/>
  <c r="AQ26" i="41"/>
  <c r="AP26" i="41"/>
  <c r="AE26" i="41"/>
  <c r="AD26" i="41"/>
  <c r="AC26" i="41"/>
  <c r="AB26" i="41"/>
  <c r="AA26" i="41"/>
  <c r="P26" i="41"/>
  <c r="O26" i="41"/>
  <c r="N26" i="41"/>
  <c r="M26" i="41"/>
  <c r="L26" i="41"/>
  <c r="DL25" i="41"/>
  <c r="DK25" i="41"/>
  <c r="DJ25" i="41"/>
  <c r="DI25" i="41"/>
  <c r="DH25" i="41"/>
  <c r="BX25" i="41"/>
  <c r="CR25" i="41" s="1"/>
  <c r="BW25" i="41"/>
  <c r="CQ25" i="41" s="1"/>
  <c r="BV25" i="41"/>
  <c r="CP25" i="41" s="1"/>
  <c r="BU25" i="41"/>
  <c r="CO25" i="41" s="1"/>
  <c r="BT25" i="41"/>
  <c r="CN25" i="41" s="1"/>
  <c r="BI25" i="41"/>
  <c r="BH25" i="41"/>
  <c r="BG25" i="41"/>
  <c r="BF25" i="41"/>
  <c r="BE25" i="41"/>
  <c r="AT25" i="41"/>
  <c r="AS25" i="41"/>
  <c r="AR25" i="41"/>
  <c r="AQ25" i="41"/>
  <c r="AP25" i="41"/>
  <c r="AE25" i="41"/>
  <c r="AD25" i="41"/>
  <c r="AC25" i="41"/>
  <c r="AB25" i="41"/>
  <c r="AA25" i="41"/>
  <c r="P25" i="41"/>
  <c r="O25" i="41"/>
  <c r="N25" i="41"/>
  <c r="M25" i="41"/>
  <c r="L25" i="41"/>
  <c r="DL24" i="41"/>
  <c r="DK24" i="41"/>
  <c r="DJ24" i="41"/>
  <c r="DI24" i="41"/>
  <c r="DH24" i="41"/>
  <c r="CR24" i="41"/>
  <c r="CQ24" i="41"/>
  <c r="CP24" i="41"/>
  <c r="CO24" i="41"/>
  <c r="CM24" i="41"/>
  <c r="CL24" i="41"/>
  <c r="CK24" i="41"/>
  <c r="CJ24" i="41"/>
  <c r="BT24" i="41"/>
  <c r="CN24" i="41" s="1"/>
  <c r="BE24" i="41"/>
  <c r="AP24" i="41"/>
  <c r="AA24" i="41"/>
  <c r="P24" i="41"/>
  <c r="O24" i="41"/>
  <c r="CV24" i="41" s="1"/>
  <c r="N24" i="41"/>
  <c r="CU24" i="41" s="1"/>
  <c r="M24" i="41"/>
  <c r="CT24" i="41" s="1"/>
  <c r="CY24" i="41" s="1"/>
  <c r="L24" i="41"/>
  <c r="DL22" i="41"/>
  <c r="DK22" i="41"/>
  <c r="DJ22" i="41"/>
  <c r="DI22" i="41"/>
  <c r="DH22" i="41"/>
  <c r="BX22" i="41"/>
  <c r="CR22" i="41" s="1"/>
  <c r="BW22" i="41"/>
  <c r="CQ22" i="41" s="1"/>
  <c r="BV22" i="41"/>
  <c r="CP22" i="41" s="1"/>
  <c r="BU22" i="41"/>
  <c r="CO22" i="41" s="1"/>
  <c r="BT22" i="41"/>
  <c r="CN22" i="41" s="1"/>
  <c r="BI22" i="41"/>
  <c r="BH22" i="41"/>
  <c r="BG22" i="41"/>
  <c r="BF22" i="41"/>
  <c r="BE22" i="41"/>
  <c r="AT22" i="41"/>
  <c r="AS22" i="41"/>
  <c r="AR22" i="41"/>
  <c r="AQ22" i="41"/>
  <c r="AP22" i="41"/>
  <c r="AE22" i="41"/>
  <c r="AD22" i="41"/>
  <c r="AC22" i="41"/>
  <c r="AB22" i="41"/>
  <c r="AA22" i="41"/>
  <c r="P22" i="41"/>
  <c r="O22" i="41"/>
  <c r="N22" i="41"/>
  <c r="M22" i="41"/>
  <c r="L22" i="41"/>
  <c r="DL21" i="41"/>
  <c r="DK21" i="41"/>
  <c r="DJ21" i="41"/>
  <c r="DI21" i="41"/>
  <c r="DH21" i="41"/>
  <c r="CR21" i="41"/>
  <c r="CQ21" i="41"/>
  <c r="CP21" i="41"/>
  <c r="CO21" i="41"/>
  <c r="CM21" i="41"/>
  <c r="CL21" i="41"/>
  <c r="CK21" i="41"/>
  <c r="CJ21" i="41"/>
  <c r="BT21" i="41"/>
  <c r="CI21" i="41" s="1"/>
  <c r="BE21" i="41"/>
  <c r="AP21" i="41"/>
  <c r="AA21" i="41"/>
  <c r="P21" i="41"/>
  <c r="CW21" i="41" s="1"/>
  <c r="DB21" i="41" s="1"/>
  <c r="O21" i="41"/>
  <c r="CV21" i="41" s="1"/>
  <c r="DA21" i="41" s="1"/>
  <c r="N21" i="41"/>
  <c r="CU21" i="41" s="1"/>
  <c r="CZ21" i="41" s="1"/>
  <c r="M21" i="41"/>
  <c r="CT21" i="41" s="1"/>
  <c r="L21" i="41"/>
  <c r="DL20" i="41"/>
  <c r="DK20" i="41"/>
  <c r="DJ20" i="41"/>
  <c r="DI20" i="41"/>
  <c r="DH20" i="41"/>
  <c r="BX20" i="41"/>
  <c r="CR20" i="41" s="1"/>
  <c r="BW20" i="41"/>
  <c r="CQ20" i="41" s="1"/>
  <c r="BV20" i="41"/>
  <c r="CP20" i="41" s="1"/>
  <c r="BU20" i="41"/>
  <c r="CO20" i="41" s="1"/>
  <c r="BT20" i="41"/>
  <c r="CN20" i="41" s="1"/>
  <c r="BI20" i="41"/>
  <c r="BH20" i="41"/>
  <c r="BG20" i="41"/>
  <c r="BF20" i="41"/>
  <c r="BE20" i="41"/>
  <c r="AT20" i="41"/>
  <c r="AS20" i="41"/>
  <c r="AR20" i="41"/>
  <c r="AQ20" i="41"/>
  <c r="AP20" i="41"/>
  <c r="AE20" i="41"/>
  <c r="AD20" i="41"/>
  <c r="AC20" i="41"/>
  <c r="AB20" i="41"/>
  <c r="AA20" i="41"/>
  <c r="P20" i="41"/>
  <c r="O20" i="41"/>
  <c r="N20" i="41"/>
  <c r="M20" i="41"/>
  <c r="L20" i="41"/>
  <c r="DL19" i="41"/>
  <c r="DK19" i="41"/>
  <c r="DJ19" i="41"/>
  <c r="DI19" i="41"/>
  <c r="DH19" i="41"/>
  <c r="BX19" i="41"/>
  <c r="CR19" i="41" s="1"/>
  <c r="BW19" i="41"/>
  <c r="CQ19" i="41" s="1"/>
  <c r="BV19" i="41"/>
  <c r="CP19" i="41" s="1"/>
  <c r="BU19" i="41"/>
  <c r="CO19" i="41" s="1"/>
  <c r="BT19" i="41"/>
  <c r="CN19" i="41" s="1"/>
  <c r="BI19" i="41"/>
  <c r="BH19" i="41"/>
  <c r="BG19" i="41"/>
  <c r="BF19" i="41"/>
  <c r="BE19" i="41"/>
  <c r="AT19" i="41"/>
  <c r="AS19" i="41"/>
  <c r="AR19" i="41"/>
  <c r="AQ19" i="41"/>
  <c r="AP19" i="41"/>
  <c r="AE19" i="41"/>
  <c r="AD19" i="41"/>
  <c r="AC19" i="41"/>
  <c r="AB19" i="41"/>
  <c r="AA19" i="41"/>
  <c r="P19" i="41"/>
  <c r="O19" i="41"/>
  <c r="N19" i="41"/>
  <c r="M19" i="41"/>
  <c r="L19" i="41"/>
  <c r="DL18" i="41"/>
  <c r="DK18" i="41"/>
  <c r="DJ18" i="41"/>
  <c r="DI18" i="41"/>
  <c r="DH18" i="41"/>
  <c r="BX18" i="41"/>
  <c r="CR18" i="41" s="1"/>
  <c r="BW18" i="41"/>
  <c r="CQ18" i="41" s="1"/>
  <c r="BV18" i="41"/>
  <c r="CP18" i="41" s="1"/>
  <c r="BU18" i="41"/>
  <c r="CO18" i="41" s="1"/>
  <c r="BT18" i="41"/>
  <c r="CN18" i="41" s="1"/>
  <c r="BI18" i="41"/>
  <c r="BH18" i="41"/>
  <c r="BG18" i="41"/>
  <c r="BF18" i="41"/>
  <c r="BE18" i="41"/>
  <c r="AT18" i="41"/>
  <c r="AS18" i="41"/>
  <c r="AR18" i="41"/>
  <c r="AQ18" i="41"/>
  <c r="AP18" i="41"/>
  <c r="AE18" i="41"/>
  <c r="AD18" i="41"/>
  <c r="AC18" i="41"/>
  <c r="AB18" i="41"/>
  <c r="AA18" i="41"/>
  <c r="P18" i="41"/>
  <c r="O18" i="41"/>
  <c r="N18" i="41"/>
  <c r="M18" i="41"/>
  <c r="L18" i="41"/>
  <c r="DL16" i="41"/>
  <c r="DK16" i="41"/>
  <c r="DJ16" i="41"/>
  <c r="DI16" i="41"/>
  <c r="DH16" i="41"/>
  <c r="BX16" i="41"/>
  <c r="CR16" i="41" s="1"/>
  <c r="BW16" i="41"/>
  <c r="CQ16" i="41" s="1"/>
  <c r="BV16" i="41"/>
  <c r="CP16" i="41" s="1"/>
  <c r="BU16" i="41"/>
  <c r="CO16" i="41" s="1"/>
  <c r="BT16" i="41"/>
  <c r="CN16" i="41" s="1"/>
  <c r="BI16" i="41"/>
  <c r="BH16" i="41"/>
  <c r="BG16" i="41"/>
  <c r="BF16" i="41"/>
  <c r="BE16" i="41"/>
  <c r="AT16" i="41"/>
  <c r="AS16" i="41"/>
  <c r="AR16" i="41"/>
  <c r="AQ16" i="41"/>
  <c r="AP16" i="41"/>
  <c r="AE16" i="41"/>
  <c r="AD16" i="41"/>
  <c r="AC16" i="41"/>
  <c r="AB16" i="41"/>
  <c r="AA16" i="41"/>
  <c r="P16" i="41"/>
  <c r="O16" i="41"/>
  <c r="N16" i="41"/>
  <c r="M16" i="41"/>
  <c r="L16" i="41"/>
  <c r="DL15" i="41"/>
  <c r="DK15" i="41"/>
  <c r="DJ15" i="41"/>
  <c r="DI15" i="41"/>
  <c r="DH15" i="41"/>
  <c r="BX15" i="41"/>
  <c r="CR15" i="41" s="1"/>
  <c r="BW15" i="41"/>
  <c r="CQ15" i="41" s="1"/>
  <c r="BV15" i="41"/>
  <c r="CP15" i="41" s="1"/>
  <c r="BU15" i="41"/>
  <c r="CO15" i="41" s="1"/>
  <c r="BT15" i="41"/>
  <c r="CN15" i="41" s="1"/>
  <c r="BI15" i="41"/>
  <c r="BH15" i="41"/>
  <c r="BG15" i="41"/>
  <c r="BF15" i="41"/>
  <c r="BE15" i="41"/>
  <c r="AT15" i="41"/>
  <c r="AS15" i="41"/>
  <c r="AR15" i="41"/>
  <c r="AQ15" i="41"/>
  <c r="AP15" i="41"/>
  <c r="AE15" i="41"/>
  <c r="AD15" i="41"/>
  <c r="AC15" i="41"/>
  <c r="AB15" i="41"/>
  <c r="AA15" i="41"/>
  <c r="P15" i="41"/>
  <c r="O15" i="41"/>
  <c r="N15" i="41"/>
  <c r="M15" i="41"/>
  <c r="L15" i="41"/>
  <c r="CR14" i="41"/>
  <c r="CQ14" i="41"/>
  <c r="CP14" i="41"/>
  <c r="CO14" i="41"/>
  <c r="CM14" i="41"/>
  <c r="CL14" i="41"/>
  <c r="CK14" i="41"/>
  <c r="CK142" i="41" s="1"/>
  <c r="CJ14" i="41"/>
  <c r="BT14" i="41"/>
  <c r="CI14" i="41" s="1"/>
  <c r="BE14" i="41"/>
  <c r="AP14" i="41"/>
  <c r="Z14" i="41"/>
  <c r="Z142" i="41" s="1"/>
  <c r="Y14" i="41"/>
  <c r="Y142" i="41" s="1"/>
  <c r="X14" i="41"/>
  <c r="X142" i="41" s="1"/>
  <c r="W14" i="41"/>
  <c r="W142" i="41" s="1"/>
  <c r="V14" i="41"/>
  <c r="V142" i="41" s="1"/>
  <c r="K14" i="41"/>
  <c r="K142" i="41" s="1"/>
  <c r="J14" i="41"/>
  <c r="J142" i="41" s="1"/>
  <c r="I14" i="41"/>
  <c r="I142" i="41" s="1"/>
  <c r="H14" i="41"/>
  <c r="H142" i="41" s="1"/>
  <c r="G14" i="41"/>
  <c r="G142" i="41" s="1"/>
  <c r="DL13" i="41"/>
  <c r="DK13" i="41"/>
  <c r="DJ13" i="41"/>
  <c r="DI13" i="41"/>
  <c r="DH13" i="41"/>
  <c r="CR13" i="41"/>
  <c r="CQ13" i="41"/>
  <c r="CP13" i="41"/>
  <c r="CO13" i="41"/>
  <c r="BT13" i="41"/>
  <c r="CN13" i="41" s="1"/>
  <c r="BE13" i="41"/>
  <c r="AP13" i="41"/>
  <c r="AA13" i="41"/>
  <c r="P13" i="41"/>
  <c r="CW13" i="41" s="1"/>
  <c r="DB13" i="41" s="1"/>
  <c r="O13" i="41"/>
  <c r="CV13" i="41" s="1"/>
  <c r="DA13" i="41" s="1"/>
  <c r="N13" i="41"/>
  <c r="CU13" i="41" s="1"/>
  <c r="CZ13" i="41" s="1"/>
  <c r="M13" i="41"/>
  <c r="CT13" i="41" s="1"/>
  <c r="CY13" i="41" s="1"/>
  <c r="L13" i="41"/>
  <c r="DL12" i="41"/>
  <c r="DK12" i="41"/>
  <c r="DJ12" i="41"/>
  <c r="DI12" i="41"/>
  <c r="DH12" i="41"/>
  <c r="BX12" i="41"/>
  <c r="CR12" i="41" s="1"/>
  <c r="BW12" i="41"/>
  <c r="CQ12" i="41" s="1"/>
  <c r="BV12" i="41"/>
  <c r="CP12" i="41" s="1"/>
  <c r="BU12" i="41"/>
  <c r="CO12" i="41" s="1"/>
  <c r="BT12" i="41"/>
  <c r="CN12" i="41" s="1"/>
  <c r="BI12" i="41"/>
  <c r="BH12" i="41"/>
  <c r="BG12" i="41"/>
  <c r="BF12" i="41"/>
  <c r="BE12" i="41"/>
  <c r="AT12" i="41"/>
  <c r="AS12" i="41"/>
  <c r="AR12" i="41"/>
  <c r="AQ12" i="41"/>
  <c r="AP12" i="41"/>
  <c r="AE12" i="41"/>
  <c r="AD12" i="41"/>
  <c r="AC12" i="41"/>
  <c r="AB12" i="41"/>
  <c r="AA12" i="41"/>
  <c r="P12" i="41"/>
  <c r="O12" i="41"/>
  <c r="N12" i="41"/>
  <c r="M12" i="41"/>
  <c r="L12" i="41"/>
  <c r="DL11" i="41"/>
  <c r="DK11" i="41"/>
  <c r="DJ11" i="41"/>
  <c r="DI11" i="41"/>
  <c r="DH11" i="41"/>
  <c r="CR11" i="41"/>
  <c r="CQ11" i="41"/>
  <c r="CP11" i="41"/>
  <c r="CO11" i="41"/>
  <c r="BT11" i="41"/>
  <c r="CN11" i="41" s="1"/>
  <c r="BE11" i="41"/>
  <c r="AP11" i="41"/>
  <c r="AA11" i="41"/>
  <c r="P11" i="41"/>
  <c r="CW11" i="41" s="1"/>
  <c r="DB11" i="41" s="1"/>
  <c r="O11" i="41"/>
  <c r="CV11" i="41" s="1"/>
  <c r="DA11" i="41" s="1"/>
  <c r="N11" i="41"/>
  <c r="CU11" i="41" s="1"/>
  <c r="CZ11" i="41" s="1"/>
  <c r="M11" i="41"/>
  <c r="CT11" i="41" s="1"/>
  <c r="CY11" i="41" s="1"/>
  <c r="L11" i="41"/>
  <c r="DL10" i="41"/>
  <c r="DK10" i="41"/>
  <c r="DJ10" i="41"/>
  <c r="DI10" i="41"/>
  <c r="DH10" i="41"/>
  <c r="BX10" i="41"/>
  <c r="CR10" i="41" s="1"/>
  <c r="BW10" i="41"/>
  <c r="CQ10" i="41" s="1"/>
  <c r="BV10" i="41"/>
  <c r="CP10" i="41" s="1"/>
  <c r="BU10" i="41"/>
  <c r="CO10" i="41" s="1"/>
  <c r="BT10" i="41"/>
  <c r="CN10" i="41" s="1"/>
  <c r="BI10" i="41"/>
  <c r="BH10" i="41"/>
  <c r="BG10" i="41"/>
  <c r="BF10" i="41"/>
  <c r="BE10" i="41"/>
  <c r="AT10" i="41"/>
  <c r="AS10" i="41"/>
  <c r="AR10" i="41"/>
  <c r="AQ10" i="41"/>
  <c r="AP10" i="41"/>
  <c r="AE10" i="41"/>
  <c r="AD10" i="41"/>
  <c r="AC10" i="41"/>
  <c r="AB10" i="41"/>
  <c r="AA10" i="41"/>
  <c r="P10" i="41"/>
  <c r="O10" i="41"/>
  <c r="N10" i="41"/>
  <c r="M10" i="41"/>
  <c r="L10" i="41"/>
  <c r="DL9" i="41"/>
  <c r="DK9" i="41"/>
  <c r="DJ9" i="41"/>
  <c r="DI9" i="41"/>
  <c r="DH9" i="41"/>
  <c r="BX9" i="41"/>
  <c r="CR9" i="41" s="1"/>
  <c r="BW9" i="41"/>
  <c r="CQ9" i="41" s="1"/>
  <c r="BV9" i="41"/>
  <c r="CP9" i="41" s="1"/>
  <c r="BU9" i="41"/>
  <c r="CO9" i="41" s="1"/>
  <c r="BT9" i="41"/>
  <c r="CN9" i="41" s="1"/>
  <c r="BI9" i="41"/>
  <c r="BH9" i="41"/>
  <c r="BG9" i="41"/>
  <c r="BF9" i="41"/>
  <c r="BE9" i="41"/>
  <c r="AT9" i="41"/>
  <c r="AS9" i="41"/>
  <c r="AR9" i="41"/>
  <c r="AQ9" i="41"/>
  <c r="AP9" i="41"/>
  <c r="AE9" i="41"/>
  <c r="AD9" i="41"/>
  <c r="AC9" i="41"/>
  <c r="AB9" i="41"/>
  <c r="AA9" i="41"/>
  <c r="P9" i="41"/>
  <c r="O9" i="41"/>
  <c r="N9" i="41"/>
  <c r="M9" i="41"/>
  <c r="L9" i="41"/>
  <c r="DL8" i="41"/>
  <c r="DK8" i="41"/>
  <c r="DJ8" i="41"/>
  <c r="DI8" i="41"/>
  <c r="DH8" i="41"/>
  <c r="BX8" i="41"/>
  <c r="CR8" i="41" s="1"/>
  <c r="BW8" i="41"/>
  <c r="CQ8" i="41" s="1"/>
  <c r="BV8" i="41"/>
  <c r="CP8" i="41" s="1"/>
  <c r="BU8" i="41"/>
  <c r="CO8" i="41" s="1"/>
  <c r="BT8" i="41"/>
  <c r="CN8" i="41" s="1"/>
  <c r="BI8" i="41"/>
  <c r="BH8" i="41"/>
  <c r="BG8" i="41"/>
  <c r="BF8" i="41"/>
  <c r="BE8" i="41"/>
  <c r="AT8" i="41"/>
  <c r="AS8" i="41"/>
  <c r="AR8" i="41"/>
  <c r="AQ8" i="41"/>
  <c r="AP8" i="41"/>
  <c r="AE8" i="41"/>
  <c r="AD8" i="41"/>
  <c r="AC8" i="41"/>
  <c r="AB8" i="41"/>
  <c r="AA8" i="41"/>
  <c r="P8" i="41"/>
  <c r="O8" i="41"/>
  <c r="N8" i="41"/>
  <c r="M8" i="41"/>
  <c r="L8" i="41"/>
  <c r="DL7" i="41"/>
  <c r="DK7" i="41"/>
  <c r="DJ7" i="41"/>
  <c r="DI7" i="41"/>
  <c r="DH7" i="41"/>
  <c r="BX7" i="41"/>
  <c r="CR7" i="41" s="1"/>
  <c r="BW7" i="41"/>
  <c r="CQ7" i="41" s="1"/>
  <c r="BV7" i="41"/>
  <c r="CP7" i="41" s="1"/>
  <c r="BU7" i="41"/>
  <c r="CO7" i="41" s="1"/>
  <c r="BT7" i="41"/>
  <c r="CN7" i="41" s="1"/>
  <c r="BI7" i="41"/>
  <c r="BH7" i="41"/>
  <c r="BG7" i="41"/>
  <c r="BF7" i="41"/>
  <c r="BE7" i="41"/>
  <c r="AT7" i="41"/>
  <c r="AS7" i="41"/>
  <c r="AR7" i="41"/>
  <c r="AQ7" i="41"/>
  <c r="AP7" i="41"/>
  <c r="AE7" i="41"/>
  <c r="AD7" i="41"/>
  <c r="AC7" i="41"/>
  <c r="AB7" i="41"/>
  <c r="AA7" i="41"/>
  <c r="P7" i="41"/>
  <c r="O7" i="41"/>
  <c r="N7" i="41"/>
  <c r="M7" i="41"/>
  <c r="L7" i="41"/>
  <c r="DL6" i="41"/>
  <c r="DK6" i="41"/>
  <c r="DJ6" i="41"/>
  <c r="DI6" i="41"/>
  <c r="DH6" i="41"/>
  <c r="BX6" i="41"/>
  <c r="CR6" i="41" s="1"/>
  <c r="BW6" i="41"/>
  <c r="CQ6" i="41" s="1"/>
  <c r="BV6" i="41"/>
  <c r="CP6" i="41" s="1"/>
  <c r="BU6" i="41"/>
  <c r="CO6" i="41" s="1"/>
  <c r="BT6" i="41"/>
  <c r="CN6" i="41" s="1"/>
  <c r="BI6" i="41"/>
  <c r="BH6" i="41"/>
  <c r="BG6" i="41"/>
  <c r="BF6" i="41"/>
  <c r="BE6" i="41"/>
  <c r="AT6" i="41"/>
  <c r="AS6" i="41"/>
  <c r="AR6" i="41"/>
  <c r="AQ6" i="41"/>
  <c r="AP6" i="41"/>
  <c r="AE6" i="41"/>
  <c r="AD6" i="41"/>
  <c r="AC6" i="41"/>
  <c r="AB6" i="41"/>
  <c r="AA6" i="41"/>
  <c r="P6" i="41"/>
  <c r="O6" i="41"/>
  <c r="N6" i="41"/>
  <c r="M6" i="41"/>
  <c r="L6" i="41"/>
  <c r="DL5" i="41"/>
  <c r="DK5" i="41"/>
  <c r="DJ5" i="41"/>
  <c r="DI5" i="41"/>
  <c r="DH5" i="41"/>
  <c r="DG5" i="41"/>
  <c r="BX5" i="41"/>
  <c r="BW5" i="41"/>
  <c r="BV5" i="41"/>
  <c r="BU5" i="41"/>
  <c r="BT5" i="41"/>
  <c r="BI5" i="41"/>
  <c r="BH5" i="41"/>
  <c r="BG5" i="41"/>
  <c r="BF5" i="41"/>
  <c r="BE5" i="41"/>
  <c r="AT5" i="41"/>
  <c r="AS5" i="41"/>
  <c r="AR5" i="41"/>
  <c r="AQ5" i="41"/>
  <c r="AP5" i="41"/>
  <c r="AE5" i="41"/>
  <c r="AD5" i="41"/>
  <c r="AC5" i="41"/>
  <c r="AB5" i="41"/>
  <c r="AA5" i="41"/>
  <c r="P5" i="41"/>
  <c r="O5" i="41"/>
  <c r="N5" i="41"/>
  <c r="M5" i="41"/>
  <c r="L5" i="41"/>
  <c r="J299" i="2"/>
  <c r="N299" i="2" s="1"/>
  <c r="J300" i="2"/>
  <c r="N300" i="2" s="1"/>
  <c r="J301" i="2"/>
  <c r="N301" i="2" s="1"/>
  <c r="J302" i="2"/>
  <c r="N302" i="2" s="1"/>
  <c r="J303" i="2"/>
  <c r="N303" i="2" s="1"/>
  <c r="J304" i="2"/>
  <c r="N304" i="2" s="1"/>
  <c r="J305" i="2"/>
  <c r="N305" i="2" s="1"/>
  <c r="J306" i="2"/>
  <c r="N306" i="2" s="1"/>
  <c r="J307" i="2"/>
  <c r="N307" i="2" s="1"/>
  <c r="J308" i="2"/>
  <c r="N308" i="2" s="1"/>
  <c r="J309" i="2"/>
  <c r="N309" i="2" s="1"/>
  <c r="J298" i="2"/>
  <c r="N298" i="2" s="1"/>
  <c r="DA49" i="41" l="1"/>
  <c r="AR142" i="41"/>
  <c r="BT142" i="41"/>
  <c r="AD146" i="41" s="1"/>
  <c r="CJ142" i="41"/>
  <c r="CS46" i="41"/>
  <c r="CX46" i="41" s="1"/>
  <c r="CW51" i="41"/>
  <c r="DB51" i="41" s="1"/>
  <c r="CS60" i="41"/>
  <c r="CX60" i="41" s="1"/>
  <c r="CU69" i="41"/>
  <c r="CZ69" i="41" s="1"/>
  <c r="CS33" i="41"/>
  <c r="CX33" i="41" s="1"/>
  <c r="CU34" i="41"/>
  <c r="CZ34" i="41" s="1"/>
  <c r="CV35" i="41"/>
  <c r="DA35" i="41" s="1"/>
  <c r="CW77" i="41"/>
  <c r="CS107" i="41"/>
  <c r="CX107" i="41" s="1"/>
  <c r="BV142" i="41"/>
  <c r="AN150" i="41" s="1"/>
  <c r="CT7" i="41"/>
  <c r="CY7" i="41" s="1"/>
  <c r="CL142" i="41"/>
  <c r="CS24" i="41"/>
  <c r="CX24" i="41" s="1"/>
  <c r="CW26" i="41"/>
  <c r="DB26" i="41" s="1"/>
  <c r="BE142" i="41"/>
  <c r="CW9" i="41"/>
  <c r="DB9" i="41" s="1"/>
  <c r="AB142" i="41"/>
  <c r="AK149" i="41" s="1"/>
  <c r="CV8" i="41"/>
  <c r="DA8" i="41" s="1"/>
  <c r="CU15" i="41"/>
  <c r="CZ15" i="41" s="1"/>
  <c r="CS19" i="41"/>
  <c r="CX19" i="41" s="1"/>
  <c r="CU25" i="41"/>
  <c r="CZ25" i="41" s="1"/>
  <c r="CS28" i="41"/>
  <c r="CX28" i="41" s="1"/>
  <c r="CU30" i="41"/>
  <c r="CZ30" i="41" s="1"/>
  <c r="BW142" i="41"/>
  <c r="AN151" i="41" s="1"/>
  <c r="AD142" i="41"/>
  <c r="BF142" i="41"/>
  <c r="BX142" i="41"/>
  <c r="DF117" i="41"/>
  <c r="DF142" i="41" s="1"/>
  <c r="T142" i="41"/>
  <c r="AS142" i="41"/>
  <c r="CS11" i="41"/>
  <c r="CX11" i="41" s="1"/>
  <c r="CS13" i="41"/>
  <c r="CX13" i="41" s="1"/>
  <c r="AT142" i="41"/>
  <c r="CU20" i="41"/>
  <c r="CZ20" i="41" s="1"/>
  <c r="CW31" i="41"/>
  <c r="DB31" i="41" s="1"/>
  <c r="AC142" i="41"/>
  <c r="AK150" i="41" s="1"/>
  <c r="CM142" i="41"/>
  <c r="AE142" i="41"/>
  <c r="BG142" i="41"/>
  <c r="DG117" i="41"/>
  <c r="DG142" i="41" s="1"/>
  <c r="U142" i="41"/>
  <c r="CU8" i="41"/>
  <c r="CZ8" i="41" s="1"/>
  <c r="CS21" i="41"/>
  <c r="BU142" i="41"/>
  <c r="AN149" i="41" s="1"/>
  <c r="CV16" i="41"/>
  <c r="DA16" i="41" s="1"/>
  <c r="CT20" i="41"/>
  <c r="CY20" i="41" s="1"/>
  <c r="CW16" i="41"/>
  <c r="DB16" i="41" s="1"/>
  <c r="AP142" i="41"/>
  <c r="BH142" i="41"/>
  <c r="AM151" i="41" s="1"/>
  <c r="AQ142" i="41"/>
  <c r="BI142" i="41"/>
  <c r="CT41" i="41"/>
  <c r="CY41" i="41" s="1"/>
  <c r="CV51" i="41"/>
  <c r="DA51" i="41" s="1"/>
  <c r="CT69" i="41"/>
  <c r="CY69" i="41" s="1"/>
  <c r="CV77" i="41"/>
  <c r="DA77" i="41" s="1"/>
  <c r="CS7" i="41"/>
  <c r="CX7" i="41" s="1"/>
  <c r="CT15" i="41"/>
  <c r="CY15" i="41" s="1"/>
  <c r="CT25" i="41"/>
  <c r="CY25" i="41" s="1"/>
  <c r="CV26" i="41"/>
  <c r="DA26" i="41" s="1"/>
  <c r="CT30" i="41"/>
  <c r="CY30" i="41" s="1"/>
  <c r="CV31" i="41"/>
  <c r="DA31" i="41" s="1"/>
  <c r="CT34" i="41"/>
  <c r="CY34" i="41" s="1"/>
  <c r="CU35" i="41"/>
  <c r="CZ35" i="41" s="1"/>
  <c r="CW36" i="41"/>
  <c r="DB36" i="41" s="1"/>
  <c r="CS38" i="41"/>
  <c r="CX38" i="41" s="1"/>
  <c r="CU41" i="41"/>
  <c r="CZ41" i="41" s="1"/>
  <c r="DB77" i="41"/>
  <c r="CU117" i="41"/>
  <c r="CZ117" i="41" s="1"/>
  <c r="CT5" i="41"/>
  <c r="CU6" i="41"/>
  <c r="CZ6" i="41" s="1"/>
  <c r="CT9" i="41"/>
  <c r="CY9" i="41" s="1"/>
  <c r="CW5" i="41"/>
  <c r="CT8" i="41"/>
  <c r="CY8" i="41" s="1"/>
  <c r="CV9" i="41"/>
  <c r="DA9" i="41" s="1"/>
  <c r="CS15" i="41"/>
  <c r="CX15" i="41" s="1"/>
  <c r="CU16" i="41"/>
  <c r="CZ16" i="41" s="1"/>
  <c r="CW18" i="41"/>
  <c r="DB18" i="41" s="1"/>
  <c r="CS20" i="41"/>
  <c r="CX20" i="41" s="1"/>
  <c r="CW22" i="41"/>
  <c r="DB22" i="41" s="1"/>
  <c r="CS25" i="41"/>
  <c r="CX25" i="41" s="1"/>
  <c r="CU26" i="41"/>
  <c r="CZ26" i="41" s="1"/>
  <c r="CW27" i="41"/>
  <c r="DB27" i="41" s="1"/>
  <c r="CS30" i="41"/>
  <c r="CX30" i="41" s="1"/>
  <c r="CU31" i="41"/>
  <c r="CZ31" i="41" s="1"/>
  <c r="CW32" i="41"/>
  <c r="DB32" i="41" s="1"/>
  <c r="CS34" i="41"/>
  <c r="CX34" i="41" s="1"/>
  <c r="CT35" i="41"/>
  <c r="CY35" i="41" s="1"/>
  <c r="CV36" i="41"/>
  <c r="DA36" i="41" s="1"/>
  <c r="CW37" i="41"/>
  <c r="DB37" i="41" s="1"/>
  <c r="CS41" i="41"/>
  <c r="CX41" i="41" s="1"/>
  <c r="CW43" i="41"/>
  <c r="DB43" i="41" s="1"/>
  <c r="CS49" i="41"/>
  <c r="CX49" i="41" s="1"/>
  <c r="CU51" i="41"/>
  <c r="CZ51" i="41" s="1"/>
  <c r="CW59" i="41"/>
  <c r="CS69" i="41"/>
  <c r="CX69" i="41" s="1"/>
  <c r="CU77" i="41"/>
  <c r="CZ77" i="41" s="1"/>
  <c r="CW89" i="41"/>
  <c r="CS117" i="41"/>
  <c r="CX117" i="41" s="1"/>
  <c r="CT117" i="41"/>
  <c r="CY117" i="41" s="1"/>
  <c r="CS6" i="41"/>
  <c r="CX6" i="41" s="1"/>
  <c r="CU7" i="41"/>
  <c r="CZ7" i="41" s="1"/>
  <c r="CW8" i="41"/>
  <c r="DB8" i="41" s="1"/>
  <c r="CS10" i="41"/>
  <c r="CX10" i="41" s="1"/>
  <c r="CS12" i="41"/>
  <c r="CX12" i="41" s="1"/>
  <c r="CV15" i="41"/>
  <c r="DA15" i="41" s="1"/>
  <c r="CT19" i="41"/>
  <c r="CY19" i="41" s="1"/>
  <c r="CV20" i="41"/>
  <c r="DA20" i="41" s="1"/>
  <c r="CV25" i="41"/>
  <c r="DA25" i="41" s="1"/>
  <c r="CT28" i="41"/>
  <c r="CY28" i="41" s="1"/>
  <c r="CV30" i="41"/>
  <c r="DA30" i="41" s="1"/>
  <c r="CT33" i="41"/>
  <c r="CY33" i="41" s="1"/>
  <c r="CV34" i="41"/>
  <c r="DA34" i="41" s="1"/>
  <c r="CW35" i="41"/>
  <c r="DB35" i="41" s="1"/>
  <c r="CT38" i="41"/>
  <c r="CY38" i="41" s="1"/>
  <c r="CV41" i="41"/>
  <c r="DA41" i="41" s="1"/>
  <c r="CT46" i="41"/>
  <c r="CY46" i="41" s="1"/>
  <c r="CT60" i="41"/>
  <c r="CY60" i="41" s="1"/>
  <c r="CV69" i="41"/>
  <c r="DA69" i="41" s="1"/>
  <c r="CT107" i="41"/>
  <c r="CY107" i="41" s="1"/>
  <c r="CV117" i="41"/>
  <c r="DA117" i="41" s="1"/>
  <c r="CW42" i="41"/>
  <c r="DB42" i="41" s="1"/>
  <c r="CS5" i="41"/>
  <c r="CT6" i="41"/>
  <c r="CY6" i="41" s="1"/>
  <c r="CV7" i="41"/>
  <c r="DA7" i="41" s="1"/>
  <c r="CT10" i="41"/>
  <c r="CY10" i="41" s="1"/>
  <c r="CT12" i="41"/>
  <c r="CY12" i="41" s="1"/>
  <c r="CW15" i="41"/>
  <c r="DB15" i="41" s="1"/>
  <c r="CS18" i="41"/>
  <c r="CX18" i="41" s="1"/>
  <c r="CU19" i="41"/>
  <c r="CZ19" i="41" s="1"/>
  <c r="CW20" i="41"/>
  <c r="DB20" i="41" s="1"/>
  <c r="CS22" i="41"/>
  <c r="CX22" i="41" s="1"/>
  <c r="CZ24" i="41"/>
  <c r="CW25" i="41"/>
  <c r="DB25" i="41" s="1"/>
  <c r="CS27" i="41"/>
  <c r="CX27" i="41" s="1"/>
  <c r="CU28" i="41"/>
  <c r="CZ28" i="41" s="1"/>
  <c r="CW30" i="41"/>
  <c r="DB30" i="41" s="1"/>
  <c r="CS32" i="41"/>
  <c r="CX32" i="41" s="1"/>
  <c r="CU33" i="41"/>
  <c r="CZ33" i="41" s="1"/>
  <c r="CW34" i="41"/>
  <c r="DB34" i="41" s="1"/>
  <c r="CS37" i="41"/>
  <c r="CX37" i="41" s="1"/>
  <c r="CU38" i="41"/>
  <c r="CZ38" i="41" s="1"/>
  <c r="CW41" i="41"/>
  <c r="DB41" i="41" s="1"/>
  <c r="CS43" i="41"/>
  <c r="CX43" i="41" s="1"/>
  <c r="CU46" i="41"/>
  <c r="CZ46" i="41" s="1"/>
  <c r="DB49" i="41"/>
  <c r="CS59" i="41"/>
  <c r="CX59" i="41" s="1"/>
  <c r="CU60" i="41"/>
  <c r="CZ60" i="41" s="1"/>
  <c r="CW69" i="41"/>
  <c r="CS89" i="41"/>
  <c r="CX89" i="41" s="1"/>
  <c r="CU107" i="41"/>
  <c r="CZ107" i="41" s="1"/>
  <c r="CW117" i="41"/>
  <c r="CU10" i="41"/>
  <c r="CZ10" i="41" s="1"/>
  <c r="CU12" i="41"/>
  <c r="CZ12" i="41" s="1"/>
  <c r="CT18" i="41"/>
  <c r="CY18" i="41" s="1"/>
  <c r="CV19" i="41"/>
  <c r="DA19" i="41" s="1"/>
  <c r="CT22" i="41"/>
  <c r="CY22" i="41" s="1"/>
  <c r="DA24" i="41"/>
  <c r="CT27" i="41"/>
  <c r="CY27" i="41" s="1"/>
  <c r="CV28" i="41"/>
  <c r="DA28" i="41" s="1"/>
  <c r="CT32" i="41"/>
  <c r="CY32" i="41" s="1"/>
  <c r="CV33" i="41"/>
  <c r="DA33" i="41" s="1"/>
  <c r="CS36" i="41"/>
  <c r="CX36" i="41" s="1"/>
  <c r="CT37" i="41"/>
  <c r="CY37" i="41" s="1"/>
  <c r="CV38" i="41"/>
  <c r="DA38" i="41" s="1"/>
  <c r="CT43" i="41"/>
  <c r="CY43" i="41" s="1"/>
  <c r="CV46" i="41"/>
  <c r="DA46" i="41" s="1"/>
  <c r="CT59" i="41"/>
  <c r="CY59" i="41" s="1"/>
  <c r="CV60" i="41"/>
  <c r="DA60" i="41" s="1"/>
  <c r="CT89" i="41"/>
  <c r="CY89" i="41" s="1"/>
  <c r="CV107" i="41"/>
  <c r="DA107" i="41" s="1"/>
  <c r="CS9" i="41"/>
  <c r="CX9" i="41" s="1"/>
  <c r="CS16" i="41"/>
  <c r="CX16" i="41" s="1"/>
  <c r="CU18" i="41"/>
  <c r="CZ18" i="41" s="1"/>
  <c r="CW19" i="41"/>
  <c r="DB19" i="41" s="1"/>
  <c r="CU22" i="41"/>
  <c r="CZ22" i="41" s="1"/>
  <c r="CW24" i="41"/>
  <c r="DB24" i="41" s="1"/>
  <c r="CS26" i="41"/>
  <c r="CX26" i="41" s="1"/>
  <c r="CU27" i="41"/>
  <c r="CZ27" i="41" s="1"/>
  <c r="CW28" i="41"/>
  <c r="DB28" i="41" s="1"/>
  <c r="CS31" i="41"/>
  <c r="CX31" i="41" s="1"/>
  <c r="CU32" i="41"/>
  <c r="CZ32" i="41" s="1"/>
  <c r="CW33" i="41"/>
  <c r="DB33" i="41" s="1"/>
  <c r="CT36" i="41"/>
  <c r="CY36" i="41" s="1"/>
  <c r="CU37" i="41"/>
  <c r="CZ37" i="41" s="1"/>
  <c r="CW38" i="41"/>
  <c r="DB38" i="41" s="1"/>
  <c r="CS42" i="41"/>
  <c r="CU43" i="41"/>
  <c r="CZ43" i="41" s="1"/>
  <c r="CW46" i="41"/>
  <c r="DB46" i="41" s="1"/>
  <c r="CS51" i="41"/>
  <c r="CX51" i="41" s="1"/>
  <c r="CU59" i="41"/>
  <c r="CZ59" i="41" s="1"/>
  <c r="CW60" i="41"/>
  <c r="CS77" i="41"/>
  <c r="CX77" i="41" s="1"/>
  <c r="CU89" i="41"/>
  <c r="CZ89" i="41" s="1"/>
  <c r="CW107" i="41"/>
  <c r="CW7" i="41"/>
  <c r="DB7" i="41" s="1"/>
  <c r="CU5" i="41"/>
  <c r="CV6" i="41"/>
  <c r="DA6" i="41" s="1"/>
  <c r="CV10" i="41"/>
  <c r="DA10" i="41" s="1"/>
  <c r="CV12" i="41"/>
  <c r="DA12" i="41" s="1"/>
  <c r="CV5" i="41"/>
  <c r="CW6" i="41"/>
  <c r="DB6" i="41" s="1"/>
  <c r="CS8" i="41"/>
  <c r="CX8" i="41" s="1"/>
  <c r="CU9" i="41"/>
  <c r="CZ9" i="41" s="1"/>
  <c r="CW10" i="41"/>
  <c r="DB10" i="41" s="1"/>
  <c r="CW12" i="41"/>
  <c r="DB12" i="41" s="1"/>
  <c r="CT16" i="41"/>
  <c r="CY16" i="41" s="1"/>
  <c r="CV18" i="41"/>
  <c r="DA18" i="41" s="1"/>
  <c r="CY21" i="41"/>
  <c r="CV22" i="41"/>
  <c r="DA22" i="41" s="1"/>
  <c r="CT26" i="41"/>
  <c r="CY26" i="41" s="1"/>
  <c r="CV27" i="41"/>
  <c r="DA27" i="41" s="1"/>
  <c r="CT31" i="41"/>
  <c r="CY31" i="41" s="1"/>
  <c r="CV32" i="41"/>
  <c r="DA32" i="41" s="1"/>
  <c r="CS35" i="41"/>
  <c r="CX35" i="41" s="1"/>
  <c r="CU36" i="41"/>
  <c r="CZ36" i="41" s="1"/>
  <c r="CV37" i="41"/>
  <c r="DA37" i="41" s="1"/>
  <c r="CY42" i="41"/>
  <c r="CV43" i="41"/>
  <c r="DA43" i="41" s="1"/>
  <c r="CT51" i="41"/>
  <c r="CY51" i="41" s="1"/>
  <c r="CV59" i="41"/>
  <c r="DA59" i="41" s="1"/>
  <c r="CT77" i="41"/>
  <c r="CY77" i="41" s="1"/>
  <c r="CV89" i="41"/>
  <c r="DA89" i="41" s="1"/>
  <c r="AL150" i="41"/>
  <c r="CO5" i="41"/>
  <c r="CO142" i="41" s="1"/>
  <c r="CQ5" i="41"/>
  <c r="CQ142" i="41" s="1"/>
  <c r="AM149" i="41"/>
  <c r="CR5" i="41"/>
  <c r="CR142" i="41" s="1"/>
  <c r="N14" i="41"/>
  <c r="CU14" i="41" s="1"/>
  <c r="CZ14" i="41" s="1"/>
  <c r="AM150" i="41"/>
  <c r="CP5" i="41"/>
  <c r="CP142" i="41" s="1"/>
  <c r="AB146" i="41"/>
  <c r="AL149" i="41"/>
  <c r="AM152" i="41"/>
  <c r="O14" i="41"/>
  <c r="CV14" i="41" s="1"/>
  <c r="DA14" i="41" s="1"/>
  <c r="DI14" i="41"/>
  <c r="DI142" i="41" s="1"/>
  <c r="DL14" i="41"/>
  <c r="AL151" i="41"/>
  <c r="CI49" i="41"/>
  <c r="CN5" i="41"/>
  <c r="L14" i="41"/>
  <c r="L142" i="41" s="1"/>
  <c r="M14" i="41"/>
  <c r="CT14" i="41" s="1"/>
  <c r="CY14" i="41" s="1"/>
  <c r="AA14" i="41"/>
  <c r="AA142" i="41" s="1"/>
  <c r="CN14" i="41"/>
  <c r="DJ14" i="41"/>
  <c r="DK14" i="41"/>
  <c r="DK142" i="41" s="1"/>
  <c r="P14" i="41"/>
  <c r="CW14" i="41" s="1"/>
  <c r="DB14" i="41" s="1"/>
  <c r="CN21" i="41"/>
  <c r="CX21" i="41" s="1"/>
  <c r="CI24" i="41"/>
  <c r="DH14" i="41"/>
  <c r="DH142" i="41" s="1"/>
  <c r="CN42" i="41"/>
  <c r="C380" i="2"/>
  <c r="D380" i="2"/>
  <c r="E374" i="2" s="1"/>
  <c r="B437" i="2"/>
  <c r="C437" i="2" s="1"/>
  <c r="M358" i="2"/>
  <c r="M357" i="2"/>
  <c r="AN148" i="41" l="1"/>
  <c r="AK151" i="41"/>
  <c r="CI142" i="41"/>
  <c r="DA5" i="41"/>
  <c r="DA142" i="41" s="1"/>
  <c r="CV142" i="41"/>
  <c r="DB89" i="41"/>
  <c r="DB60" i="41"/>
  <c r="DB117" i="41"/>
  <c r="CW142" i="41"/>
  <c r="M142" i="41"/>
  <c r="AJ149" i="41" s="1"/>
  <c r="N142" i="41"/>
  <c r="AJ150" i="41" s="1"/>
  <c r="DB59" i="41"/>
  <c r="P142" i="41"/>
  <c r="CU142" i="41"/>
  <c r="DB69" i="41"/>
  <c r="CT142" i="41"/>
  <c r="DL142" i="41"/>
  <c r="DJ142" i="41"/>
  <c r="AY146" i="41" s="1"/>
  <c r="CN142" i="41"/>
  <c r="AX146" i="41"/>
  <c r="DB107" i="41"/>
  <c r="O142" i="41"/>
  <c r="AJ151" i="41" s="1"/>
  <c r="CX5" i="41"/>
  <c r="AL148" i="41"/>
  <c r="CZ5" i="41"/>
  <c r="CZ142" i="41" s="1"/>
  <c r="DB5" i="41"/>
  <c r="CX42" i="41"/>
  <c r="CS14" i="41"/>
  <c r="CX14" i="41" s="1"/>
  <c r="CY5" i="41"/>
  <c r="CY142" i="41" s="1"/>
  <c r="DD144" i="41"/>
  <c r="DE144" i="41" s="1"/>
  <c r="Z146" i="41"/>
  <c r="CT143" i="41"/>
  <c r="AW146" i="41"/>
  <c r="AZ146" i="41"/>
  <c r="AC147" i="41"/>
  <c r="AL152" i="41"/>
  <c r="AB147" i="41"/>
  <c r="AF145" i="41" s="1"/>
  <c r="AG145" i="41" s="1"/>
  <c r="AD147" i="41"/>
  <c r="AN152" i="41"/>
  <c r="AA146" i="41"/>
  <c r="AK148" i="41"/>
  <c r="AK152" i="41"/>
  <c r="AA147" i="41"/>
  <c r="AM148" i="41"/>
  <c r="AO150" i="41" s="1"/>
  <c r="AP150" i="41" s="1"/>
  <c r="AC146" i="41"/>
  <c r="E376" i="2"/>
  <c r="C434" i="2"/>
  <c r="C435" i="2"/>
  <c r="C436" i="2"/>
  <c r="E375" i="2"/>
  <c r="E377" i="2"/>
  <c r="E378" i="2"/>
  <c r="E379" i="2"/>
  <c r="E371" i="2"/>
  <c r="E370" i="2"/>
  <c r="E372" i="2"/>
  <c r="E373" i="2"/>
  <c r="C433" i="2"/>
  <c r="AO148" i="41" l="1"/>
  <c r="AP148" i="41" s="1"/>
  <c r="CV143" i="41"/>
  <c r="AQ147" i="41"/>
  <c r="BA146" i="41"/>
  <c r="AZ147" i="41" s="1"/>
  <c r="BA147" i="41" s="1"/>
  <c r="CU143" i="41"/>
  <c r="CX142" i="41"/>
  <c r="DB142" i="41"/>
  <c r="CS142" i="41"/>
  <c r="CW143" i="41"/>
  <c r="AJ148" i="41"/>
  <c r="AO149" i="41"/>
  <c r="AP149" i="41" s="1"/>
  <c r="AO151" i="41"/>
  <c r="AP151" i="41" s="1"/>
  <c r="AO147" i="41"/>
  <c r="AP147" i="41" s="1"/>
  <c r="Z147" i="41"/>
  <c r="AJ152" i="41"/>
  <c r="E380" i="2"/>
  <c r="CS143" i="41" l="1"/>
  <c r="CT145" i="41"/>
  <c r="CU145" i="41" s="1"/>
  <c r="M354" i="2" l="1"/>
  <c r="M355" i="2"/>
  <c r="M356" i="2"/>
  <c r="M353" i="2"/>
  <c r="M210" i="2"/>
  <c r="M215" i="2"/>
  <c r="M214" i="2"/>
  <c r="M213" i="2"/>
  <c r="M212" i="2"/>
  <c r="M211" i="2"/>
  <c r="M185" i="2"/>
  <c r="M184" i="2"/>
  <c r="M182" i="2"/>
  <c r="M179" i="2"/>
  <c r="M306" i="2"/>
  <c r="M299" i="2"/>
  <c r="M298" i="2"/>
  <c r="M308" i="2"/>
  <c r="M307" i="2"/>
  <c r="M305" i="2"/>
  <c r="M304" i="2"/>
  <c r="M303" i="2"/>
  <c r="M309" i="2"/>
  <c r="M302" i="2"/>
  <c r="M301" i="2"/>
  <c r="M300" i="2"/>
  <c r="M352" i="2"/>
  <c r="M317" i="2"/>
  <c r="M318" i="2"/>
  <c r="M319" i="2"/>
  <c r="M316" i="2"/>
  <c r="M297" i="2"/>
  <c r="M296" i="2"/>
  <c r="M295" i="2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3" i="2"/>
  <c r="M181" i="2"/>
  <c r="M18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D303" i="8"/>
  <c r="S261" i="8"/>
  <c r="J261" i="8"/>
  <c r="K261" i="8"/>
  <c r="L261" i="8"/>
  <c r="R260" i="8"/>
  <c r="R259" i="8"/>
  <c r="R258" i="8"/>
  <c r="R257" i="8"/>
  <c r="R256" i="8"/>
  <c r="R255" i="8"/>
  <c r="R254" i="8"/>
  <c r="R253" i="8"/>
  <c r="R252" i="8"/>
  <c r="R251" i="8"/>
  <c r="R250" i="8"/>
  <c r="R249" i="8"/>
  <c r="R248" i="8"/>
  <c r="R247" i="8"/>
  <c r="R246" i="8"/>
  <c r="R245" i="8"/>
  <c r="R244" i="8"/>
  <c r="R243" i="8"/>
  <c r="R242" i="8"/>
  <c r="R241" i="8"/>
  <c r="R240" i="8"/>
  <c r="R239" i="8"/>
  <c r="R238" i="8"/>
  <c r="Q260" i="8"/>
  <c r="Q259" i="8"/>
  <c r="Q258" i="8"/>
  <c r="Q257" i="8"/>
  <c r="Q256" i="8"/>
  <c r="Q255" i="8"/>
  <c r="Q254" i="8"/>
  <c r="Q253" i="8"/>
  <c r="Q252" i="8"/>
  <c r="Q251" i="8"/>
  <c r="Q250" i="8"/>
  <c r="Q249" i="8"/>
  <c r="Q248" i="8"/>
  <c r="Q247" i="8"/>
  <c r="Q246" i="8"/>
  <c r="Q245" i="8"/>
  <c r="Q244" i="8"/>
  <c r="Q243" i="8"/>
  <c r="Q242" i="8"/>
  <c r="Q241" i="8"/>
  <c r="Q240" i="8"/>
  <c r="Q239" i="8"/>
  <c r="Q238" i="8"/>
  <c r="Q237" i="8"/>
  <c r="O260" i="8"/>
  <c r="O259" i="8"/>
  <c r="O258" i="8"/>
  <c r="O257" i="8"/>
  <c r="O256" i="8"/>
  <c r="O255" i="8"/>
  <c r="O254" i="8"/>
  <c r="O253" i="8"/>
  <c r="O252" i="8"/>
  <c r="O251" i="8"/>
  <c r="O250" i="8"/>
  <c r="O249" i="8"/>
  <c r="O248" i="8"/>
  <c r="O247" i="8"/>
  <c r="O246" i="8"/>
  <c r="O245" i="8"/>
  <c r="O244" i="8"/>
  <c r="O243" i="8"/>
  <c r="O242" i="8"/>
  <c r="O241" i="8"/>
  <c r="O240" i="8"/>
  <c r="O239" i="8"/>
  <c r="O238" i="8"/>
  <c r="O237" i="8"/>
  <c r="N260" i="8"/>
  <c r="N259" i="8"/>
  <c r="N258" i="8"/>
  <c r="N257" i="8"/>
  <c r="N256" i="8"/>
  <c r="N255" i="8"/>
  <c r="N254" i="8"/>
  <c r="N253" i="8"/>
  <c r="N252" i="8"/>
  <c r="N251" i="8"/>
  <c r="N250" i="8"/>
  <c r="N249" i="8"/>
  <c r="N248" i="8"/>
  <c r="N247" i="8"/>
  <c r="N246" i="8"/>
  <c r="N245" i="8"/>
  <c r="N244" i="8"/>
  <c r="N243" i="8"/>
  <c r="N242" i="8"/>
  <c r="N241" i="8"/>
  <c r="N240" i="8"/>
  <c r="N239" i="8"/>
  <c r="N238" i="8"/>
  <c r="N237" i="8"/>
  <c r="P237" i="8" l="1"/>
  <c r="P238" i="8"/>
  <c r="P239" i="8"/>
  <c r="P240" i="8"/>
  <c r="P241" i="8"/>
  <c r="P242" i="8"/>
  <c r="P243" i="8"/>
  <c r="P244" i="8"/>
  <c r="P245" i="8"/>
  <c r="P246" i="8"/>
  <c r="P247" i="8"/>
  <c r="P248" i="8"/>
  <c r="P249" i="8"/>
  <c r="P250" i="8"/>
  <c r="P251" i="8"/>
  <c r="P252" i="8"/>
  <c r="P253" i="8"/>
  <c r="P254" i="8"/>
  <c r="P255" i="8"/>
  <c r="P256" i="8"/>
  <c r="P257" i="8"/>
  <c r="P258" i="8"/>
  <c r="P259" i="8"/>
  <c r="P260" i="8"/>
  <c r="J324" i="2" l="1"/>
  <c r="J321" i="2"/>
  <c r="J322" i="2"/>
  <c r="J320" i="2"/>
  <c r="J323" i="2"/>
  <c r="J329" i="2"/>
  <c r="J209" i="2"/>
  <c r="J208" i="2"/>
  <c r="N208" i="2" s="1"/>
  <c r="J326" i="2"/>
  <c r="J327" i="2"/>
  <c r="J328" i="2"/>
  <c r="J330" i="2"/>
  <c r="J325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36" i="2"/>
  <c r="CH12" i="10"/>
  <c r="CG12" i="10"/>
  <c r="CF12" i="10"/>
  <c r="CE12" i="10"/>
  <c r="CD12" i="10"/>
  <c r="CQ12" i="10"/>
  <c r="CL12" i="10"/>
  <c r="M323" i="2" l="1"/>
  <c r="N323" i="2"/>
  <c r="M324" i="2"/>
  <c r="N324" i="2"/>
  <c r="M209" i="2"/>
  <c r="N209" i="2"/>
  <c r="M327" i="2"/>
  <c r="N327" i="2"/>
  <c r="M326" i="2"/>
  <c r="N326" i="2"/>
  <c r="M330" i="2"/>
  <c r="N330" i="2"/>
  <c r="M329" i="2"/>
  <c r="N329" i="2"/>
  <c r="M325" i="2"/>
  <c r="N325" i="2"/>
  <c r="M328" i="2"/>
  <c r="N328" i="2"/>
  <c r="M341" i="2"/>
  <c r="N341" i="2"/>
  <c r="M340" i="2"/>
  <c r="N340" i="2"/>
  <c r="M349" i="2"/>
  <c r="N349" i="2"/>
  <c r="M321" i="2"/>
  <c r="N321" i="2"/>
  <c r="M351" i="2"/>
  <c r="N351" i="2"/>
  <c r="M320" i="2"/>
  <c r="N320" i="2"/>
  <c r="M344" i="2"/>
  <c r="N344" i="2"/>
  <c r="M345" i="2"/>
  <c r="N345" i="2"/>
  <c r="M337" i="2"/>
  <c r="N337" i="2"/>
  <c r="M338" i="2"/>
  <c r="N338" i="2"/>
  <c r="M348" i="2"/>
  <c r="N348" i="2"/>
  <c r="M350" i="2"/>
  <c r="N350" i="2"/>
  <c r="M342" i="2"/>
  <c r="N342" i="2"/>
  <c r="M322" i="2"/>
  <c r="N322" i="2"/>
  <c r="M343" i="2"/>
  <c r="N343" i="2"/>
  <c r="M336" i="2"/>
  <c r="N336" i="2"/>
  <c r="M346" i="2"/>
  <c r="N346" i="2"/>
  <c r="M347" i="2"/>
  <c r="N347" i="2"/>
  <c r="M339" i="2"/>
  <c r="N339" i="2"/>
  <c r="M363" i="2"/>
  <c r="M208" i="2"/>
  <c r="CO12" i="10"/>
  <c r="CI12" i="10"/>
  <c r="CK12" i="10"/>
  <c r="CJ12" i="10"/>
  <c r="CR12" i="10"/>
  <c r="CP12" i="10"/>
  <c r="CN12" i="10"/>
  <c r="CM12" i="10"/>
  <c r="N360" i="2" l="1"/>
  <c r="M361" i="2"/>
  <c r="M362" i="2"/>
  <c r="M360" i="2"/>
  <c r="G12" i="10"/>
  <c r="H12" i="10"/>
  <c r="I12" i="10"/>
  <c r="J12" i="10"/>
  <c r="K12" i="10"/>
  <c r="DI12" i="10"/>
  <c r="DJ12" i="10"/>
  <c r="DK12" i="10"/>
  <c r="DL12" i="10"/>
  <c r="DH12" i="10" l="1"/>
  <c r="Q12" i="10"/>
  <c r="R12" i="10"/>
  <c r="S12" i="10"/>
  <c r="T12" i="10"/>
  <c r="U12" i="10"/>
  <c r="V12" i="10"/>
  <c r="W12" i="10"/>
  <c r="X12" i="10"/>
  <c r="Y12" i="10"/>
  <c r="Z12" i="10"/>
  <c r="AF12" i="10"/>
  <c r="AG12" i="10"/>
  <c r="AH12" i="10"/>
  <c r="AI12" i="10"/>
  <c r="AJ12" i="10"/>
  <c r="AK12" i="10"/>
  <c r="AL12" i="10"/>
  <c r="AM12" i="10"/>
  <c r="AN12" i="10"/>
  <c r="AO12" i="10"/>
  <c r="AP12" i="10"/>
  <c r="AQ12" i="10"/>
  <c r="AR12" i="10"/>
  <c r="AS12" i="10"/>
  <c r="AT12" i="10"/>
  <c r="AU12" i="10"/>
  <c r="AV12" i="10"/>
  <c r="AW12" i="10"/>
  <c r="AX12" i="10"/>
  <c r="AY12" i="10"/>
  <c r="AZ12" i="10"/>
  <c r="BA12" i="10"/>
  <c r="BB12" i="10"/>
  <c r="BC12" i="10"/>
  <c r="BD12" i="10"/>
  <c r="BE12" i="10"/>
  <c r="BF12" i="10"/>
  <c r="BG12" i="10"/>
  <c r="BH12" i="10"/>
  <c r="BI12" i="10"/>
  <c r="BJ12" i="10"/>
  <c r="BK12" i="10"/>
  <c r="BL12" i="10"/>
  <c r="BM12" i="10"/>
  <c r="BN12" i="10"/>
  <c r="BO12" i="10"/>
  <c r="BP12" i="10"/>
  <c r="BQ12" i="10"/>
  <c r="BR12" i="10"/>
  <c r="BS12" i="10"/>
  <c r="BT12" i="10"/>
  <c r="BU12" i="10"/>
  <c r="BV12" i="10"/>
  <c r="BW12" i="10"/>
  <c r="BX12" i="10"/>
  <c r="BY12" i="10"/>
  <c r="BZ12" i="10"/>
  <c r="CA12" i="10"/>
  <c r="CB12" i="10"/>
  <c r="CC12" i="10"/>
  <c r="D311" i="8" l="1"/>
  <c r="D309" i="8"/>
  <c r="D307" i="8"/>
  <c r="D306" i="8"/>
  <c r="D305" i="8"/>
  <c r="D304" i="8"/>
  <c r="D312" i="8" l="1"/>
  <c r="E303" i="8" s="1"/>
  <c r="E312" i="8" l="1"/>
  <c r="E307" i="8"/>
  <c r="E304" i="8"/>
  <c r="E306" i="8"/>
  <c r="E310" i="8"/>
  <c r="E308" i="8"/>
  <c r="E309" i="8"/>
  <c r="E305" i="8"/>
  <c r="E311" i="8"/>
  <c r="AA6" i="8" l="1"/>
  <c r="AB6" i="8"/>
  <c r="AA7" i="8"/>
  <c r="AB7" i="8"/>
  <c r="AA8" i="8"/>
  <c r="AB8" i="8"/>
  <c r="AA9" i="8"/>
  <c r="AB9" i="8"/>
  <c r="AA10" i="8"/>
  <c r="AB10" i="8"/>
  <c r="AA11" i="8"/>
  <c r="AB11" i="8"/>
  <c r="AA12" i="8"/>
  <c r="AB12" i="8"/>
  <c r="AA13" i="8"/>
  <c r="AB13" i="8"/>
  <c r="AA14" i="8"/>
  <c r="AB14" i="8"/>
  <c r="AA15" i="8"/>
  <c r="AB15" i="8"/>
  <c r="AA16" i="8"/>
  <c r="AB16" i="8"/>
  <c r="AA17" i="8"/>
  <c r="AB17" i="8"/>
  <c r="AA18" i="8"/>
  <c r="AB18" i="8"/>
  <c r="AA19" i="8"/>
  <c r="AB19" i="8"/>
  <c r="AA20" i="8"/>
  <c r="AB20" i="8"/>
  <c r="AA21" i="8"/>
  <c r="AB21" i="8"/>
  <c r="AA22" i="8"/>
  <c r="AB22" i="8"/>
  <c r="AA23" i="8"/>
  <c r="AB23" i="8"/>
  <c r="AA24" i="8"/>
  <c r="AB24" i="8"/>
  <c r="AA25" i="8"/>
  <c r="AB25" i="8"/>
  <c r="AA26" i="8"/>
  <c r="AB26" i="8"/>
  <c r="AA27" i="8"/>
  <c r="AB27" i="8"/>
  <c r="AA28" i="8"/>
  <c r="AB28" i="8"/>
  <c r="AA29" i="8"/>
  <c r="AB29" i="8"/>
  <c r="AA30" i="8"/>
  <c r="AB30" i="8"/>
  <c r="AA31" i="8"/>
  <c r="AB31" i="8"/>
  <c r="AA32" i="8"/>
  <c r="AB32" i="8"/>
  <c r="AA33" i="8"/>
  <c r="AB33" i="8"/>
  <c r="AA34" i="8"/>
  <c r="AB34" i="8"/>
  <c r="AA35" i="8"/>
  <c r="AB35" i="8"/>
  <c r="AA36" i="8"/>
  <c r="AB36" i="8"/>
  <c r="AA37" i="8"/>
  <c r="AB37" i="8"/>
  <c r="AA38" i="8"/>
  <c r="AB38" i="8"/>
  <c r="AA39" i="8"/>
  <c r="AB39" i="8"/>
  <c r="AA40" i="8"/>
  <c r="AB40" i="8"/>
  <c r="AA41" i="8"/>
  <c r="AB41" i="8"/>
  <c r="AA42" i="8"/>
  <c r="AB42" i="8"/>
  <c r="AA43" i="8"/>
  <c r="AB43" i="8"/>
  <c r="AA44" i="8"/>
  <c r="AB44" i="8"/>
  <c r="AA45" i="8"/>
  <c r="AB45" i="8"/>
  <c r="AA46" i="8"/>
  <c r="AB46" i="8"/>
  <c r="AA47" i="8"/>
  <c r="AB47" i="8"/>
  <c r="AA48" i="8"/>
  <c r="AB48" i="8"/>
  <c r="AA49" i="8"/>
  <c r="AB49" i="8"/>
  <c r="AA50" i="8"/>
  <c r="AB50" i="8"/>
  <c r="AA51" i="8"/>
  <c r="AB51" i="8"/>
  <c r="AA52" i="8"/>
  <c r="AB52" i="8"/>
  <c r="AA53" i="8"/>
  <c r="AB53" i="8"/>
  <c r="AA54" i="8"/>
  <c r="AB54" i="8"/>
  <c r="AA55" i="8"/>
  <c r="AB55" i="8"/>
  <c r="AA56" i="8"/>
  <c r="AB56" i="8"/>
  <c r="AA57" i="8"/>
  <c r="AB57" i="8"/>
  <c r="AA58" i="8"/>
  <c r="AB58" i="8"/>
  <c r="AA59" i="8"/>
  <c r="AB59" i="8"/>
  <c r="AA60" i="8"/>
  <c r="AB60" i="8"/>
  <c r="AA61" i="8"/>
  <c r="AB61" i="8"/>
  <c r="AA62" i="8"/>
  <c r="AB62" i="8"/>
  <c r="AA63" i="8"/>
  <c r="AB63" i="8"/>
  <c r="AA64" i="8"/>
  <c r="AB64" i="8"/>
  <c r="AA65" i="8"/>
  <c r="AB65" i="8"/>
  <c r="AA66" i="8"/>
  <c r="AB66" i="8"/>
  <c r="AA67" i="8"/>
  <c r="AB67" i="8"/>
  <c r="AA68" i="8"/>
  <c r="AB68" i="8"/>
  <c r="AA69" i="8"/>
  <c r="AB69" i="8"/>
  <c r="AA70" i="8"/>
  <c r="AB70" i="8"/>
  <c r="AA71" i="8"/>
  <c r="AB71" i="8"/>
  <c r="AA72" i="8"/>
  <c r="AB72" i="8"/>
  <c r="AA73" i="8"/>
  <c r="AB73" i="8"/>
  <c r="AA74" i="8"/>
  <c r="AB74" i="8"/>
  <c r="AA75" i="8"/>
  <c r="AB75" i="8"/>
  <c r="AA76" i="8"/>
  <c r="AB76" i="8"/>
  <c r="AA77" i="8"/>
  <c r="AB77" i="8"/>
  <c r="AA78" i="8"/>
  <c r="AB78" i="8"/>
  <c r="AA79" i="8"/>
  <c r="AB79" i="8"/>
  <c r="AA80" i="8"/>
  <c r="AB80" i="8"/>
  <c r="AA81" i="8"/>
  <c r="AB81" i="8"/>
  <c r="AA82" i="8"/>
  <c r="AB82" i="8"/>
  <c r="AA83" i="8"/>
  <c r="AB83" i="8"/>
  <c r="AA84" i="8"/>
  <c r="AB84" i="8"/>
  <c r="AA85" i="8"/>
  <c r="AB85" i="8"/>
  <c r="AA86" i="8"/>
  <c r="AB86" i="8"/>
  <c r="AA87" i="8"/>
  <c r="AB87" i="8"/>
  <c r="AA88" i="8"/>
  <c r="AB88" i="8"/>
  <c r="AA89" i="8"/>
  <c r="AB89" i="8"/>
  <c r="AA90" i="8"/>
  <c r="AB90" i="8"/>
  <c r="AA91" i="8"/>
  <c r="AB91" i="8"/>
  <c r="AA92" i="8"/>
  <c r="AB92" i="8"/>
  <c r="AA93" i="8"/>
  <c r="AB93" i="8"/>
  <c r="AA94" i="8"/>
  <c r="AB94" i="8"/>
  <c r="AA95" i="8"/>
  <c r="AB95" i="8"/>
  <c r="AA96" i="8"/>
  <c r="AB96" i="8"/>
  <c r="AA97" i="8"/>
  <c r="AB97" i="8"/>
  <c r="AA98" i="8"/>
  <c r="AB98" i="8"/>
  <c r="AA99" i="8"/>
  <c r="AB99" i="8"/>
  <c r="AA100" i="8"/>
  <c r="AB100" i="8"/>
  <c r="AA101" i="8"/>
  <c r="AB101" i="8"/>
  <c r="AA102" i="8"/>
  <c r="AB102" i="8"/>
  <c r="AA103" i="8"/>
  <c r="AB103" i="8"/>
  <c r="AA104" i="8"/>
  <c r="AB104" i="8"/>
  <c r="AA105" i="8"/>
  <c r="AB105" i="8"/>
  <c r="AA106" i="8"/>
  <c r="AB106" i="8"/>
  <c r="AA107" i="8"/>
  <c r="AB107" i="8"/>
  <c r="AA108" i="8"/>
  <c r="AB108" i="8"/>
  <c r="AA109" i="8"/>
  <c r="AB109" i="8"/>
  <c r="AA110" i="8"/>
  <c r="AB110" i="8"/>
  <c r="AA111" i="8"/>
  <c r="AB111" i="8"/>
  <c r="AA112" i="8"/>
  <c r="AB112" i="8"/>
  <c r="AA113" i="8"/>
  <c r="AB113" i="8"/>
  <c r="AA114" i="8"/>
  <c r="AB114" i="8"/>
  <c r="AA115" i="8"/>
  <c r="AB115" i="8"/>
  <c r="AA116" i="8"/>
  <c r="AB116" i="8"/>
  <c r="AA117" i="8"/>
  <c r="AB117" i="8"/>
  <c r="AA118" i="8"/>
  <c r="AB118" i="8"/>
  <c r="AA119" i="8"/>
  <c r="AB119" i="8"/>
  <c r="AA120" i="8"/>
  <c r="AB120" i="8"/>
  <c r="AA121" i="8"/>
  <c r="AB121" i="8"/>
  <c r="AA122" i="8"/>
  <c r="AB122" i="8"/>
  <c r="AA123" i="8"/>
  <c r="AB123" i="8"/>
  <c r="AA124" i="8"/>
  <c r="AB124" i="8"/>
  <c r="AA125" i="8"/>
  <c r="AB125" i="8"/>
  <c r="AA126" i="8"/>
  <c r="AB126" i="8"/>
  <c r="AA127" i="8"/>
  <c r="AB127" i="8"/>
  <c r="AA128" i="8"/>
  <c r="AB128" i="8"/>
  <c r="AA129" i="8"/>
  <c r="AB129" i="8"/>
  <c r="AA130" i="8"/>
  <c r="AB130" i="8"/>
  <c r="AA131" i="8"/>
  <c r="AB131" i="8"/>
  <c r="AA132" i="8"/>
  <c r="AB132" i="8"/>
  <c r="AA133" i="8"/>
  <c r="AB133" i="8"/>
  <c r="AA134" i="8"/>
  <c r="AB134" i="8"/>
  <c r="AA135" i="8"/>
  <c r="AB135" i="8"/>
  <c r="AA136" i="8"/>
  <c r="AB136" i="8"/>
  <c r="AA137" i="8"/>
  <c r="AB137" i="8"/>
  <c r="AA138" i="8"/>
  <c r="AB138" i="8"/>
  <c r="AA139" i="8"/>
  <c r="AB139" i="8"/>
  <c r="AA140" i="8"/>
  <c r="AB140" i="8"/>
  <c r="AA141" i="8"/>
  <c r="AB141" i="8"/>
  <c r="AA142" i="8"/>
  <c r="AB142" i="8"/>
  <c r="AA143" i="8"/>
  <c r="AB143" i="8"/>
  <c r="AA144" i="8"/>
  <c r="AB144" i="8"/>
  <c r="AA145" i="8"/>
  <c r="AB145" i="8"/>
  <c r="AA146" i="8"/>
  <c r="AB146" i="8"/>
  <c r="AA147" i="8"/>
  <c r="AB147" i="8"/>
  <c r="AA148" i="8"/>
  <c r="AB148" i="8"/>
  <c r="AA149" i="8"/>
  <c r="AB149" i="8"/>
  <c r="AA150" i="8"/>
  <c r="AB150" i="8"/>
  <c r="AA151" i="8"/>
  <c r="AB151" i="8"/>
  <c r="AA152" i="8"/>
  <c r="AB152" i="8"/>
  <c r="AA182" i="8"/>
  <c r="AB182" i="8"/>
  <c r="AA183" i="8"/>
  <c r="AB183" i="8"/>
  <c r="AA184" i="8"/>
  <c r="AB184" i="8"/>
  <c r="AA185" i="8"/>
  <c r="AB185" i="8"/>
  <c r="AA186" i="8"/>
  <c r="AB186" i="8"/>
  <c r="AA187" i="8"/>
  <c r="AB187" i="8"/>
  <c r="AA188" i="8"/>
  <c r="AB188" i="8"/>
  <c r="AA189" i="8"/>
  <c r="AB189" i="8"/>
  <c r="AA190" i="8"/>
  <c r="AB190" i="8"/>
  <c r="AA191" i="8"/>
  <c r="AB191" i="8"/>
  <c r="AA192" i="8"/>
  <c r="AB192" i="8"/>
  <c r="AA193" i="8"/>
  <c r="AB193" i="8"/>
  <c r="AA194" i="8"/>
  <c r="AB194" i="8"/>
  <c r="AA195" i="8"/>
  <c r="AB195" i="8"/>
  <c r="AA196" i="8"/>
  <c r="AB196" i="8"/>
  <c r="AA197" i="8"/>
  <c r="AB197" i="8"/>
  <c r="AA198" i="8"/>
  <c r="AB198" i="8"/>
  <c r="AA199" i="8"/>
  <c r="AB199" i="8"/>
  <c r="AA200" i="8"/>
  <c r="AB200" i="8"/>
  <c r="AA201" i="8"/>
  <c r="AB201" i="8"/>
  <c r="AA202" i="8"/>
  <c r="AB202" i="8"/>
  <c r="AA203" i="8"/>
  <c r="AB203" i="8"/>
  <c r="AA204" i="8"/>
  <c r="AB204" i="8"/>
  <c r="AA205" i="8"/>
  <c r="AB205" i="8"/>
  <c r="AA206" i="8"/>
  <c r="AB206" i="8"/>
  <c r="AA207" i="8"/>
  <c r="AB207" i="8"/>
  <c r="AA208" i="8"/>
  <c r="AB208" i="8"/>
  <c r="AA209" i="8"/>
  <c r="AB209" i="8"/>
  <c r="AA210" i="8"/>
  <c r="AB210" i="8"/>
  <c r="AA211" i="8"/>
  <c r="AB211" i="8"/>
  <c r="AA212" i="8"/>
  <c r="AB212" i="8"/>
  <c r="AA213" i="8"/>
  <c r="AB213" i="8"/>
  <c r="AA214" i="8"/>
  <c r="AB214" i="8"/>
  <c r="AA215" i="8"/>
  <c r="AB215" i="8"/>
  <c r="AA216" i="8"/>
  <c r="AB216" i="8"/>
  <c r="AA217" i="8"/>
  <c r="AB217" i="8"/>
  <c r="AA218" i="8"/>
  <c r="AB218" i="8"/>
  <c r="AA219" i="8"/>
  <c r="AB219" i="8"/>
  <c r="AA220" i="8"/>
  <c r="AB220" i="8"/>
  <c r="AA221" i="8"/>
  <c r="AB221" i="8"/>
  <c r="AA222" i="8"/>
  <c r="AB222" i="8"/>
  <c r="AA223" i="8"/>
  <c r="AB223" i="8"/>
  <c r="AA224" i="8"/>
  <c r="AB224" i="8"/>
  <c r="AA225" i="8"/>
  <c r="AB225" i="8"/>
  <c r="AA226" i="8"/>
  <c r="AB226" i="8"/>
  <c r="AA227" i="8"/>
  <c r="AB227" i="8"/>
  <c r="AA228" i="8"/>
  <c r="AB228" i="8"/>
  <c r="AA229" i="8"/>
  <c r="AB229" i="8"/>
  <c r="AA230" i="8"/>
  <c r="AB230" i="8"/>
  <c r="AA231" i="8"/>
  <c r="AB231" i="8"/>
  <c r="AA232" i="8"/>
  <c r="AB232" i="8"/>
  <c r="AA233" i="8"/>
  <c r="AB233" i="8"/>
  <c r="AA234" i="8"/>
  <c r="AB234" i="8"/>
  <c r="AA235" i="8"/>
  <c r="AB235" i="8"/>
  <c r="AA236" i="8"/>
  <c r="AA5" i="8"/>
  <c r="AB5" i="8"/>
  <c r="Z6" i="8"/>
  <c r="Z7" i="8"/>
  <c r="Z8" i="8"/>
  <c r="Z9" i="8"/>
  <c r="Z10" i="8"/>
  <c r="Z11" i="8"/>
  <c r="Z12" i="8"/>
  <c r="Z13" i="8"/>
  <c r="Z14" i="8"/>
  <c r="Z15" i="8"/>
  <c r="Z16" i="8"/>
  <c r="Z17" i="8"/>
  <c r="Z18" i="8"/>
  <c r="Z19" i="8"/>
  <c r="Z20" i="8"/>
  <c r="Z21" i="8"/>
  <c r="Z22" i="8"/>
  <c r="Z23" i="8"/>
  <c r="Z24" i="8"/>
  <c r="Z25" i="8"/>
  <c r="Z26" i="8"/>
  <c r="Z27" i="8"/>
  <c r="Z28" i="8"/>
  <c r="Z29" i="8"/>
  <c r="Z30" i="8"/>
  <c r="Z31" i="8"/>
  <c r="Z32" i="8"/>
  <c r="Z33" i="8"/>
  <c r="Z34" i="8"/>
  <c r="Z35" i="8"/>
  <c r="Z36" i="8"/>
  <c r="Z37" i="8"/>
  <c r="Z38" i="8"/>
  <c r="Z39" i="8"/>
  <c r="Z40" i="8"/>
  <c r="Z41" i="8"/>
  <c r="Z42" i="8"/>
  <c r="Z43" i="8"/>
  <c r="Z44" i="8"/>
  <c r="Z45" i="8"/>
  <c r="Z46" i="8"/>
  <c r="Z47" i="8"/>
  <c r="Z48" i="8"/>
  <c r="Z49" i="8"/>
  <c r="Z50" i="8"/>
  <c r="Z51" i="8"/>
  <c r="Z52" i="8"/>
  <c r="Z53" i="8"/>
  <c r="Z54" i="8"/>
  <c r="Z55" i="8"/>
  <c r="Z56" i="8"/>
  <c r="Z57" i="8"/>
  <c r="Z58" i="8"/>
  <c r="Z59" i="8"/>
  <c r="Z60" i="8"/>
  <c r="Z61" i="8"/>
  <c r="Z62" i="8"/>
  <c r="Z63" i="8"/>
  <c r="Z64" i="8"/>
  <c r="Z65" i="8"/>
  <c r="Z66" i="8"/>
  <c r="Z67" i="8"/>
  <c r="Z68" i="8"/>
  <c r="Z69" i="8"/>
  <c r="Z70" i="8"/>
  <c r="Z71" i="8"/>
  <c r="Z72" i="8"/>
  <c r="Z73" i="8"/>
  <c r="Z74" i="8"/>
  <c r="Z75" i="8"/>
  <c r="Z76" i="8"/>
  <c r="Z77" i="8"/>
  <c r="Z78" i="8"/>
  <c r="Z79" i="8"/>
  <c r="Z80" i="8"/>
  <c r="Z81" i="8"/>
  <c r="Z82" i="8"/>
  <c r="Z83" i="8"/>
  <c r="Z84" i="8"/>
  <c r="Z85" i="8"/>
  <c r="Z86" i="8"/>
  <c r="Z87" i="8"/>
  <c r="Z88" i="8"/>
  <c r="Z89" i="8"/>
  <c r="Z90" i="8"/>
  <c r="Z91" i="8"/>
  <c r="Z92" i="8"/>
  <c r="Z93" i="8"/>
  <c r="Z94" i="8"/>
  <c r="Z95" i="8"/>
  <c r="Z96" i="8"/>
  <c r="Z97" i="8"/>
  <c r="Z98" i="8"/>
  <c r="Z99" i="8"/>
  <c r="Z100" i="8"/>
  <c r="Z101" i="8"/>
  <c r="Z102" i="8"/>
  <c r="Z103" i="8"/>
  <c r="Z104" i="8"/>
  <c r="Z105" i="8"/>
  <c r="Z106" i="8"/>
  <c r="Z107" i="8"/>
  <c r="Z108" i="8"/>
  <c r="Z109" i="8"/>
  <c r="Z110" i="8"/>
  <c r="Z111" i="8"/>
  <c r="Z112" i="8"/>
  <c r="Z113" i="8"/>
  <c r="Z114" i="8"/>
  <c r="Z115" i="8"/>
  <c r="Z116" i="8"/>
  <c r="Z117" i="8"/>
  <c r="Z118" i="8"/>
  <c r="Z119" i="8"/>
  <c r="Z120" i="8"/>
  <c r="Z121" i="8"/>
  <c r="Z122" i="8"/>
  <c r="Z123" i="8"/>
  <c r="Z124" i="8"/>
  <c r="Z125" i="8"/>
  <c r="Z126" i="8"/>
  <c r="Z127" i="8"/>
  <c r="Z128" i="8"/>
  <c r="Z129" i="8"/>
  <c r="Z130" i="8"/>
  <c r="Z131" i="8"/>
  <c r="Z132" i="8"/>
  <c r="Z133" i="8"/>
  <c r="Z134" i="8"/>
  <c r="Z135" i="8"/>
  <c r="Z136" i="8"/>
  <c r="Z137" i="8"/>
  <c r="Z138" i="8"/>
  <c r="Z139" i="8"/>
  <c r="Z140" i="8"/>
  <c r="Z141" i="8"/>
  <c r="Z142" i="8"/>
  <c r="Z143" i="8"/>
  <c r="Z144" i="8"/>
  <c r="Z145" i="8"/>
  <c r="Z146" i="8"/>
  <c r="Z147" i="8"/>
  <c r="Z148" i="8"/>
  <c r="Z149" i="8"/>
  <c r="Z150" i="8"/>
  <c r="Z151" i="8"/>
  <c r="Z152" i="8"/>
  <c r="Z182" i="8"/>
  <c r="Z183" i="8"/>
  <c r="Z184" i="8"/>
  <c r="Z185" i="8"/>
  <c r="Z186" i="8"/>
  <c r="Z187" i="8"/>
  <c r="Z188" i="8"/>
  <c r="Z189" i="8"/>
  <c r="Z190" i="8"/>
  <c r="Z191" i="8"/>
  <c r="Z192" i="8"/>
  <c r="Z193" i="8"/>
  <c r="Z194" i="8"/>
  <c r="Z195" i="8"/>
  <c r="Z196" i="8"/>
  <c r="Z197" i="8"/>
  <c r="Z198" i="8"/>
  <c r="Z199" i="8"/>
  <c r="Z200" i="8"/>
  <c r="Z201" i="8"/>
  <c r="Z202" i="8"/>
  <c r="Z203" i="8"/>
  <c r="Z204" i="8"/>
  <c r="Z205" i="8"/>
  <c r="Z206" i="8"/>
  <c r="Z207" i="8"/>
  <c r="Z208" i="8"/>
  <c r="Z209" i="8"/>
  <c r="Z210" i="8"/>
  <c r="Z211" i="8"/>
  <c r="Z212" i="8"/>
  <c r="Z213" i="8"/>
  <c r="Z214" i="8"/>
  <c r="Z215" i="8"/>
  <c r="Z216" i="8"/>
  <c r="Z217" i="8"/>
  <c r="Z218" i="8"/>
  <c r="Z219" i="8"/>
  <c r="Z220" i="8"/>
  <c r="Z221" i="8"/>
  <c r="Z222" i="8"/>
  <c r="Z223" i="8"/>
  <c r="Z224" i="8"/>
  <c r="Z225" i="8"/>
  <c r="Z226" i="8"/>
  <c r="Z227" i="8"/>
  <c r="Z228" i="8"/>
  <c r="Z229" i="8"/>
  <c r="Z230" i="8"/>
  <c r="Z231" i="8"/>
  <c r="Z232" i="8"/>
  <c r="Z233" i="8"/>
  <c r="Z234" i="8"/>
  <c r="Z235" i="8"/>
  <c r="Z236" i="8"/>
  <c r="Z5" i="8"/>
  <c r="Y6" i="8"/>
  <c r="Y7" i="8"/>
  <c r="Y8" i="8"/>
  <c r="Y9" i="8"/>
  <c r="Y10" i="8"/>
  <c r="Y11" i="8"/>
  <c r="Y12" i="8"/>
  <c r="Y13" i="8"/>
  <c r="Y14" i="8"/>
  <c r="Y15" i="8"/>
  <c r="Y16" i="8"/>
  <c r="Y17" i="8"/>
  <c r="Y18" i="8"/>
  <c r="Y19" i="8"/>
  <c r="Y20" i="8"/>
  <c r="Y21" i="8"/>
  <c r="Y22" i="8"/>
  <c r="Y23" i="8"/>
  <c r="Y24" i="8"/>
  <c r="Y25" i="8"/>
  <c r="Y26" i="8"/>
  <c r="Y27" i="8"/>
  <c r="Y28" i="8"/>
  <c r="Y29" i="8"/>
  <c r="Y30" i="8"/>
  <c r="Y31" i="8"/>
  <c r="Y32" i="8"/>
  <c r="Y33" i="8"/>
  <c r="Y34" i="8"/>
  <c r="Y35" i="8"/>
  <c r="Y36" i="8"/>
  <c r="Y37" i="8"/>
  <c r="Y38" i="8"/>
  <c r="Y39" i="8"/>
  <c r="Y40" i="8"/>
  <c r="Y41" i="8"/>
  <c r="Y42" i="8"/>
  <c r="Y43" i="8"/>
  <c r="Y44" i="8"/>
  <c r="Y45" i="8"/>
  <c r="Y46" i="8"/>
  <c r="Y47" i="8"/>
  <c r="Y48" i="8"/>
  <c r="Y49" i="8"/>
  <c r="Y50" i="8"/>
  <c r="Y51" i="8"/>
  <c r="Y52" i="8"/>
  <c r="Y53" i="8"/>
  <c r="Y54" i="8"/>
  <c r="Y55" i="8"/>
  <c r="Y56" i="8"/>
  <c r="Y57" i="8"/>
  <c r="Y58" i="8"/>
  <c r="Y59" i="8"/>
  <c r="Y60" i="8"/>
  <c r="Y61" i="8"/>
  <c r="Y62" i="8"/>
  <c r="Y63" i="8"/>
  <c r="Y64" i="8"/>
  <c r="Y65" i="8"/>
  <c r="Y66" i="8"/>
  <c r="Y67" i="8"/>
  <c r="Y68" i="8"/>
  <c r="Y69" i="8"/>
  <c r="Y70" i="8"/>
  <c r="Y71" i="8"/>
  <c r="Y72" i="8"/>
  <c r="Y73" i="8"/>
  <c r="Y74" i="8"/>
  <c r="Y75" i="8"/>
  <c r="Y76" i="8"/>
  <c r="Y77" i="8"/>
  <c r="Y78" i="8"/>
  <c r="Y79" i="8"/>
  <c r="Y80" i="8"/>
  <c r="Y81" i="8"/>
  <c r="Y82" i="8"/>
  <c r="Y83" i="8"/>
  <c r="Y84" i="8"/>
  <c r="Y85" i="8"/>
  <c r="Y86" i="8"/>
  <c r="Y87" i="8"/>
  <c r="Y88" i="8"/>
  <c r="Y89" i="8"/>
  <c r="Y90" i="8"/>
  <c r="Y91" i="8"/>
  <c r="Y92" i="8"/>
  <c r="Y93" i="8"/>
  <c r="Y94" i="8"/>
  <c r="Y95" i="8"/>
  <c r="Y96" i="8"/>
  <c r="Y97" i="8"/>
  <c r="Y98" i="8"/>
  <c r="Y99" i="8"/>
  <c r="Y100" i="8"/>
  <c r="Y101" i="8"/>
  <c r="Y102" i="8"/>
  <c r="Y103" i="8"/>
  <c r="Y104" i="8"/>
  <c r="Y105" i="8"/>
  <c r="Y106" i="8"/>
  <c r="Y107" i="8"/>
  <c r="Y108" i="8"/>
  <c r="Y109" i="8"/>
  <c r="Y110" i="8"/>
  <c r="Y111" i="8"/>
  <c r="Y112" i="8"/>
  <c r="Y113" i="8"/>
  <c r="Y114" i="8"/>
  <c r="Y115" i="8"/>
  <c r="Y116" i="8"/>
  <c r="Y117" i="8"/>
  <c r="Y118" i="8"/>
  <c r="Y119" i="8"/>
  <c r="Y120" i="8"/>
  <c r="Y121" i="8"/>
  <c r="Y122" i="8"/>
  <c r="Y123" i="8"/>
  <c r="Y124" i="8"/>
  <c r="Y125" i="8"/>
  <c r="Y126" i="8"/>
  <c r="Y127" i="8"/>
  <c r="Y128" i="8"/>
  <c r="Y129" i="8"/>
  <c r="Y130" i="8"/>
  <c r="Y131" i="8"/>
  <c r="Y132" i="8"/>
  <c r="Y133" i="8"/>
  <c r="Y134" i="8"/>
  <c r="Y135" i="8"/>
  <c r="Y136" i="8"/>
  <c r="Y137" i="8"/>
  <c r="Y138" i="8"/>
  <c r="Y139" i="8"/>
  <c r="Y140" i="8"/>
  <c r="Y141" i="8"/>
  <c r="Y142" i="8"/>
  <c r="Y143" i="8"/>
  <c r="Y144" i="8"/>
  <c r="Y145" i="8"/>
  <c r="Y146" i="8"/>
  <c r="Y147" i="8"/>
  <c r="Y148" i="8"/>
  <c r="Y149" i="8"/>
  <c r="Y150" i="8"/>
  <c r="Y151" i="8"/>
  <c r="Y152" i="8"/>
  <c r="Y182" i="8"/>
  <c r="Y183" i="8"/>
  <c r="Y184" i="8"/>
  <c r="Y185" i="8"/>
  <c r="Y186" i="8"/>
  <c r="Y187" i="8"/>
  <c r="Y188" i="8"/>
  <c r="Y189" i="8"/>
  <c r="Y190" i="8"/>
  <c r="Y191" i="8"/>
  <c r="Y192" i="8"/>
  <c r="Y193" i="8"/>
  <c r="Y194" i="8"/>
  <c r="Y195" i="8"/>
  <c r="Y196" i="8"/>
  <c r="Y197" i="8"/>
  <c r="Y198" i="8"/>
  <c r="Y199" i="8"/>
  <c r="Y200" i="8"/>
  <c r="Y201" i="8"/>
  <c r="Y202" i="8"/>
  <c r="Y203" i="8"/>
  <c r="Y204" i="8"/>
  <c r="Y205" i="8"/>
  <c r="Y206" i="8"/>
  <c r="Y207" i="8"/>
  <c r="Y208" i="8"/>
  <c r="Y209" i="8"/>
  <c r="Y210" i="8"/>
  <c r="Y211" i="8"/>
  <c r="Y212" i="8"/>
  <c r="Y213" i="8"/>
  <c r="Y214" i="8"/>
  <c r="Y215" i="8"/>
  <c r="Y216" i="8"/>
  <c r="Y217" i="8"/>
  <c r="Y218" i="8"/>
  <c r="Y219" i="8"/>
  <c r="Y220" i="8"/>
  <c r="Y221" i="8"/>
  <c r="Y222" i="8"/>
  <c r="Y223" i="8"/>
  <c r="Y224" i="8"/>
  <c r="Y225" i="8"/>
  <c r="Y226" i="8"/>
  <c r="Y227" i="8"/>
  <c r="Y228" i="8"/>
  <c r="Y229" i="8"/>
  <c r="Y230" i="8"/>
  <c r="Y231" i="8"/>
  <c r="Y232" i="8"/>
  <c r="Y233" i="8"/>
  <c r="Y234" i="8"/>
  <c r="Y235" i="8"/>
  <c r="Y236" i="8"/>
  <c r="Y5" i="8"/>
  <c r="AA261" i="8" l="1"/>
  <c r="AB261" i="8"/>
  <c r="Z261" i="8"/>
  <c r="Y261" i="8"/>
  <c r="X8" i="8"/>
  <c r="X9" i="8"/>
  <c r="X10" i="8"/>
  <c r="X11" i="8"/>
  <c r="X12" i="8"/>
  <c r="X13" i="8"/>
  <c r="X14" i="8"/>
  <c r="X15" i="8"/>
  <c r="X16" i="8"/>
  <c r="X17" i="8"/>
  <c r="X18" i="8"/>
  <c r="X19" i="8"/>
  <c r="X20" i="8"/>
  <c r="X21" i="8"/>
  <c r="X22" i="8"/>
  <c r="X23" i="8"/>
  <c r="X24" i="8"/>
  <c r="X25" i="8"/>
  <c r="X26" i="8"/>
  <c r="X27" i="8"/>
  <c r="X28" i="8"/>
  <c r="X29" i="8"/>
  <c r="X30" i="8"/>
  <c r="X31" i="8"/>
  <c r="X32" i="8"/>
  <c r="X33" i="8"/>
  <c r="X34" i="8"/>
  <c r="X35" i="8"/>
  <c r="X36" i="8"/>
  <c r="X37" i="8"/>
  <c r="X38" i="8"/>
  <c r="X39" i="8"/>
  <c r="X40" i="8"/>
  <c r="X41" i="8"/>
  <c r="X42" i="8"/>
  <c r="X43" i="8"/>
  <c r="X44" i="8"/>
  <c r="X45" i="8"/>
  <c r="X46" i="8"/>
  <c r="X47" i="8"/>
  <c r="X48" i="8"/>
  <c r="X49" i="8"/>
  <c r="X50" i="8"/>
  <c r="X51" i="8"/>
  <c r="X52" i="8"/>
  <c r="X53" i="8"/>
  <c r="X54" i="8"/>
  <c r="X55" i="8"/>
  <c r="X56" i="8"/>
  <c r="X57" i="8"/>
  <c r="X58" i="8"/>
  <c r="X59" i="8"/>
  <c r="X60" i="8"/>
  <c r="X61" i="8"/>
  <c r="X62" i="8"/>
  <c r="X63" i="8"/>
  <c r="X64" i="8"/>
  <c r="X65" i="8"/>
  <c r="X66" i="8"/>
  <c r="X67" i="8"/>
  <c r="X68" i="8"/>
  <c r="X69" i="8"/>
  <c r="X70" i="8"/>
  <c r="X71" i="8"/>
  <c r="X72" i="8"/>
  <c r="X73" i="8"/>
  <c r="X74" i="8"/>
  <c r="X75" i="8"/>
  <c r="X76" i="8"/>
  <c r="X77" i="8"/>
  <c r="X78" i="8"/>
  <c r="X79" i="8"/>
  <c r="X80" i="8"/>
  <c r="X81" i="8"/>
  <c r="X82" i="8"/>
  <c r="X83" i="8"/>
  <c r="X84" i="8"/>
  <c r="X85" i="8"/>
  <c r="X86" i="8"/>
  <c r="X87" i="8"/>
  <c r="X88" i="8"/>
  <c r="X89" i="8"/>
  <c r="X90" i="8"/>
  <c r="X91" i="8"/>
  <c r="X92" i="8"/>
  <c r="X93" i="8"/>
  <c r="X94" i="8"/>
  <c r="X95" i="8"/>
  <c r="X96" i="8"/>
  <c r="X97" i="8"/>
  <c r="X98" i="8"/>
  <c r="X99" i="8"/>
  <c r="X100" i="8"/>
  <c r="X101" i="8"/>
  <c r="X102" i="8"/>
  <c r="X103" i="8"/>
  <c r="X104" i="8"/>
  <c r="X105" i="8"/>
  <c r="X106" i="8"/>
  <c r="X107" i="8"/>
  <c r="X108" i="8"/>
  <c r="X109" i="8"/>
  <c r="X110" i="8"/>
  <c r="X111" i="8"/>
  <c r="X112" i="8"/>
  <c r="X113" i="8"/>
  <c r="X114" i="8"/>
  <c r="X115" i="8"/>
  <c r="X116" i="8"/>
  <c r="X117" i="8"/>
  <c r="X118" i="8"/>
  <c r="X119" i="8"/>
  <c r="X120" i="8"/>
  <c r="X121" i="8"/>
  <c r="X122" i="8"/>
  <c r="X123" i="8"/>
  <c r="X124" i="8"/>
  <c r="X125" i="8"/>
  <c r="X126" i="8"/>
  <c r="X127" i="8"/>
  <c r="X128" i="8"/>
  <c r="X129" i="8"/>
  <c r="X130" i="8"/>
  <c r="X131" i="8"/>
  <c r="X132" i="8"/>
  <c r="X133" i="8"/>
  <c r="X134" i="8"/>
  <c r="X135" i="8"/>
  <c r="X136" i="8"/>
  <c r="X137" i="8"/>
  <c r="X138" i="8"/>
  <c r="X139" i="8"/>
  <c r="X140" i="8"/>
  <c r="X141" i="8"/>
  <c r="X142" i="8"/>
  <c r="X143" i="8"/>
  <c r="X144" i="8"/>
  <c r="X145" i="8"/>
  <c r="X146" i="8"/>
  <c r="X147" i="8"/>
  <c r="X148" i="8"/>
  <c r="X149" i="8"/>
  <c r="X150" i="8"/>
  <c r="X151" i="8"/>
  <c r="X152" i="8"/>
  <c r="X182" i="8"/>
  <c r="X183" i="8"/>
  <c r="X184" i="8"/>
  <c r="X185" i="8"/>
  <c r="X186" i="8"/>
  <c r="X187" i="8"/>
  <c r="X188" i="8"/>
  <c r="X189" i="8"/>
  <c r="X190" i="8"/>
  <c r="X191" i="8"/>
  <c r="X192" i="8"/>
  <c r="X193" i="8"/>
  <c r="X194" i="8"/>
  <c r="X195" i="8"/>
  <c r="X196" i="8"/>
  <c r="X197" i="8"/>
  <c r="X198" i="8"/>
  <c r="X199" i="8"/>
  <c r="X200" i="8"/>
  <c r="X201" i="8"/>
  <c r="X202" i="8"/>
  <c r="X203" i="8"/>
  <c r="X204" i="8"/>
  <c r="X205" i="8"/>
  <c r="X206" i="8"/>
  <c r="X207" i="8"/>
  <c r="X208" i="8"/>
  <c r="X209" i="8"/>
  <c r="X210" i="8"/>
  <c r="X211" i="8"/>
  <c r="X212" i="8"/>
  <c r="X213" i="8"/>
  <c r="X214" i="8"/>
  <c r="X215" i="8"/>
  <c r="X216" i="8"/>
  <c r="X217" i="8"/>
  <c r="X218" i="8"/>
  <c r="X219" i="8"/>
  <c r="X220" i="8"/>
  <c r="X221" i="8"/>
  <c r="X222" i="8"/>
  <c r="X223" i="8"/>
  <c r="X224" i="8"/>
  <c r="X225" i="8"/>
  <c r="X226" i="8"/>
  <c r="X227" i="8"/>
  <c r="X228" i="8"/>
  <c r="X229" i="8"/>
  <c r="X230" i="8"/>
  <c r="X231" i="8"/>
  <c r="X232" i="8"/>
  <c r="X233" i="8"/>
  <c r="X234" i="8"/>
  <c r="X235" i="8"/>
  <c r="X7" i="8"/>
  <c r="X6" i="8"/>
  <c r="X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85" i="8"/>
  <c r="N86" i="8"/>
  <c r="N87" i="8"/>
  <c r="N88" i="8"/>
  <c r="N89" i="8"/>
  <c r="N90" i="8"/>
  <c r="N91" i="8"/>
  <c r="N92" i="8"/>
  <c r="N93" i="8"/>
  <c r="N94" i="8"/>
  <c r="N95" i="8"/>
  <c r="N96" i="8"/>
  <c r="N97" i="8"/>
  <c r="N98" i="8"/>
  <c r="N99" i="8"/>
  <c r="N100" i="8"/>
  <c r="N101" i="8"/>
  <c r="N102" i="8"/>
  <c r="N103" i="8"/>
  <c r="N104" i="8"/>
  <c r="N105" i="8"/>
  <c r="N106" i="8"/>
  <c r="N107" i="8"/>
  <c r="N108" i="8"/>
  <c r="N109" i="8"/>
  <c r="N110" i="8"/>
  <c r="N111" i="8"/>
  <c r="N112" i="8"/>
  <c r="N113" i="8"/>
  <c r="N114" i="8"/>
  <c r="N115" i="8"/>
  <c r="N116" i="8"/>
  <c r="N117" i="8"/>
  <c r="N118" i="8"/>
  <c r="N119" i="8"/>
  <c r="N120" i="8"/>
  <c r="N121" i="8"/>
  <c r="N122" i="8"/>
  <c r="N123" i="8"/>
  <c r="N124" i="8"/>
  <c r="N125" i="8"/>
  <c r="N126" i="8"/>
  <c r="N127" i="8"/>
  <c r="N128" i="8"/>
  <c r="N129" i="8"/>
  <c r="N130" i="8"/>
  <c r="N131" i="8"/>
  <c r="N132" i="8"/>
  <c r="N133" i="8"/>
  <c r="N134" i="8"/>
  <c r="N135" i="8"/>
  <c r="N136" i="8"/>
  <c r="N137" i="8"/>
  <c r="N138" i="8"/>
  <c r="N139" i="8"/>
  <c r="N140" i="8"/>
  <c r="N141" i="8"/>
  <c r="N142" i="8"/>
  <c r="N143" i="8"/>
  <c r="N144" i="8"/>
  <c r="N145" i="8"/>
  <c r="N146" i="8"/>
  <c r="N147" i="8"/>
  <c r="N148" i="8"/>
  <c r="N149" i="8"/>
  <c r="N150" i="8"/>
  <c r="N151" i="8"/>
  <c r="N152" i="8"/>
  <c r="N182" i="8"/>
  <c r="N183" i="8"/>
  <c r="N184" i="8"/>
  <c r="N185" i="8"/>
  <c r="N186" i="8"/>
  <c r="N187" i="8"/>
  <c r="N188" i="8"/>
  <c r="N189" i="8"/>
  <c r="N190" i="8"/>
  <c r="N191" i="8"/>
  <c r="N192" i="8"/>
  <c r="N193" i="8"/>
  <c r="N194" i="8"/>
  <c r="N195" i="8"/>
  <c r="N196" i="8"/>
  <c r="N197" i="8"/>
  <c r="N198" i="8"/>
  <c r="N199" i="8"/>
  <c r="N200" i="8"/>
  <c r="N201" i="8"/>
  <c r="N202" i="8"/>
  <c r="N203" i="8"/>
  <c r="N204" i="8"/>
  <c r="N205" i="8"/>
  <c r="N206" i="8"/>
  <c r="N207" i="8"/>
  <c r="N208" i="8"/>
  <c r="N209" i="8"/>
  <c r="N210" i="8"/>
  <c r="N211" i="8"/>
  <c r="N212" i="8"/>
  <c r="N213" i="8"/>
  <c r="N214" i="8"/>
  <c r="N215" i="8"/>
  <c r="N216" i="8"/>
  <c r="N217" i="8"/>
  <c r="N218" i="8"/>
  <c r="N219" i="8"/>
  <c r="N220" i="8"/>
  <c r="N221" i="8"/>
  <c r="N222" i="8"/>
  <c r="N223" i="8"/>
  <c r="N224" i="8"/>
  <c r="N225" i="8"/>
  <c r="N226" i="8"/>
  <c r="N227" i="8"/>
  <c r="N228" i="8"/>
  <c r="N229" i="8"/>
  <c r="N230" i="8"/>
  <c r="N231" i="8"/>
  <c r="N232" i="8"/>
  <c r="N233" i="8"/>
  <c r="N234" i="8"/>
  <c r="N235" i="8"/>
  <c r="N236" i="8"/>
  <c r="N5" i="8"/>
  <c r="X261" i="8" l="1"/>
  <c r="N261" i="8"/>
  <c r="AB5" i="10" l="1"/>
  <c r="AC5" i="10"/>
  <c r="AD5" i="10"/>
  <c r="AE5" i="10"/>
  <c r="AB6" i="10"/>
  <c r="AC6" i="10"/>
  <c r="AD6" i="10"/>
  <c r="AE6" i="10"/>
  <c r="AB7" i="10"/>
  <c r="AC7" i="10"/>
  <c r="AD7" i="10"/>
  <c r="AE7" i="10"/>
  <c r="AB8" i="10"/>
  <c r="AC8" i="10"/>
  <c r="AD8" i="10"/>
  <c r="AE8" i="10"/>
  <c r="AB9" i="10"/>
  <c r="AC9" i="10"/>
  <c r="AD9" i="10"/>
  <c r="AE9" i="10"/>
  <c r="AB10" i="10"/>
  <c r="AC10" i="10"/>
  <c r="AD10" i="10"/>
  <c r="AE10" i="10"/>
  <c r="AB11" i="10"/>
  <c r="AC11" i="10"/>
  <c r="AD11" i="10"/>
  <c r="AE11" i="10"/>
  <c r="AA6" i="10"/>
  <c r="AA7" i="10"/>
  <c r="AA8" i="10"/>
  <c r="AA9" i="10"/>
  <c r="AA10" i="10"/>
  <c r="AA11" i="10"/>
  <c r="AA5" i="10"/>
  <c r="L6" i="10"/>
  <c r="M6" i="10"/>
  <c r="N6" i="10"/>
  <c r="O6" i="10"/>
  <c r="P6" i="10"/>
  <c r="L7" i="10"/>
  <c r="M7" i="10"/>
  <c r="N7" i="10"/>
  <c r="O7" i="10"/>
  <c r="P7" i="10"/>
  <c r="L8" i="10"/>
  <c r="M8" i="10"/>
  <c r="N8" i="10"/>
  <c r="O8" i="10"/>
  <c r="P8" i="10"/>
  <c r="L9" i="10"/>
  <c r="M9" i="10"/>
  <c r="N9" i="10"/>
  <c r="O9" i="10"/>
  <c r="P9" i="10"/>
  <c r="L10" i="10"/>
  <c r="M10" i="10"/>
  <c r="N10" i="10"/>
  <c r="O10" i="10"/>
  <c r="P10" i="10"/>
  <c r="L11" i="10"/>
  <c r="M11" i="10"/>
  <c r="N11" i="10"/>
  <c r="O11" i="10"/>
  <c r="P11" i="10"/>
  <c r="M5" i="10"/>
  <c r="N5" i="10"/>
  <c r="O5" i="10"/>
  <c r="P5" i="10"/>
  <c r="L5" i="10"/>
  <c r="CS5" i="10" l="1"/>
  <c r="N12" i="10"/>
  <c r="AA12" i="10"/>
  <c r="M12" i="10"/>
  <c r="AD12" i="10"/>
  <c r="AC12" i="10"/>
  <c r="AB12" i="10"/>
  <c r="L12" i="10"/>
  <c r="P12" i="10"/>
  <c r="O12" i="10"/>
  <c r="AE12" i="10"/>
  <c r="O228" i="8" l="1"/>
  <c r="P228" i="8"/>
  <c r="Q228" i="8"/>
  <c r="R228" i="8"/>
  <c r="O229" i="8"/>
  <c r="P229" i="8"/>
  <c r="Q229" i="8"/>
  <c r="R229" i="8"/>
  <c r="O230" i="8"/>
  <c r="P230" i="8"/>
  <c r="Q230" i="8"/>
  <c r="R230" i="8"/>
  <c r="O231" i="8"/>
  <c r="P231" i="8"/>
  <c r="Q231" i="8"/>
  <c r="R231" i="8"/>
  <c r="O232" i="8"/>
  <c r="P232" i="8"/>
  <c r="Q232" i="8"/>
  <c r="R232" i="8"/>
  <c r="O233" i="8"/>
  <c r="P233" i="8"/>
  <c r="Q233" i="8"/>
  <c r="R233" i="8"/>
  <c r="O234" i="8"/>
  <c r="P234" i="8"/>
  <c r="Q234" i="8"/>
  <c r="R234" i="8"/>
  <c r="O235" i="8"/>
  <c r="P235" i="8"/>
  <c r="Q235" i="8"/>
  <c r="R235" i="8"/>
  <c r="O236" i="8"/>
  <c r="P236" i="8"/>
  <c r="Q236" i="8"/>
  <c r="R236" i="8"/>
  <c r="O227" i="8"/>
  <c r="P227" i="8"/>
  <c r="Q227" i="8"/>
  <c r="R227" i="8"/>
  <c r="T261" i="8"/>
  <c r="T262" i="8" s="1"/>
  <c r="U261" i="8"/>
  <c r="V261" i="8"/>
  <c r="W261" i="8"/>
  <c r="M262" i="8" l="1"/>
  <c r="V262" i="8"/>
  <c r="L262" i="8"/>
  <c r="W262" i="8"/>
  <c r="U262" i="8"/>
  <c r="K262" i="8"/>
  <c r="J262" i="8"/>
  <c r="O6" i="8"/>
  <c r="P6" i="8"/>
  <c r="Q6" i="8"/>
  <c r="R6" i="8"/>
  <c r="O7" i="8"/>
  <c r="P7" i="8"/>
  <c r="Q7" i="8"/>
  <c r="R7" i="8"/>
  <c r="O8" i="8"/>
  <c r="P8" i="8"/>
  <c r="Q8" i="8"/>
  <c r="R8" i="8"/>
  <c r="O9" i="8"/>
  <c r="P9" i="8"/>
  <c r="Q9" i="8"/>
  <c r="R9" i="8"/>
  <c r="O10" i="8"/>
  <c r="P10" i="8"/>
  <c r="Q10" i="8"/>
  <c r="R10" i="8"/>
  <c r="O11" i="8"/>
  <c r="P11" i="8"/>
  <c r="Q11" i="8"/>
  <c r="R11" i="8"/>
  <c r="O12" i="8"/>
  <c r="P12" i="8"/>
  <c r="Q12" i="8"/>
  <c r="R12" i="8"/>
  <c r="O13" i="8"/>
  <c r="P13" i="8"/>
  <c r="Q13" i="8"/>
  <c r="R13" i="8"/>
  <c r="O14" i="8"/>
  <c r="P14" i="8"/>
  <c r="Q14" i="8"/>
  <c r="R14" i="8"/>
  <c r="O15" i="8"/>
  <c r="P15" i="8"/>
  <c r="Q15" i="8"/>
  <c r="R15" i="8"/>
  <c r="O16" i="8"/>
  <c r="P16" i="8"/>
  <c r="Q16" i="8"/>
  <c r="R16" i="8"/>
  <c r="O17" i="8"/>
  <c r="P17" i="8"/>
  <c r="Q17" i="8"/>
  <c r="R17" i="8"/>
  <c r="O18" i="8"/>
  <c r="P18" i="8"/>
  <c r="Q18" i="8"/>
  <c r="R18" i="8"/>
  <c r="O19" i="8"/>
  <c r="P19" i="8"/>
  <c r="Q19" i="8"/>
  <c r="R19" i="8"/>
  <c r="O20" i="8"/>
  <c r="P20" i="8"/>
  <c r="Q20" i="8"/>
  <c r="R20" i="8"/>
  <c r="O21" i="8"/>
  <c r="P21" i="8"/>
  <c r="Q21" i="8"/>
  <c r="R21" i="8"/>
  <c r="O22" i="8"/>
  <c r="P22" i="8"/>
  <c r="Q22" i="8"/>
  <c r="R22" i="8"/>
  <c r="O23" i="8"/>
  <c r="P23" i="8"/>
  <c r="Q23" i="8"/>
  <c r="R23" i="8"/>
  <c r="O24" i="8"/>
  <c r="P24" i="8"/>
  <c r="Q24" i="8"/>
  <c r="R24" i="8"/>
  <c r="O25" i="8"/>
  <c r="P25" i="8"/>
  <c r="Q25" i="8"/>
  <c r="R25" i="8"/>
  <c r="O26" i="8"/>
  <c r="P26" i="8"/>
  <c r="Q26" i="8"/>
  <c r="R26" i="8"/>
  <c r="O27" i="8"/>
  <c r="P27" i="8"/>
  <c r="Q27" i="8"/>
  <c r="R27" i="8"/>
  <c r="O28" i="8"/>
  <c r="P28" i="8"/>
  <c r="Q28" i="8"/>
  <c r="R28" i="8"/>
  <c r="O29" i="8"/>
  <c r="P29" i="8"/>
  <c r="Q29" i="8"/>
  <c r="R29" i="8"/>
  <c r="O30" i="8"/>
  <c r="P30" i="8"/>
  <c r="Q30" i="8"/>
  <c r="R30" i="8"/>
  <c r="O31" i="8"/>
  <c r="P31" i="8"/>
  <c r="Q31" i="8"/>
  <c r="R31" i="8"/>
  <c r="O32" i="8"/>
  <c r="P32" i="8"/>
  <c r="Q32" i="8"/>
  <c r="R32" i="8"/>
  <c r="O33" i="8"/>
  <c r="P33" i="8"/>
  <c r="Q33" i="8"/>
  <c r="R33" i="8"/>
  <c r="O34" i="8"/>
  <c r="P34" i="8"/>
  <c r="Q34" i="8"/>
  <c r="R34" i="8"/>
  <c r="O35" i="8"/>
  <c r="P35" i="8"/>
  <c r="Q35" i="8"/>
  <c r="R35" i="8"/>
  <c r="O36" i="8"/>
  <c r="P36" i="8"/>
  <c r="Q36" i="8"/>
  <c r="R36" i="8"/>
  <c r="O37" i="8"/>
  <c r="P37" i="8"/>
  <c r="Q37" i="8"/>
  <c r="R37" i="8"/>
  <c r="O38" i="8"/>
  <c r="P38" i="8"/>
  <c r="Q38" i="8"/>
  <c r="R38" i="8"/>
  <c r="O39" i="8"/>
  <c r="P39" i="8"/>
  <c r="Q39" i="8"/>
  <c r="R39" i="8"/>
  <c r="O40" i="8"/>
  <c r="P40" i="8"/>
  <c r="Q40" i="8"/>
  <c r="R40" i="8"/>
  <c r="O41" i="8"/>
  <c r="P41" i="8"/>
  <c r="Q41" i="8"/>
  <c r="R41" i="8"/>
  <c r="O42" i="8"/>
  <c r="P42" i="8"/>
  <c r="Q42" i="8"/>
  <c r="R42" i="8"/>
  <c r="O43" i="8"/>
  <c r="P43" i="8"/>
  <c r="Q43" i="8"/>
  <c r="R43" i="8"/>
  <c r="O44" i="8"/>
  <c r="P44" i="8"/>
  <c r="Q44" i="8"/>
  <c r="R44" i="8"/>
  <c r="O45" i="8"/>
  <c r="P45" i="8"/>
  <c r="Q45" i="8"/>
  <c r="R45" i="8"/>
  <c r="O46" i="8"/>
  <c r="P46" i="8"/>
  <c r="Q46" i="8"/>
  <c r="R46" i="8"/>
  <c r="O47" i="8"/>
  <c r="P47" i="8"/>
  <c r="Q47" i="8"/>
  <c r="R47" i="8"/>
  <c r="O48" i="8"/>
  <c r="P48" i="8"/>
  <c r="Q48" i="8"/>
  <c r="R48" i="8"/>
  <c r="O49" i="8"/>
  <c r="P49" i="8"/>
  <c r="Q49" i="8"/>
  <c r="R49" i="8"/>
  <c r="O50" i="8"/>
  <c r="P50" i="8"/>
  <c r="Q50" i="8"/>
  <c r="R50" i="8"/>
  <c r="O51" i="8"/>
  <c r="P51" i="8"/>
  <c r="Q51" i="8"/>
  <c r="R51" i="8"/>
  <c r="O52" i="8"/>
  <c r="P52" i="8"/>
  <c r="Q52" i="8"/>
  <c r="R52" i="8"/>
  <c r="O53" i="8"/>
  <c r="P53" i="8"/>
  <c r="Q53" i="8"/>
  <c r="R53" i="8"/>
  <c r="O54" i="8"/>
  <c r="P54" i="8"/>
  <c r="Q54" i="8"/>
  <c r="R54" i="8"/>
  <c r="O55" i="8"/>
  <c r="P55" i="8"/>
  <c r="Q55" i="8"/>
  <c r="R55" i="8"/>
  <c r="O56" i="8"/>
  <c r="P56" i="8"/>
  <c r="Q56" i="8"/>
  <c r="R56" i="8"/>
  <c r="O57" i="8"/>
  <c r="P57" i="8"/>
  <c r="Q57" i="8"/>
  <c r="R57" i="8"/>
  <c r="O58" i="8"/>
  <c r="P58" i="8"/>
  <c r="Q58" i="8"/>
  <c r="R58" i="8"/>
  <c r="O59" i="8"/>
  <c r="P59" i="8"/>
  <c r="Q59" i="8"/>
  <c r="R59" i="8"/>
  <c r="O60" i="8"/>
  <c r="P60" i="8"/>
  <c r="Q60" i="8"/>
  <c r="R60" i="8"/>
  <c r="O61" i="8"/>
  <c r="P61" i="8"/>
  <c r="Q61" i="8"/>
  <c r="R61" i="8"/>
  <c r="O62" i="8"/>
  <c r="P62" i="8"/>
  <c r="Q62" i="8"/>
  <c r="R62" i="8"/>
  <c r="O63" i="8"/>
  <c r="P63" i="8"/>
  <c r="Q63" i="8"/>
  <c r="R63" i="8"/>
  <c r="O64" i="8"/>
  <c r="P64" i="8"/>
  <c r="Q64" i="8"/>
  <c r="R64" i="8"/>
  <c r="O65" i="8"/>
  <c r="P65" i="8"/>
  <c r="Q65" i="8"/>
  <c r="R65" i="8"/>
  <c r="O66" i="8"/>
  <c r="P66" i="8"/>
  <c r="Q66" i="8"/>
  <c r="R66" i="8"/>
  <c r="O67" i="8"/>
  <c r="P67" i="8"/>
  <c r="Q67" i="8"/>
  <c r="R67" i="8"/>
  <c r="O68" i="8"/>
  <c r="P68" i="8"/>
  <c r="Q68" i="8"/>
  <c r="R68" i="8"/>
  <c r="O69" i="8"/>
  <c r="P69" i="8"/>
  <c r="Q69" i="8"/>
  <c r="R69" i="8"/>
  <c r="O70" i="8"/>
  <c r="P70" i="8"/>
  <c r="Q70" i="8"/>
  <c r="R70" i="8"/>
  <c r="O71" i="8"/>
  <c r="P71" i="8"/>
  <c r="Q71" i="8"/>
  <c r="R71" i="8"/>
  <c r="O72" i="8"/>
  <c r="P72" i="8"/>
  <c r="Q72" i="8"/>
  <c r="R72" i="8"/>
  <c r="O73" i="8"/>
  <c r="P73" i="8"/>
  <c r="Q73" i="8"/>
  <c r="R73" i="8"/>
  <c r="O74" i="8"/>
  <c r="P74" i="8"/>
  <c r="Q74" i="8"/>
  <c r="R74" i="8"/>
  <c r="O75" i="8"/>
  <c r="P75" i="8"/>
  <c r="Q75" i="8"/>
  <c r="R75" i="8"/>
  <c r="O76" i="8"/>
  <c r="P76" i="8"/>
  <c r="Q76" i="8"/>
  <c r="R76" i="8"/>
  <c r="O77" i="8"/>
  <c r="P77" i="8"/>
  <c r="Q77" i="8"/>
  <c r="R77" i="8"/>
  <c r="O78" i="8"/>
  <c r="P78" i="8"/>
  <c r="Q78" i="8"/>
  <c r="R78" i="8"/>
  <c r="O79" i="8"/>
  <c r="P79" i="8"/>
  <c r="Q79" i="8"/>
  <c r="R79" i="8"/>
  <c r="O80" i="8"/>
  <c r="P80" i="8"/>
  <c r="Q80" i="8"/>
  <c r="R80" i="8"/>
  <c r="O81" i="8"/>
  <c r="P81" i="8"/>
  <c r="Q81" i="8"/>
  <c r="R81" i="8"/>
  <c r="O82" i="8"/>
  <c r="P82" i="8"/>
  <c r="Q82" i="8"/>
  <c r="R82" i="8"/>
  <c r="O83" i="8"/>
  <c r="P83" i="8"/>
  <c r="Q83" i="8"/>
  <c r="R83" i="8"/>
  <c r="O84" i="8"/>
  <c r="P84" i="8"/>
  <c r="Q84" i="8"/>
  <c r="R84" i="8"/>
  <c r="O85" i="8"/>
  <c r="P85" i="8"/>
  <c r="Q85" i="8"/>
  <c r="R85" i="8"/>
  <c r="O86" i="8"/>
  <c r="P86" i="8"/>
  <c r="Q86" i="8"/>
  <c r="R86" i="8"/>
  <c r="O87" i="8"/>
  <c r="P87" i="8"/>
  <c r="Q87" i="8"/>
  <c r="R87" i="8"/>
  <c r="O88" i="8"/>
  <c r="P88" i="8"/>
  <c r="Q88" i="8"/>
  <c r="R88" i="8"/>
  <c r="O89" i="8"/>
  <c r="P89" i="8"/>
  <c r="Q89" i="8"/>
  <c r="R89" i="8"/>
  <c r="O90" i="8"/>
  <c r="P90" i="8"/>
  <c r="Q90" i="8"/>
  <c r="R90" i="8"/>
  <c r="O91" i="8"/>
  <c r="P91" i="8"/>
  <c r="Q91" i="8"/>
  <c r="R91" i="8"/>
  <c r="O92" i="8"/>
  <c r="P92" i="8"/>
  <c r="Q92" i="8"/>
  <c r="R92" i="8"/>
  <c r="O93" i="8"/>
  <c r="P93" i="8"/>
  <c r="Q93" i="8"/>
  <c r="R93" i="8"/>
  <c r="O94" i="8"/>
  <c r="P94" i="8"/>
  <c r="Q94" i="8"/>
  <c r="R94" i="8"/>
  <c r="O95" i="8"/>
  <c r="P95" i="8"/>
  <c r="Q95" i="8"/>
  <c r="R95" i="8"/>
  <c r="O96" i="8"/>
  <c r="P96" i="8"/>
  <c r="Q96" i="8"/>
  <c r="R96" i="8"/>
  <c r="O97" i="8"/>
  <c r="P97" i="8"/>
  <c r="Q97" i="8"/>
  <c r="R97" i="8"/>
  <c r="O98" i="8"/>
  <c r="P98" i="8"/>
  <c r="Q98" i="8"/>
  <c r="R98" i="8"/>
  <c r="O99" i="8"/>
  <c r="P99" i="8"/>
  <c r="Q99" i="8"/>
  <c r="R99" i="8"/>
  <c r="O100" i="8"/>
  <c r="P100" i="8"/>
  <c r="Q100" i="8"/>
  <c r="R100" i="8"/>
  <c r="O101" i="8"/>
  <c r="P101" i="8"/>
  <c r="Q101" i="8"/>
  <c r="R101" i="8"/>
  <c r="O102" i="8"/>
  <c r="P102" i="8"/>
  <c r="Q102" i="8"/>
  <c r="R102" i="8"/>
  <c r="O103" i="8"/>
  <c r="P103" i="8"/>
  <c r="Q103" i="8"/>
  <c r="R103" i="8"/>
  <c r="O104" i="8"/>
  <c r="P104" i="8"/>
  <c r="Q104" i="8"/>
  <c r="R104" i="8"/>
  <c r="O105" i="8"/>
  <c r="P105" i="8"/>
  <c r="Q105" i="8"/>
  <c r="R105" i="8"/>
  <c r="O106" i="8"/>
  <c r="P106" i="8"/>
  <c r="Q106" i="8"/>
  <c r="R106" i="8"/>
  <c r="O107" i="8"/>
  <c r="P107" i="8"/>
  <c r="Q107" i="8"/>
  <c r="R107" i="8"/>
  <c r="O108" i="8"/>
  <c r="P108" i="8"/>
  <c r="Q108" i="8"/>
  <c r="R108" i="8"/>
  <c r="O109" i="8"/>
  <c r="P109" i="8"/>
  <c r="Q109" i="8"/>
  <c r="R109" i="8"/>
  <c r="O110" i="8"/>
  <c r="P110" i="8"/>
  <c r="Q110" i="8"/>
  <c r="R110" i="8"/>
  <c r="O111" i="8"/>
  <c r="P111" i="8"/>
  <c r="Q111" i="8"/>
  <c r="R111" i="8"/>
  <c r="O112" i="8"/>
  <c r="P112" i="8"/>
  <c r="Q112" i="8"/>
  <c r="R112" i="8"/>
  <c r="O113" i="8"/>
  <c r="P113" i="8"/>
  <c r="Q113" i="8"/>
  <c r="R113" i="8"/>
  <c r="O114" i="8"/>
  <c r="P114" i="8"/>
  <c r="Q114" i="8"/>
  <c r="R114" i="8"/>
  <c r="O115" i="8"/>
  <c r="P115" i="8"/>
  <c r="Q115" i="8"/>
  <c r="R115" i="8"/>
  <c r="O116" i="8"/>
  <c r="P116" i="8"/>
  <c r="Q116" i="8"/>
  <c r="R116" i="8"/>
  <c r="O117" i="8"/>
  <c r="P117" i="8"/>
  <c r="Q117" i="8"/>
  <c r="R117" i="8"/>
  <c r="O118" i="8"/>
  <c r="P118" i="8"/>
  <c r="Q118" i="8"/>
  <c r="R118" i="8"/>
  <c r="O119" i="8"/>
  <c r="P119" i="8"/>
  <c r="Q119" i="8"/>
  <c r="R119" i="8"/>
  <c r="O120" i="8"/>
  <c r="P120" i="8"/>
  <c r="Q120" i="8"/>
  <c r="R120" i="8"/>
  <c r="O121" i="8"/>
  <c r="P121" i="8"/>
  <c r="Q121" i="8"/>
  <c r="R121" i="8"/>
  <c r="O122" i="8"/>
  <c r="P122" i="8"/>
  <c r="Q122" i="8"/>
  <c r="R122" i="8"/>
  <c r="O123" i="8"/>
  <c r="P123" i="8"/>
  <c r="Q123" i="8"/>
  <c r="R123" i="8"/>
  <c r="O124" i="8"/>
  <c r="P124" i="8"/>
  <c r="Q124" i="8"/>
  <c r="R124" i="8"/>
  <c r="O125" i="8"/>
  <c r="P125" i="8"/>
  <c r="Q125" i="8"/>
  <c r="R125" i="8"/>
  <c r="O126" i="8"/>
  <c r="P126" i="8"/>
  <c r="Q126" i="8"/>
  <c r="R126" i="8"/>
  <c r="O127" i="8"/>
  <c r="P127" i="8"/>
  <c r="Q127" i="8"/>
  <c r="R127" i="8"/>
  <c r="O128" i="8"/>
  <c r="P128" i="8"/>
  <c r="Q128" i="8"/>
  <c r="R128" i="8"/>
  <c r="O129" i="8"/>
  <c r="P129" i="8"/>
  <c r="Q129" i="8"/>
  <c r="R129" i="8"/>
  <c r="O130" i="8"/>
  <c r="P130" i="8"/>
  <c r="Q130" i="8"/>
  <c r="R130" i="8"/>
  <c r="O131" i="8"/>
  <c r="P131" i="8"/>
  <c r="Q131" i="8"/>
  <c r="R131" i="8"/>
  <c r="O132" i="8"/>
  <c r="P132" i="8"/>
  <c r="Q132" i="8"/>
  <c r="R132" i="8"/>
  <c r="O133" i="8"/>
  <c r="P133" i="8"/>
  <c r="Q133" i="8"/>
  <c r="R133" i="8"/>
  <c r="O134" i="8"/>
  <c r="P134" i="8"/>
  <c r="Q134" i="8"/>
  <c r="R134" i="8"/>
  <c r="O135" i="8"/>
  <c r="P135" i="8"/>
  <c r="Q135" i="8"/>
  <c r="R135" i="8"/>
  <c r="O136" i="8"/>
  <c r="P136" i="8"/>
  <c r="Q136" i="8"/>
  <c r="R136" i="8"/>
  <c r="O137" i="8"/>
  <c r="P137" i="8"/>
  <c r="Q137" i="8"/>
  <c r="R137" i="8"/>
  <c r="O138" i="8"/>
  <c r="P138" i="8"/>
  <c r="Q138" i="8"/>
  <c r="R138" i="8"/>
  <c r="O139" i="8"/>
  <c r="P139" i="8"/>
  <c r="Q139" i="8"/>
  <c r="R139" i="8"/>
  <c r="O140" i="8"/>
  <c r="P140" i="8"/>
  <c r="Q140" i="8"/>
  <c r="R140" i="8"/>
  <c r="O141" i="8"/>
  <c r="P141" i="8"/>
  <c r="Q141" i="8"/>
  <c r="R141" i="8"/>
  <c r="O142" i="8"/>
  <c r="P142" i="8"/>
  <c r="Q142" i="8"/>
  <c r="R142" i="8"/>
  <c r="O143" i="8"/>
  <c r="P143" i="8"/>
  <c r="Q143" i="8"/>
  <c r="R143" i="8"/>
  <c r="O144" i="8"/>
  <c r="P144" i="8"/>
  <c r="Q144" i="8"/>
  <c r="R144" i="8"/>
  <c r="O145" i="8"/>
  <c r="P145" i="8"/>
  <c r="Q145" i="8"/>
  <c r="R145" i="8"/>
  <c r="O146" i="8"/>
  <c r="P146" i="8"/>
  <c r="Q146" i="8"/>
  <c r="R146" i="8"/>
  <c r="O147" i="8"/>
  <c r="P147" i="8"/>
  <c r="Q147" i="8"/>
  <c r="R147" i="8"/>
  <c r="O148" i="8"/>
  <c r="P148" i="8"/>
  <c r="Q148" i="8"/>
  <c r="R148" i="8"/>
  <c r="O149" i="8"/>
  <c r="P149" i="8"/>
  <c r="Q149" i="8"/>
  <c r="R149" i="8"/>
  <c r="O150" i="8"/>
  <c r="P150" i="8"/>
  <c r="Q150" i="8"/>
  <c r="R150" i="8"/>
  <c r="O151" i="8"/>
  <c r="P151" i="8"/>
  <c r="Q151" i="8"/>
  <c r="R151" i="8"/>
  <c r="O152" i="8"/>
  <c r="P152" i="8"/>
  <c r="Q152" i="8"/>
  <c r="R152" i="8"/>
  <c r="O182" i="8"/>
  <c r="P182" i="8"/>
  <c r="Q182" i="8"/>
  <c r="R182" i="8"/>
  <c r="O183" i="8"/>
  <c r="P183" i="8"/>
  <c r="Q183" i="8"/>
  <c r="R183" i="8"/>
  <c r="O184" i="8"/>
  <c r="P184" i="8"/>
  <c r="Q184" i="8"/>
  <c r="R184" i="8"/>
  <c r="O185" i="8"/>
  <c r="P185" i="8"/>
  <c r="Q185" i="8"/>
  <c r="R185" i="8"/>
  <c r="O186" i="8"/>
  <c r="P186" i="8"/>
  <c r="Q186" i="8"/>
  <c r="R186" i="8"/>
  <c r="O187" i="8"/>
  <c r="P187" i="8"/>
  <c r="Q187" i="8"/>
  <c r="R187" i="8"/>
  <c r="O188" i="8"/>
  <c r="P188" i="8"/>
  <c r="Q188" i="8"/>
  <c r="R188" i="8"/>
  <c r="O189" i="8"/>
  <c r="P189" i="8"/>
  <c r="Q189" i="8"/>
  <c r="R189" i="8"/>
  <c r="O190" i="8"/>
  <c r="P190" i="8"/>
  <c r="Q190" i="8"/>
  <c r="R190" i="8"/>
  <c r="O191" i="8"/>
  <c r="P191" i="8"/>
  <c r="Q191" i="8"/>
  <c r="R191" i="8"/>
  <c r="O192" i="8"/>
  <c r="P192" i="8"/>
  <c r="Q192" i="8"/>
  <c r="R192" i="8"/>
  <c r="O193" i="8"/>
  <c r="P193" i="8"/>
  <c r="Q193" i="8"/>
  <c r="R193" i="8"/>
  <c r="O194" i="8"/>
  <c r="P194" i="8"/>
  <c r="Q194" i="8"/>
  <c r="R194" i="8"/>
  <c r="O195" i="8"/>
  <c r="P195" i="8"/>
  <c r="Q195" i="8"/>
  <c r="R195" i="8"/>
  <c r="O196" i="8"/>
  <c r="P196" i="8"/>
  <c r="Q196" i="8"/>
  <c r="R196" i="8"/>
  <c r="O197" i="8"/>
  <c r="P197" i="8"/>
  <c r="Q197" i="8"/>
  <c r="R197" i="8"/>
  <c r="O198" i="8"/>
  <c r="P198" i="8"/>
  <c r="Q198" i="8"/>
  <c r="R198" i="8"/>
  <c r="O199" i="8"/>
  <c r="P199" i="8"/>
  <c r="Q199" i="8"/>
  <c r="R199" i="8"/>
  <c r="O200" i="8"/>
  <c r="P200" i="8"/>
  <c r="Q200" i="8"/>
  <c r="R200" i="8"/>
  <c r="O201" i="8"/>
  <c r="P201" i="8"/>
  <c r="Q201" i="8"/>
  <c r="R201" i="8"/>
  <c r="O202" i="8"/>
  <c r="P202" i="8"/>
  <c r="Q202" i="8"/>
  <c r="R202" i="8"/>
  <c r="O203" i="8"/>
  <c r="P203" i="8"/>
  <c r="Q203" i="8"/>
  <c r="R203" i="8"/>
  <c r="O204" i="8"/>
  <c r="P204" i="8"/>
  <c r="Q204" i="8"/>
  <c r="R204" i="8"/>
  <c r="O205" i="8"/>
  <c r="P205" i="8"/>
  <c r="Q205" i="8"/>
  <c r="R205" i="8"/>
  <c r="O206" i="8"/>
  <c r="P206" i="8"/>
  <c r="Q206" i="8"/>
  <c r="R206" i="8"/>
  <c r="O207" i="8"/>
  <c r="P207" i="8"/>
  <c r="Q207" i="8"/>
  <c r="R207" i="8"/>
  <c r="O208" i="8"/>
  <c r="P208" i="8"/>
  <c r="Q208" i="8"/>
  <c r="R208" i="8"/>
  <c r="O209" i="8"/>
  <c r="P209" i="8"/>
  <c r="Q209" i="8"/>
  <c r="R209" i="8"/>
  <c r="O210" i="8"/>
  <c r="P210" i="8"/>
  <c r="Q210" i="8"/>
  <c r="R210" i="8"/>
  <c r="O211" i="8"/>
  <c r="P211" i="8"/>
  <c r="Q211" i="8"/>
  <c r="R211" i="8"/>
  <c r="O212" i="8"/>
  <c r="P212" i="8"/>
  <c r="Q212" i="8"/>
  <c r="R212" i="8"/>
  <c r="O213" i="8"/>
  <c r="P213" i="8"/>
  <c r="Q213" i="8"/>
  <c r="R213" i="8"/>
  <c r="O214" i="8"/>
  <c r="P214" i="8"/>
  <c r="Q214" i="8"/>
  <c r="R214" i="8"/>
  <c r="O215" i="8"/>
  <c r="P215" i="8"/>
  <c r="Q215" i="8"/>
  <c r="R215" i="8"/>
  <c r="O216" i="8"/>
  <c r="P216" i="8"/>
  <c r="Q216" i="8"/>
  <c r="R216" i="8"/>
  <c r="O217" i="8"/>
  <c r="P217" i="8"/>
  <c r="Q217" i="8"/>
  <c r="R217" i="8"/>
  <c r="O218" i="8"/>
  <c r="P218" i="8"/>
  <c r="Q218" i="8"/>
  <c r="R218" i="8"/>
  <c r="O219" i="8"/>
  <c r="P219" i="8"/>
  <c r="Q219" i="8"/>
  <c r="R219" i="8"/>
  <c r="O220" i="8"/>
  <c r="P220" i="8"/>
  <c r="Q220" i="8"/>
  <c r="R220" i="8"/>
  <c r="O221" i="8"/>
  <c r="P221" i="8"/>
  <c r="Q221" i="8"/>
  <c r="R221" i="8"/>
  <c r="O222" i="8"/>
  <c r="P222" i="8"/>
  <c r="Q222" i="8"/>
  <c r="R222" i="8"/>
  <c r="O223" i="8"/>
  <c r="P223" i="8"/>
  <c r="Q223" i="8"/>
  <c r="R223" i="8"/>
  <c r="O224" i="8"/>
  <c r="P224" i="8"/>
  <c r="Q224" i="8"/>
  <c r="R224" i="8"/>
  <c r="O225" i="8"/>
  <c r="P225" i="8"/>
  <c r="Q225" i="8"/>
  <c r="R225" i="8"/>
  <c r="O226" i="8"/>
  <c r="P226" i="8"/>
  <c r="Q226" i="8"/>
  <c r="R226" i="8"/>
  <c r="O5" i="8"/>
  <c r="P5" i="8"/>
  <c r="Q5" i="8"/>
  <c r="R5" i="8"/>
  <c r="Q261" i="8" l="1"/>
  <c r="R261" i="8"/>
  <c r="O261" i="8"/>
  <c r="P261" i="8"/>
  <c r="R262" i="8" l="1"/>
  <c r="P262" i="8"/>
  <c r="Q262" i="8"/>
  <c r="O262" i="8"/>
  <c r="DC6" i="10" l="1"/>
  <c r="DD6" i="10"/>
  <c r="DE6" i="10"/>
  <c r="DF6" i="10"/>
  <c r="DG6" i="10"/>
  <c r="DC7" i="10"/>
  <c r="DD7" i="10"/>
  <c r="DE7" i="10"/>
  <c r="DF7" i="10"/>
  <c r="DG7" i="10"/>
  <c r="DC8" i="10"/>
  <c r="DD8" i="10"/>
  <c r="DE8" i="10"/>
  <c r="DF8" i="10"/>
  <c r="DG8" i="10"/>
  <c r="DC9" i="10"/>
  <c r="DD9" i="10"/>
  <c r="DE9" i="10"/>
  <c r="DF9" i="10"/>
  <c r="DG9" i="10"/>
  <c r="DC10" i="10"/>
  <c r="DD10" i="10"/>
  <c r="DE10" i="10"/>
  <c r="DF10" i="10"/>
  <c r="DG10" i="10"/>
  <c r="DC11" i="10"/>
  <c r="DD11" i="10"/>
  <c r="DE11" i="10"/>
  <c r="DF11" i="10"/>
  <c r="DG11" i="10"/>
  <c r="DC5" i="10"/>
  <c r="DD5" i="10"/>
  <c r="DE5" i="10"/>
  <c r="DF5" i="10"/>
  <c r="DG5" i="10"/>
  <c r="CS6" i="10"/>
  <c r="CX6" i="10" s="1"/>
  <c r="CT6" i="10"/>
  <c r="CY6" i="10" s="1"/>
  <c r="CU6" i="10"/>
  <c r="CZ6" i="10" s="1"/>
  <c r="CV6" i="10"/>
  <c r="DA6" i="10" s="1"/>
  <c r="CW6" i="10"/>
  <c r="CS7" i="10"/>
  <c r="CX7" i="10" s="1"/>
  <c r="CT7" i="10"/>
  <c r="CY7" i="10" s="1"/>
  <c r="CU7" i="10"/>
  <c r="CZ7" i="10" s="1"/>
  <c r="CV7" i="10"/>
  <c r="DA7" i="10" s="1"/>
  <c r="CW7" i="10"/>
  <c r="DB7" i="10" s="1"/>
  <c r="CS8" i="10"/>
  <c r="CX8" i="10" s="1"/>
  <c r="CT8" i="10"/>
  <c r="CY8" i="10" s="1"/>
  <c r="CU8" i="10"/>
  <c r="CZ8" i="10" s="1"/>
  <c r="CV8" i="10"/>
  <c r="DA8" i="10" s="1"/>
  <c r="CW8" i="10"/>
  <c r="DB8" i="10" s="1"/>
  <c r="CS9" i="10"/>
  <c r="CX9" i="10" s="1"/>
  <c r="CT9" i="10"/>
  <c r="CY9" i="10" s="1"/>
  <c r="CU9" i="10"/>
  <c r="CZ9" i="10" s="1"/>
  <c r="CV9" i="10"/>
  <c r="DA9" i="10" s="1"/>
  <c r="CW9" i="10"/>
  <c r="DB9" i="10" s="1"/>
  <c r="CS10" i="10"/>
  <c r="CX10" i="10" s="1"/>
  <c r="CT10" i="10"/>
  <c r="CY10" i="10" s="1"/>
  <c r="CU10" i="10"/>
  <c r="CZ10" i="10" s="1"/>
  <c r="CV10" i="10"/>
  <c r="DA10" i="10" s="1"/>
  <c r="CW10" i="10"/>
  <c r="DB10" i="10" s="1"/>
  <c r="CS11" i="10"/>
  <c r="CX11" i="10" s="1"/>
  <c r="CT11" i="10"/>
  <c r="CY11" i="10" s="1"/>
  <c r="CU11" i="10"/>
  <c r="CZ11" i="10" s="1"/>
  <c r="CV11" i="10"/>
  <c r="DA11" i="10" s="1"/>
  <c r="CW11" i="10"/>
  <c r="DB11" i="10" s="1"/>
  <c r="CX5" i="10"/>
  <c r="CT5" i="10"/>
  <c r="CY5" i="10" s="1"/>
  <c r="CU5" i="10"/>
  <c r="CZ5" i="10" s="1"/>
  <c r="CV5" i="10"/>
  <c r="DA5" i="10" s="1"/>
  <c r="CW5" i="10"/>
  <c r="DB5" i="10" s="1"/>
  <c r="DB6" i="10" l="1"/>
  <c r="DC12" i="10"/>
  <c r="CV12" i="10"/>
  <c r="CU12" i="10"/>
  <c r="DG12" i="10"/>
  <c r="CS12" i="10"/>
  <c r="CX12" i="10" s="1"/>
  <c r="DF12" i="10"/>
  <c r="CT12" i="10"/>
  <c r="CY12" i="10" s="1"/>
  <c r="DE12" i="10"/>
  <c r="CW12" i="10"/>
  <c r="DD12" i="10"/>
  <c r="CZ12" i="10" l="1"/>
  <c r="DB12" i="10"/>
  <c r="DA12" i="10"/>
  <c r="B420" i="2" l="1"/>
  <c r="C419" i="2" s="1"/>
  <c r="C418" i="2" l="1"/>
  <c r="C417" i="2"/>
  <c r="C415" i="2"/>
  <c r="C416" i="2"/>
  <c r="C420" i="2" l="1"/>
</calcChain>
</file>

<file path=xl/sharedStrings.xml><?xml version="1.0" encoding="utf-8"?>
<sst xmlns="http://schemas.openxmlformats.org/spreadsheetml/2006/main" count="5996" uniqueCount="1679">
  <si>
    <t>Vivienda</t>
  </si>
  <si>
    <t>Oficina</t>
  </si>
  <si>
    <t>Otros EQ</t>
  </si>
  <si>
    <t>Residencial</t>
  </si>
  <si>
    <t>Arquitectura</t>
  </si>
  <si>
    <t>FACTORES DE CONVERSIÓN</t>
  </si>
  <si>
    <t>ENERGÍA</t>
  </si>
  <si>
    <t>UNIDAD</t>
  </si>
  <si>
    <t>CONVERSION A KTEP</t>
  </si>
  <si>
    <t>DERIVADOS DEL PETRÓLEO</t>
  </si>
  <si>
    <t>Petróleo crudo</t>
  </si>
  <si>
    <t>t</t>
  </si>
  <si>
    <t>Gas de refinería</t>
  </si>
  <si>
    <t>kWh</t>
  </si>
  <si>
    <t>GLP</t>
  </si>
  <si>
    <t>Gasolinas</t>
  </si>
  <si>
    <t>Kerosenos</t>
  </si>
  <si>
    <t>Gasóleos Ay B</t>
  </si>
  <si>
    <t>Gasóleo C</t>
  </si>
  <si>
    <t>Fuelóleo</t>
  </si>
  <si>
    <t>Coque de petróleo</t>
  </si>
  <si>
    <t>Otros derivados</t>
  </si>
  <si>
    <t>GAS NATURAL</t>
  </si>
  <si>
    <t>Gas natural</t>
  </si>
  <si>
    <t>ENERGÍAS DERIVADAS</t>
  </si>
  <si>
    <t>Gas manufacturado</t>
  </si>
  <si>
    <t>Gas de cola</t>
  </si>
  <si>
    <t>Calor</t>
  </si>
  <si>
    <t>Ktep</t>
  </si>
  <si>
    <t>ENERGÍAS RENOVABLES</t>
  </si>
  <si>
    <t>Biomasa</t>
  </si>
  <si>
    <t>ktep</t>
  </si>
  <si>
    <t>Biogás</t>
  </si>
  <si>
    <t>Minihidráulica</t>
  </si>
  <si>
    <t>ENERGÍA ELÉCTRICA</t>
  </si>
  <si>
    <t>Energía Eléctrica</t>
  </si>
  <si>
    <t>FACTORES DE EMISIÓN CO2</t>
  </si>
  <si>
    <t>EMISIONES gCO2</t>
  </si>
  <si>
    <t>ENERGÍA TÉRMICA</t>
  </si>
  <si>
    <t>kWh t</t>
  </si>
  <si>
    <t>Gasoleo-C</t>
  </si>
  <si>
    <t>Carbón de uso doméstico</t>
  </si>
  <si>
    <t>neutro</t>
  </si>
  <si>
    <t>Biocarburantes</t>
  </si>
  <si>
    <t>Solar térmica baja temperatura</t>
  </si>
  <si>
    <t>ELECTRICIDAD</t>
  </si>
  <si>
    <t>Electricidad convencional peninsular</t>
  </si>
  <si>
    <t>kWh e</t>
  </si>
  <si>
    <t>Electricidad convencional extra peninsular</t>
  </si>
  <si>
    <t>Solar Fotovoltaica</t>
  </si>
  <si>
    <t>Electricidad convencional en horas de valle nocturnas (sistemas de acumulación eléctrica peninsular)</t>
  </si>
  <si>
    <t>Electricidad convencional en horas de valle nocturnas (sistemas de acumulación eléctrica extra peninsular)</t>
  </si>
  <si>
    <t>ENERGÍA PRIMARIA</t>
  </si>
  <si>
    <t>JULIO CARO BAROJA</t>
  </si>
  <si>
    <t>Oficinas</t>
  </si>
  <si>
    <t>D</t>
  </si>
  <si>
    <t>No</t>
  </si>
  <si>
    <t>06/2015</t>
  </si>
  <si>
    <t>PB ORDIZIA</t>
  </si>
  <si>
    <t>Bomberos</t>
  </si>
  <si>
    <t>Parque de Bomberos</t>
  </si>
  <si>
    <t>Solar térmica – 9,32 m2</t>
  </si>
  <si>
    <t>04/2019</t>
  </si>
  <si>
    <t>PB EIBAR</t>
  </si>
  <si>
    <t>E</t>
  </si>
  <si>
    <t>PB AZPEITIA</t>
  </si>
  <si>
    <t>F</t>
  </si>
  <si>
    <t>12/2018</t>
  </si>
  <si>
    <t>PB OÑATI</t>
  </si>
  <si>
    <t>05/2019</t>
  </si>
  <si>
    <t>PB IRÚN</t>
  </si>
  <si>
    <t>PB TOLOSA</t>
  </si>
  <si>
    <t>PB LEGAZPI</t>
  </si>
  <si>
    <t>PB ZARAUTZ</t>
  </si>
  <si>
    <t>GORDAILUA</t>
  </si>
  <si>
    <t>Cultural</t>
  </si>
  <si>
    <t xml:space="preserve">Almacén </t>
  </si>
  <si>
    <t xml:space="preserve">Solar FV  85 kW Geotermia – 294/308 kW </t>
  </si>
  <si>
    <t>06/2018</t>
  </si>
  <si>
    <t>KOLDO MITXELENA</t>
  </si>
  <si>
    <t>Oficinas / Biblioteca</t>
  </si>
  <si>
    <t>ARCHIVO GENERAL TOLOSA</t>
  </si>
  <si>
    <t xml:space="preserve">Archivo </t>
  </si>
  <si>
    <t>B</t>
  </si>
  <si>
    <t>ARCHIVO PROTOCOLOS OÑATI</t>
  </si>
  <si>
    <t>Archivo</t>
  </si>
  <si>
    <t>10/2019</t>
  </si>
  <si>
    <t>KIROL ETXEA</t>
  </si>
  <si>
    <t>07/2017</t>
  </si>
  <si>
    <t>ERROTABURU</t>
  </si>
  <si>
    <t>Hacienda</t>
  </si>
  <si>
    <t>C</t>
  </si>
  <si>
    <t>OT AZPEITIA</t>
  </si>
  <si>
    <t>Oficina tributaria</t>
  </si>
  <si>
    <t>OT IRUN</t>
  </si>
  <si>
    <t>OT BERGARA</t>
  </si>
  <si>
    <t>OT TOLOSA</t>
  </si>
  <si>
    <t>OT EIBAR</t>
  </si>
  <si>
    <t>OR DONOSTIA – GROS</t>
  </si>
  <si>
    <t>Oficina de Renta</t>
  </si>
  <si>
    <t>OR DONOSTIA  AMARA</t>
  </si>
  <si>
    <t>OR BEASAIN</t>
  </si>
  <si>
    <t>OR HERNANI</t>
  </si>
  <si>
    <t>OR ERRENTERIA</t>
  </si>
  <si>
    <t>ALBERGUE DE ZARAUTZ</t>
  </si>
  <si>
    <t>Juventud</t>
  </si>
  <si>
    <t>Albergue juvenil</t>
  </si>
  <si>
    <t>ALBERGUE DE HONDARRIBIA</t>
  </si>
  <si>
    <t>Solar FV – 5 kW            Solar Térmica   54 m2 Biomasa  110 kW</t>
  </si>
  <si>
    <t>09/2012</t>
  </si>
  <si>
    <t>ALBERGUE DE SEGURA</t>
  </si>
  <si>
    <t>Solar FV – 5 kW            Solar Térmica   26 m2 Biomasa  56 kW</t>
  </si>
  <si>
    <t>04/2011</t>
  </si>
  <si>
    <t>ALBERGUE DE ORIO</t>
  </si>
  <si>
    <t>Oficinas de información juvenil</t>
  </si>
  <si>
    <t>Solar FV – 37,5 kW</t>
  </si>
  <si>
    <t>LABORATORIO FRAISORO</t>
  </si>
  <si>
    <t>Laboratorio (Otros EQ)</t>
  </si>
  <si>
    <t>EGOGAIN</t>
  </si>
  <si>
    <t>Política social</t>
  </si>
  <si>
    <t>Centro Gerontológico (Residencial)</t>
  </si>
  <si>
    <t>TXARA I</t>
  </si>
  <si>
    <t>Solar FV – 20 kW</t>
  </si>
  <si>
    <t>12/2013</t>
  </si>
  <si>
    <t>TXARA II</t>
  </si>
  <si>
    <t>MIRAMON</t>
  </si>
  <si>
    <t>Servicios generales</t>
  </si>
  <si>
    <t>Solar FV – 100 kW</t>
  </si>
  <si>
    <t>PALACIO (incluye ANEXO PEÑAFLORIDA)</t>
  </si>
  <si>
    <t>IMPRENTA</t>
  </si>
  <si>
    <t>Imprenta y oficinas (Otros EQ)</t>
  </si>
  <si>
    <t>Total emisiones CO2 (tCO2)</t>
  </si>
  <si>
    <t>Suma</t>
  </si>
  <si>
    <t>Consumo Electricidad</t>
  </si>
  <si>
    <t>Consumo Gas Natural</t>
  </si>
  <si>
    <t>Consumo Gasoleo</t>
  </si>
  <si>
    <t>Consumo Gas propano</t>
  </si>
  <si>
    <t>Consumo Biomasa</t>
  </si>
  <si>
    <t>JESUSEN BIHOITZA EGOITZA</t>
  </si>
  <si>
    <t>KABIA</t>
  </si>
  <si>
    <t>MIZPIRUALDE EGOITZA</t>
  </si>
  <si>
    <t>YURREAMENDI EGOITZA</t>
  </si>
  <si>
    <t>SAN JUAN BAUTISTA EGOITZA</t>
  </si>
  <si>
    <t>SAN JOSÉ EGOITZA</t>
  </si>
  <si>
    <t>ITURBIDE EGOITZA</t>
  </si>
  <si>
    <t>SAN JUAN EGOITZA</t>
  </si>
  <si>
    <t>CENTRO ZUBIETA</t>
  </si>
  <si>
    <t>ULIAZPI</t>
  </si>
  <si>
    <t>CENTRO FRAISORO</t>
  </si>
  <si>
    <t>CENTRO DONOSTIA</t>
  </si>
  <si>
    <t>CENTRO ATEGORRIETA</t>
  </si>
  <si>
    <t>CENTRO DR. ZUBILLAGA</t>
  </si>
  <si>
    <t>JOSETXU ENEA</t>
  </si>
  <si>
    <t>OFICINAS CENTRALES</t>
  </si>
  <si>
    <t>Aforo</t>
  </si>
  <si>
    <t>Alumbrado</t>
  </si>
  <si>
    <t>Báscula</t>
  </si>
  <si>
    <t>Bombeo</t>
  </si>
  <si>
    <t>Tarifa</t>
  </si>
  <si>
    <t>ALU058</t>
  </si>
  <si>
    <t>Autovia Navarra- Km 8</t>
  </si>
  <si>
    <t>ELDUAIN - Autovía de Navarra- km.8</t>
  </si>
  <si>
    <t>Elduain</t>
  </si>
  <si>
    <t>6.2A</t>
  </si>
  <si>
    <t>_</t>
  </si>
  <si>
    <t>TUN037</t>
  </si>
  <si>
    <t>Túnel de Argisao</t>
  </si>
  <si>
    <t>ZUMARRAGA - Elgarrestamendi Auzoa- 82-prox- Bajo</t>
  </si>
  <si>
    <t>ZUMARRAGA</t>
  </si>
  <si>
    <t>Túnel</t>
  </si>
  <si>
    <t>6.1A</t>
  </si>
  <si>
    <t>CM012</t>
  </si>
  <si>
    <t>DESCARGA AUZOA, 12-PROX 1, Bajo 1</t>
  </si>
  <si>
    <t>Urretxu</t>
  </si>
  <si>
    <t>ALU034</t>
  </si>
  <si>
    <t>Alumbrado - Zorroaga 20- bajo 1</t>
  </si>
  <si>
    <t>DONOSTIA - Zorroaga Pasealekua- 20-prox- Bajo 1</t>
  </si>
  <si>
    <t>Donostia</t>
  </si>
  <si>
    <t>TUN031</t>
  </si>
  <si>
    <t>Alumbrado tunel</t>
  </si>
  <si>
    <t>PASAI ANTXO - San Marcos Carretera- prox 8 bajo</t>
  </si>
  <si>
    <t>Pasai Antxo</t>
  </si>
  <si>
    <t>TUN023</t>
  </si>
  <si>
    <t>Túneles Intxaurreta y Lamiarri</t>
  </si>
  <si>
    <t>IRUN - Ctra N-121-A- km 0-4 Bajo 1</t>
  </si>
  <si>
    <t>Irun</t>
  </si>
  <si>
    <t>3.1A</t>
  </si>
  <si>
    <t>ALU055</t>
  </si>
  <si>
    <t>Alumbrado Público Arrate Bide</t>
  </si>
  <si>
    <t>EIBAR - ALUM.PUBL.ARRATE BIDE-22</t>
  </si>
  <si>
    <t>Eibar</t>
  </si>
  <si>
    <t>TUN017</t>
  </si>
  <si>
    <t>TUNEL KM 22-3</t>
  </si>
  <si>
    <t>DONOSTIA - AUTOPISTA A-8 bajo 1</t>
  </si>
  <si>
    <t>TUN027</t>
  </si>
  <si>
    <t>TUNEL RENTERIA</t>
  </si>
  <si>
    <t>LEZO - Av. Jaizkibel- prox.2</t>
  </si>
  <si>
    <t>Lezo</t>
  </si>
  <si>
    <t>ALU014</t>
  </si>
  <si>
    <t>Variante Arrasate km 270</t>
  </si>
  <si>
    <t>ARRASATE - Variante Arrasate- km 270.0- Bajo</t>
  </si>
  <si>
    <t>Arrasate</t>
  </si>
  <si>
    <t>TUN019</t>
  </si>
  <si>
    <t>Túnel Amaña (Variante Eibar)</t>
  </si>
  <si>
    <t>EIBAR - Tiburzio Anitua kalea- prox 20-b bajo</t>
  </si>
  <si>
    <t>TUN018</t>
  </si>
  <si>
    <t>TUNELES AIETE</t>
  </si>
  <si>
    <t>DONOSTIA - Autopista A-8- km 22-9- Bajo</t>
  </si>
  <si>
    <t>TUN007</t>
  </si>
  <si>
    <t>TUNEL S. LORENZO</t>
  </si>
  <si>
    <t>BERASTEGI - AUTOVIA DE NAVA- km 5-0</t>
  </si>
  <si>
    <t>Berastegi</t>
  </si>
  <si>
    <t>ALU013</t>
  </si>
  <si>
    <t>Variante Arrasate Km 180</t>
  </si>
  <si>
    <t>ARRASATE - Variante Arrasate- km 180.0- Bajo</t>
  </si>
  <si>
    <t>TUN006</t>
  </si>
  <si>
    <t>TUNEL GOROSMENDI</t>
  </si>
  <si>
    <t>BERASTEGI - AUTOVIA DE NAVA- km 3-0</t>
  </si>
  <si>
    <t>TUN004</t>
  </si>
  <si>
    <t>Túnel Azkarate</t>
  </si>
  <si>
    <t>AZKOITIA - Cr.Elgoibar-92-2-bajo 3</t>
  </si>
  <si>
    <t>Azkoitia</t>
  </si>
  <si>
    <t>TUN033</t>
  </si>
  <si>
    <t>TUNEL LOATZU</t>
  </si>
  <si>
    <t>VILLABONA - TUNEL AUTOVIA DE NAVARRA</t>
  </si>
  <si>
    <t>Villabona</t>
  </si>
  <si>
    <t>3.0A</t>
  </si>
  <si>
    <t>ALU042</t>
  </si>
  <si>
    <t>Alumbrado Público</t>
  </si>
  <si>
    <t>DONOSTIA - Variante Sn Sn-Herrera 68 bajo 1</t>
  </si>
  <si>
    <t>TUN030</t>
  </si>
  <si>
    <t>Túnel Ordizia</t>
  </si>
  <si>
    <t>ORDIZIA - Túnel Carretera Nacional</t>
  </si>
  <si>
    <t>Ordizia</t>
  </si>
  <si>
    <t>TUN028</t>
  </si>
  <si>
    <t>TUNEL</t>
  </si>
  <si>
    <t>Mutriku</t>
  </si>
  <si>
    <t>TUN014</t>
  </si>
  <si>
    <t>TUNEL GARBERA- prox 1</t>
  </si>
  <si>
    <t>DONOSTIA - Túnel vial Martutene-Intxaurrondo</t>
  </si>
  <si>
    <t>TUN022</t>
  </si>
  <si>
    <t>TUNEL IKAZTEGIETA</t>
  </si>
  <si>
    <t>IKAZTEGIETA - TUNEL IKAZTEGIETA</t>
  </si>
  <si>
    <t>Ikaztegieta</t>
  </si>
  <si>
    <t>ALU054</t>
  </si>
  <si>
    <t>Variante SnSn-Herrera-209</t>
  </si>
  <si>
    <t>DONOSTIA - Variante SnSn-Herrera- 209</t>
  </si>
  <si>
    <t>TUN032</t>
  </si>
  <si>
    <t>TUNEL DE IBARRA</t>
  </si>
  <si>
    <t>TOLOSA - SAN BLAS AUZOA</t>
  </si>
  <si>
    <t>Tolosa</t>
  </si>
  <si>
    <t>ALU075</t>
  </si>
  <si>
    <t>Alumbrado Aritzeta</t>
  </si>
  <si>
    <t>LASARTE - Cr. Nacional 1 - Km. 1-6</t>
  </si>
  <si>
    <t>Lasarte - Oria</t>
  </si>
  <si>
    <t>ALU016</t>
  </si>
  <si>
    <t>Alumbrado Público Variante</t>
  </si>
  <si>
    <t>AZKOITIA - Cr. Zumarraga - KM.17-4</t>
  </si>
  <si>
    <t>TUN011</t>
  </si>
  <si>
    <t>GI-40 Hospit. túnel subida CM3-CM5 Bideg Zorroaga</t>
  </si>
  <si>
    <t>DONOSTIA - Zorroaga gaina kalea- 116-1 bajo</t>
  </si>
  <si>
    <t>TUN026</t>
  </si>
  <si>
    <t>TUNEL LEGORRETA</t>
  </si>
  <si>
    <t>LEGORRETA - Bº ECHEZARRETA</t>
  </si>
  <si>
    <t>Legorreta</t>
  </si>
  <si>
    <t>TUN009</t>
  </si>
  <si>
    <t>FALSO TUNEL</t>
  </si>
  <si>
    <t>BERGARA - Aldaiegia auzoa- prox. 25- bajo</t>
  </si>
  <si>
    <t>Bergara</t>
  </si>
  <si>
    <t>TUN012</t>
  </si>
  <si>
    <t>GI-40 Hospitales túnel bajada CM4</t>
  </si>
  <si>
    <t>DONOSTIA - Doktor Begiristain Pasealekua- 88-1 bajo</t>
  </si>
  <si>
    <t>TUN013</t>
  </si>
  <si>
    <t>DONOSTIA - ZUBIBERRI BIDEA PROX. 9 BAJO 1</t>
  </si>
  <si>
    <t>TUN034</t>
  </si>
  <si>
    <t>ALUMBRADO PUBLICO TUNEL</t>
  </si>
  <si>
    <t>ZUMARRAGA - Txurruka kalea prox 10 bajo1</t>
  </si>
  <si>
    <t>Zumarraga</t>
  </si>
  <si>
    <t>TUN025</t>
  </si>
  <si>
    <t>TUNEL ITSASONDO</t>
  </si>
  <si>
    <t>ITSASONDO - Bº PASO NIVEL</t>
  </si>
  <si>
    <t>Itsasondo</t>
  </si>
  <si>
    <t>ALU039</t>
  </si>
  <si>
    <t>DONOSTIA - Aralar Mendiaren Kalea- prox.1</t>
  </si>
  <si>
    <t>ALU045</t>
  </si>
  <si>
    <t>Alumbrado Público Autovia Urumea</t>
  </si>
  <si>
    <t>DONOSTIA - Martutene Pasealekua- prox 19- bajo</t>
  </si>
  <si>
    <t>TUN036</t>
  </si>
  <si>
    <t>ZUMARRAGA - SAN GREGORIO KALEA 7-1 BAJO 1</t>
  </si>
  <si>
    <t>ALU067</t>
  </si>
  <si>
    <t>IBARRA - Izaskunburu Auzoa- prox. 21</t>
  </si>
  <si>
    <t>Ibarra</t>
  </si>
  <si>
    <t>2.0DHA</t>
  </si>
  <si>
    <t>ALU048</t>
  </si>
  <si>
    <t>Alumbrado Variante</t>
  </si>
  <si>
    <t>DONOSTIA - Zilargiñene Bidea- 39-3 bajo</t>
  </si>
  <si>
    <t>ALU036</t>
  </si>
  <si>
    <t>DONOSTIA - Martindegi Auzoa- 29-1</t>
  </si>
  <si>
    <t>Hernani</t>
  </si>
  <si>
    <t>ALU019</t>
  </si>
  <si>
    <t>Alumbrado Autopista</t>
  </si>
  <si>
    <t>BERGARA - Elorregi Auzoa Prox. 48 Bajo</t>
  </si>
  <si>
    <t>ALU079</t>
  </si>
  <si>
    <t>LASARTE - Asteasuain kalea</t>
  </si>
  <si>
    <t>2.1DHA</t>
  </si>
  <si>
    <t>COT005</t>
  </si>
  <si>
    <t>CENTRO TRANSFORMACION</t>
  </si>
  <si>
    <t>IRUN - Ventas Auzoa- 61 bajo</t>
  </si>
  <si>
    <t>Otros</t>
  </si>
  <si>
    <t>-</t>
  </si>
  <si>
    <t>ALU018</t>
  </si>
  <si>
    <t>Alumbrado Público Vial</t>
  </si>
  <si>
    <t>BEASAIN - Alumbrado Público Vial</t>
  </si>
  <si>
    <t>Beasain</t>
  </si>
  <si>
    <t>ALU052</t>
  </si>
  <si>
    <t>GI-40 Hospitales Parking Plz.Toros CM1</t>
  </si>
  <si>
    <t>DONOSTIA - Miramon Pasealekua- 2-1 bajo</t>
  </si>
  <si>
    <t>ALU049</t>
  </si>
  <si>
    <t>DONOSTIA - Artxipi Bidea- 60 bajo</t>
  </si>
  <si>
    <t>2.1A</t>
  </si>
  <si>
    <t>ALU101</t>
  </si>
  <si>
    <t>TOLOSA - Bº Santa Lucía- prox. 1</t>
  </si>
  <si>
    <t>TUN003</t>
  </si>
  <si>
    <t>Alumbrado túnel</t>
  </si>
  <si>
    <t>ANTZUOLA - Urteaga kalea prox20 bajo</t>
  </si>
  <si>
    <t>TUN008</t>
  </si>
  <si>
    <t>BERGARA - San Antonio kalea prox 17 bajo</t>
  </si>
  <si>
    <t>ALU086</t>
  </si>
  <si>
    <t>NI - Lanberren</t>
  </si>
  <si>
    <t>OIARTZUN - Elbarrena Kalea prox 1 bajo 2</t>
  </si>
  <si>
    <t>Oiartzun</t>
  </si>
  <si>
    <t>ALU108</t>
  </si>
  <si>
    <t>ZUMARRAGA - Elgarrastamendi auzoa prox 73</t>
  </si>
  <si>
    <t>ALU051</t>
  </si>
  <si>
    <t>GI-40 Hospitales Iyola CM2</t>
  </si>
  <si>
    <t>DONOSTIA - Elisabete Maiztegi Kalea- 11 bajo</t>
  </si>
  <si>
    <t>BDG021</t>
  </si>
  <si>
    <t>Alumbrado Bidegorri</t>
  </si>
  <si>
    <t>TOLOSA - Usabal Auzoa- 44-bis- Bajo 1</t>
  </si>
  <si>
    <t>Camino</t>
  </si>
  <si>
    <t>ALU032</t>
  </si>
  <si>
    <t>Alumbrado Público  PS. Hipodromo</t>
  </si>
  <si>
    <t>DONOSTIA - PS.Hipodromo- Prox.90</t>
  </si>
  <si>
    <t>ALU043</t>
  </si>
  <si>
    <t>DONOSTIA - Barkaiztegi Bidea- 50-1- bajo</t>
  </si>
  <si>
    <t>ALU076</t>
  </si>
  <si>
    <t>LASARTE - Cr. Nacional 1 - KM. 2-2</t>
  </si>
  <si>
    <t>ALU107</t>
  </si>
  <si>
    <t>Alumbrado Rotonda</t>
  </si>
  <si>
    <t>ZUMAIA - Txikierdi- 8-bis- bajo 1</t>
  </si>
  <si>
    <t>Zumaia</t>
  </si>
  <si>
    <t>ALU105</t>
  </si>
  <si>
    <t>ZESTOA - Arroa Behea- prox. 16- bajo</t>
  </si>
  <si>
    <t>Zestoa</t>
  </si>
  <si>
    <t>ALU025</t>
  </si>
  <si>
    <t>BILLABONA - Pg. Industrial Aga- prox.8-bajo 1</t>
  </si>
  <si>
    <t>Billabona</t>
  </si>
  <si>
    <t>ALU072</t>
  </si>
  <si>
    <t>IRUN - Ortiz de Zarate- prox 11- Bajo 1</t>
  </si>
  <si>
    <t>ALU100</t>
  </si>
  <si>
    <t>TOLOSA - Av. Iruña- prox.10</t>
  </si>
  <si>
    <t>ALU062</t>
  </si>
  <si>
    <t>ERRENTERIA - San Markos kalea- prox 47- bajo</t>
  </si>
  <si>
    <t>Errenteria</t>
  </si>
  <si>
    <t>ALU022</t>
  </si>
  <si>
    <t>Rotonda Amillaga</t>
  </si>
  <si>
    <t>BERGARA - Amillaga kalea- 20-prox- Bajo</t>
  </si>
  <si>
    <t>ALU071</t>
  </si>
  <si>
    <t>IRUN - Ventas Auzoa- prox 90- Bajo 1</t>
  </si>
  <si>
    <t>ALU077</t>
  </si>
  <si>
    <t>LASARTE - Autopista A-8 KM.24-9</t>
  </si>
  <si>
    <t>BDG009</t>
  </si>
  <si>
    <t>Alumbrado Público - Bidegorri</t>
  </si>
  <si>
    <t>AZPEITIA - Salbe Auzunea- prox 9- Bajo 1</t>
  </si>
  <si>
    <t>ALU074</t>
  </si>
  <si>
    <t>Alumbrado Público-Pz. Mikel Goi Aingeru</t>
  </si>
  <si>
    <t>IRURA - Pz. Mikel Goi Aingeru- prox.4-bajo 1</t>
  </si>
  <si>
    <t>Irura</t>
  </si>
  <si>
    <t>ALU040</t>
  </si>
  <si>
    <t>DONOSTIA - San Luis Gonzaga - Prox.8</t>
  </si>
  <si>
    <t>TUN016</t>
  </si>
  <si>
    <t>TUNEL KM 21-5</t>
  </si>
  <si>
    <t>Consumo total de E. primaria (MWh/año)</t>
  </si>
  <si>
    <t>Energía eléctrica</t>
  </si>
  <si>
    <t>Gas propano</t>
  </si>
  <si>
    <t>Gasoil</t>
  </si>
  <si>
    <t>Kwh</t>
  </si>
  <si>
    <t>CONVERSION A E. PRIMARIA</t>
  </si>
  <si>
    <t>ALU001</t>
  </si>
  <si>
    <t>Al. Amezketa Bartolome</t>
  </si>
  <si>
    <t>GI-2133</t>
  </si>
  <si>
    <t>Alumbramiento rotonda</t>
  </si>
  <si>
    <t>AMEZKETA - Bartolome deunaren kalea prox 1</t>
  </si>
  <si>
    <t>Amezketa</t>
  </si>
  <si>
    <t>ALU003</t>
  </si>
  <si>
    <t>Al. Andoain Sorabilla</t>
  </si>
  <si>
    <t>Alumbrado Curva Sorabilla</t>
  </si>
  <si>
    <t>ANDOAIN - Nacional I Carretera km 44-6 bajo</t>
  </si>
  <si>
    <t>Andoain</t>
  </si>
  <si>
    <t>ALU004</t>
  </si>
  <si>
    <t>Al. Andoain Bazkardo</t>
  </si>
  <si>
    <t>N-I</t>
  </si>
  <si>
    <t>ANDOAIN - Bazkardo Auzunea- prox. 1</t>
  </si>
  <si>
    <t>ALU005</t>
  </si>
  <si>
    <t>Al. Andoain Nacional km 445</t>
  </si>
  <si>
    <t>ANDOAIN - Carretera Nacional 1- km. 445</t>
  </si>
  <si>
    <t>ALU006</t>
  </si>
  <si>
    <t>Al. Andoain Buruntza 105</t>
  </si>
  <si>
    <t>A-15</t>
  </si>
  <si>
    <t>Variante Andoain C 1 A-15 pk 158+925</t>
  </si>
  <si>
    <t>ANDOAIN - Buruntza Auzoa- 105 - prox</t>
  </si>
  <si>
    <t>ALU007</t>
  </si>
  <si>
    <t>Al. Andoain Buruntza 116</t>
  </si>
  <si>
    <t>Variante Andoain C 2 A-15 pk 159+412</t>
  </si>
  <si>
    <t>ANDOAIN - Buruntza Auzoa- 116-bis- Bajo</t>
  </si>
  <si>
    <t>ALU008</t>
  </si>
  <si>
    <t>Al. Andoain Buruntza 138_1</t>
  </si>
  <si>
    <t>Variante Andoain C 3 A-15 pk 160+772</t>
  </si>
  <si>
    <t>ANDOAIN - Buruntza Auzoa- 138-1- Bajo 1</t>
  </si>
  <si>
    <t>ALU009</t>
  </si>
  <si>
    <t>Al. Andoain Buruntza 138_2</t>
  </si>
  <si>
    <t>Variante Andoain C 4 A-15 pk 160+992</t>
  </si>
  <si>
    <t>ANDOAIN - Buruntza Auzoa- 138-2- Bajo 1</t>
  </si>
  <si>
    <t>ALU010</t>
  </si>
  <si>
    <t>Al. Antzuola Beheko Auzoa</t>
  </si>
  <si>
    <t>GI-2632</t>
  </si>
  <si>
    <t>ANTZUOLA - Beheko Auzoa- prox 5- bajo 1</t>
  </si>
  <si>
    <t>Antzuola</t>
  </si>
  <si>
    <t>ALU011</t>
  </si>
  <si>
    <t>Al. Arama Polígono Isuses</t>
  </si>
  <si>
    <t>ARAMA - Plgo Sector 1 - Polg Isuses prox. 1</t>
  </si>
  <si>
    <t>Arama</t>
  </si>
  <si>
    <t>ALU012</t>
  </si>
  <si>
    <t>Al. Arrasate rotonda Musakola</t>
  </si>
  <si>
    <t>GI-627</t>
  </si>
  <si>
    <t>Alumbrado Público Rotonda</t>
  </si>
  <si>
    <t>ARRASATE - Bº Musakola-11-2-bajo 1</t>
  </si>
  <si>
    <t>Al. Arrasate variante km 180</t>
  </si>
  <si>
    <t>GI-2620</t>
  </si>
  <si>
    <t>Al. Arrasate variante km 270</t>
  </si>
  <si>
    <t>ALU015</t>
  </si>
  <si>
    <t>Al.Astigarraga rotonda Donosti ibil.</t>
  </si>
  <si>
    <t>GI-2132</t>
  </si>
  <si>
    <t>ASTIGARRAGA - Donosti Ibilbidea 26-1 Bajo 1</t>
  </si>
  <si>
    <t>Astigarraga</t>
  </si>
  <si>
    <t>Al.Azkoitia variante Zumarraga  km 17</t>
  </si>
  <si>
    <t>GI-631</t>
  </si>
  <si>
    <t>ALU017</t>
  </si>
  <si>
    <t>Al. Beasain paso inferior Lazkaibar 11</t>
  </si>
  <si>
    <t>GI-4491</t>
  </si>
  <si>
    <t>Alumbrado Público Paso Inferior</t>
  </si>
  <si>
    <t>BEASAIN - Lazkaibar Kalea- 11</t>
  </si>
  <si>
    <t>Al. Beasain vial</t>
  </si>
  <si>
    <t>Al. Bergara autopista Elorregi auzoa</t>
  </si>
  <si>
    <t>GI-632</t>
  </si>
  <si>
    <t>ALU020</t>
  </si>
  <si>
    <t>Al.Bergara Amillaga Kalea 5</t>
  </si>
  <si>
    <t>BERGARA - Amillaga Kalea- 5-2- Bajo 1</t>
  </si>
  <si>
    <t>ALU021</t>
  </si>
  <si>
    <t>Al.Bergara Elorregi Auzoa</t>
  </si>
  <si>
    <t>BERGARA - Elorregi Auzoa</t>
  </si>
  <si>
    <t>Al. Bergara rotonda Amillaga</t>
  </si>
  <si>
    <t>GI-627-46</t>
  </si>
  <si>
    <t>ALU023</t>
  </si>
  <si>
    <t xml:space="preserve">Al.Billabona Pg. Indust. Lar </t>
  </si>
  <si>
    <t>BILLABONA - Pg. Industrial Lar- prox.4- bajo 1</t>
  </si>
  <si>
    <t>ALU024</t>
  </si>
  <si>
    <t>Al.Billabona Larrea 16</t>
  </si>
  <si>
    <t>BILLABONA - Bº Larrea- 16-1- bajo</t>
  </si>
  <si>
    <t xml:space="preserve">Al.Billabona Pg. Indust. Aga </t>
  </si>
  <si>
    <t>ALU026</t>
  </si>
  <si>
    <t>Al.Billabona Cr.Nacional km 444</t>
  </si>
  <si>
    <t>BILLABONA - Cr. Nacional 1- km 444</t>
  </si>
  <si>
    <t>ALU027</t>
  </si>
  <si>
    <t>Al.Deba Rotonda Mardari Auzoa 3</t>
  </si>
  <si>
    <t>Rotonda Itziar</t>
  </si>
  <si>
    <t>DEBA - Mardari Auzoa- 3-1- Bajo 1</t>
  </si>
  <si>
    <t>Deba</t>
  </si>
  <si>
    <t>ALU030</t>
  </si>
  <si>
    <t>Al.Donostia Av. Carlos 1</t>
  </si>
  <si>
    <t>GI-20-9</t>
  </si>
  <si>
    <t>Alumbrado Público Carlos I</t>
  </si>
  <si>
    <t>DONOSTIA - Av. Carlos 1- Prox. 13</t>
  </si>
  <si>
    <t>ALU031</t>
  </si>
  <si>
    <t>Al.Donostia Errekalde Hirib.</t>
  </si>
  <si>
    <t>Alumbrado Público  Errekalde Hirib.</t>
  </si>
  <si>
    <t>DONOSTIA - Errekalde Hirib.- Prox. 51</t>
  </si>
  <si>
    <t>Al.Lasarte PS.Hipódromo</t>
  </si>
  <si>
    <t>ALU033</t>
  </si>
  <si>
    <t>Al.Donostia Zorroaga Pasalekua Bajo 2</t>
  </si>
  <si>
    <t>GI-41</t>
  </si>
  <si>
    <t>Alumbrado - Zorroaga 20- bajo 2</t>
  </si>
  <si>
    <t>DONOSTIA - Zorroaga Pasealekua- 20-prox- Bajo 2</t>
  </si>
  <si>
    <t>Al.Donostia Zorroaga Pasalekua Bajo 1</t>
  </si>
  <si>
    <t>Al.Hernani Martindegi 29</t>
  </si>
  <si>
    <t>ALU037</t>
  </si>
  <si>
    <t>Al.Lasarte Centro de Tranp. Prox 2</t>
  </si>
  <si>
    <t>DONOSTIA - Fict. Centro de Tranp. prox. 2 bajo</t>
  </si>
  <si>
    <t>2.0A</t>
  </si>
  <si>
    <t>ALU038</t>
  </si>
  <si>
    <t>Al.Donostia Zukiñaga Bailara</t>
  </si>
  <si>
    <t>DONOSTIA - Zikuñaga Bailara - prox 38</t>
  </si>
  <si>
    <t>Al.Donostia Aralar Mendiaren Kalea 1</t>
  </si>
  <si>
    <t>Al.Donostia San Luis Gonzaga 8</t>
  </si>
  <si>
    <t>GI-20-5</t>
  </si>
  <si>
    <t>Al.Donostia Variante Herrera 68</t>
  </si>
  <si>
    <t>GI-20</t>
  </si>
  <si>
    <t>Al.Donostia Barkaiztegi Bidea 50</t>
  </si>
  <si>
    <t>ALU044</t>
  </si>
  <si>
    <t>Al.Donostia Errekalde Hiribidea 38</t>
  </si>
  <si>
    <t>N-634</t>
  </si>
  <si>
    <t>Alumbrado Público Carreteras</t>
  </si>
  <si>
    <t>DONOSTIA - Errekalde Hiribidea- 38 bajo 5</t>
  </si>
  <si>
    <t>Al.Donostia Martutene Pasealekua 19</t>
  </si>
  <si>
    <t>GI-40</t>
  </si>
  <si>
    <t>ALU046</t>
  </si>
  <si>
    <t>Al.Donostia Manuel Azurmendi 16</t>
  </si>
  <si>
    <t>DONOSTIA - Manuel Azurmendi Kalea- prox 16- bajo</t>
  </si>
  <si>
    <t>ALU047</t>
  </si>
  <si>
    <t>Al.Donostia San Markos Bidea 80</t>
  </si>
  <si>
    <t>DONOSTIA - San Markos Bidea- prox 80</t>
  </si>
  <si>
    <t>Al.Donostia Zilargiñene Bidea 39</t>
  </si>
  <si>
    <t>GI-636-0</t>
  </si>
  <si>
    <t>Al.Donostia Artxipi Bidea 60</t>
  </si>
  <si>
    <t>ALU050</t>
  </si>
  <si>
    <t>Al.Donostia autovia Martutene Pasealek. 19</t>
  </si>
  <si>
    <t>Alumbrado Complementario Autovia Urumea</t>
  </si>
  <si>
    <t>Al.Donostia GI-40 Elisabete Maiztegi 11</t>
  </si>
  <si>
    <t>Al.Donostia GI-40 Miramon Pasealek. 2</t>
  </si>
  <si>
    <t>ALU053</t>
  </si>
  <si>
    <t>Al.Donostia Goiaztxiki bidea 15</t>
  </si>
  <si>
    <t>Rotonda</t>
  </si>
  <si>
    <t>DONOSTIA - Goiaztxiki bidea prox 15</t>
  </si>
  <si>
    <t xml:space="preserve"> 21/11/2018</t>
  </si>
  <si>
    <t>Al.Donostia Variante Sn Herrera 209</t>
  </si>
  <si>
    <t>Al.Eibar Arrate bide 22</t>
  </si>
  <si>
    <t>ALU057</t>
  </si>
  <si>
    <t>Al.Eibar Matsaria kalea 2</t>
  </si>
  <si>
    <t>EIBAR - Matsaria Kalea Prox 2- BAJO</t>
  </si>
  <si>
    <t>Al.Elduain Autovia Navarra km 8</t>
  </si>
  <si>
    <t>ALU059</t>
  </si>
  <si>
    <t>Al.Elgeta Salbador kalea 19</t>
  </si>
  <si>
    <t>GI-2639</t>
  </si>
  <si>
    <t>ELGETA - Salbador Kalea prox 19 bajo</t>
  </si>
  <si>
    <t>Elgeta</t>
  </si>
  <si>
    <t>ALU060</t>
  </si>
  <si>
    <t>Al.Elgeta Artekale 2</t>
  </si>
  <si>
    <t>ELGETA - Artekale prox 2 Bajo</t>
  </si>
  <si>
    <t>ALU061</t>
  </si>
  <si>
    <t>Al.Elgoibar Lerun kalea 8</t>
  </si>
  <si>
    <t>ELGOIBAR - LERUN KALEA prox 8 bajo</t>
  </si>
  <si>
    <t>Elgoibar</t>
  </si>
  <si>
    <t>Al.Errenteria San Markos 47</t>
  </si>
  <si>
    <t>ALU063</t>
  </si>
  <si>
    <t>Al.Eskoriatza Aingeru Ibiltokia 21</t>
  </si>
  <si>
    <t>ESKORIATZA - Aingeru Ibiltokia- prox 21- bajo</t>
  </si>
  <si>
    <t>Eskoriatza</t>
  </si>
  <si>
    <t>ALU064</t>
  </si>
  <si>
    <t>Al.Ezkio Itsaso Itsaso Alegia Diseminado 11</t>
  </si>
  <si>
    <t>EZKIO ITSASO - Itsaso Alegia Diseminado prox 11</t>
  </si>
  <si>
    <t>Ezkio Itsaso</t>
  </si>
  <si>
    <t>ALU065</t>
  </si>
  <si>
    <t>Al.Hernani Ciudad Jardín</t>
  </si>
  <si>
    <t>Alumbrado Público Glor. Galarreta</t>
  </si>
  <si>
    <t>HERNANI - Ciudad Jardin</t>
  </si>
  <si>
    <t>ALU066</t>
  </si>
  <si>
    <t>Al.Hernani Zikuñaga Bailara 57</t>
  </si>
  <si>
    <t>GI-3410</t>
  </si>
  <si>
    <t>Iluminación Rotonda Eziago (Hernani)</t>
  </si>
  <si>
    <t>HERNANI - Zikuñaga Bailara- 57-AP- Bajo AP</t>
  </si>
  <si>
    <t>Al.Ibarra Izaskun Auzoa 21</t>
  </si>
  <si>
    <t>ALU068</t>
  </si>
  <si>
    <t>Al.Idiazabal diseminado rural 56</t>
  </si>
  <si>
    <t>GI-2637</t>
  </si>
  <si>
    <t>IDIAZABAL - Diseminado rural prox 56</t>
  </si>
  <si>
    <t>Idiazabal</t>
  </si>
  <si>
    <t>ALU069</t>
  </si>
  <si>
    <t>Al.Idiazabal diseminado rural 19</t>
  </si>
  <si>
    <t>IDIAZABAL - Diseminado rural 19-1</t>
  </si>
  <si>
    <t>ALU070</t>
  </si>
  <si>
    <t>Al.Irun Ventas Auzoa 88</t>
  </si>
  <si>
    <t>GI-636-9</t>
  </si>
  <si>
    <t>IRUN - Ventas Auzoa- prox 88- Bajo 1</t>
  </si>
  <si>
    <t>Al.Irun Ventas Auzoa 90</t>
  </si>
  <si>
    <t>GI-636</t>
  </si>
  <si>
    <t>Al.Irun Ortiz de Zarate 11</t>
  </si>
  <si>
    <t>ALU073</t>
  </si>
  <si>
    <t>Al.Irura Cl. Nagusia 46</t>
  </si>
  <si>
    <t>Alumbrado Público Cl. Nagusia</t>
  </si>
  <si>
    <t>IRURA - Cl. Nagusia- prox. 46 - bajo 1</t>
  </si>
  <si>
    <t>Al.Irura Pz. Mikel Goi Aingeru 4</t>
  </si>
  <si>
    <t>Al.Lasarte Cr. Nacional km 1-6</t>
  </si>
  <si>
    <t>Al.Lasarte Cr. Nacional km 2-2</t>
  </si>
  <si>
    <t>Al.Lasarte Autopista A8 km 24</t>
  </si>
  <si>
    <t>ALU078</t>
  </si>
  <si>
    <t>Al.Lasarte Buenos Aires Aldapa</t>
  </si>
  <si>
    <t>LASARTE - Buenos Aires Aldapa</t>
  </si>
  <si>
    <t>Al.Lasarte Asteasuain kalea</t>
  </si>
  <si>
    <t>ALU080</t>
  </si>
  <si>
    <t>Al.Lasarte Kale Nagusia</t>
  </si>
  <si>
    <t>LASARTE - Kale Nagusia</t>
  </si>
  <si>
    <t>ALU081</t>
  </si>
  <si>
    <t>Al.Lazkao Senpere Auzoa 3</t>
  </si>
  <si>
    <t>GI-2120</t>
  </si>
  <si>
    <t>LAZKAO - Senpere Auzoa- prox 3- Bajo 1</t>
  </si>
  <si>
    <t>Lazkao</t>
  </si>
  <si>
    <t>ALU082</t>
  </si>
  <si>
    <t>Al.Legorreta San Miguel Auzoa 4</t>
  </si>
  <si>
    <t>GI-2131</t>
  </si>
  <si>
    <t>LEGORRETA - San Miguel auzoa prox. 4 bajo</t>
  </si>
  <si>
    <t>ALU083</t>
  </si>
  <si>
    <t>Al.Mendaro Plaza Rural Núcleo 1</t>
  </si>
  <si>
    <t>MENDARO - Plaza Rural Núcleo- prox 1 bajo</t>
  </si>
  <si>
    <t>Mendaro</t>
  </si>
  <si>
    <t>ALU084</t>
  </si>
  <si>
    <t>Al.Oiartzun Talaia Poligonoa 6</t>
  </si>
  <si>
    <t>OIARTZUN - Talaia Poligonoa prox. 6 bajo</t>
  </si>
  <si>
    <t>ALU085</t>
  </si>
  <si>
    <t>Al.Oiartzun Ihurrita Bidea 16</t>
  </si>
  <si>
    <t>OIARTZUN - Ihurrita bidea 16-1- bajo 1</t>
  </si>
  <si>
    <t>Al.Oiartzun Elbarrena Kalea 1</t>
  </si>
  <si>
    <t>GI-636-6</t>
  </si>
  <si>
    <t>ALU087</t>
  </si>
  <si>
    <t>Al.Olaberria Cari de la Cruz Kalea 2</t>
  </si>
  <si>
    <t>GI-3560</t>
  </si>
  <si>
    <t>Rotonda de Ihurre</t>
  </si>
  <si>
    <t>OLABERRIA - Cari de la Cruz Kalea- prox 2 bajo</t>
  </si>
  <si>
    <t>Olaberria</t>
  </si>
  <si>
    <t>ALU088</t>
  </si>
  <si>
    <t>Al.Oñati Santxolopetegi auzoa 17</t>
  </si>
  <si>
    <t>GI-2630</t>
  </si>
  <si>
    <t>OÑATI - Santxolopetegi auzoa prox 17 bajo</t>
  </si>
  <si>
    <t>Oñati</t>
  </si>
  <si>
    <t>ALU089</t>
  </si>
  <si>
    <t>Al.Oñati Zubillaga auzoa 71</t>
  </si>
  <si>
    <t>OÑATI - Zubillaga auzoa prox 71 bajo</t>
  </si>
  <si>
    <t>ALU090</t>
  </si>
  <si>
    <t>Al.Orio San Martin Auzoa 75</t>
  </si>
  <si>
    <t>Rotonda Txanka- N-634 pk12- Bº San Martin-Orio</t>
  </si>
  <si>
    <t>ORIO - San Martin Auzoa- 75-prox- bajo</t>
  </si>
  <si>
    <t>Orio</t>
  </si>
  <si>
    <t>ALU091</t>
  </si>
  <si>
    <t>Al.Ormaiztegi Cr. Zumarraga</t>
  </si>
  <si>
    <t>Rotonda Ormaiztegi</t>
  </si>
  <si>
    <t>ORMAIZTEGI - Cr.Zumarraga</t>
  </si>
  <si>
    <t>Ormaiztegi</t>
  </si>
  <si>
    <t>ALU092</t>
  </si>
  <si>
    <t>Al.Ormaiztegi Cn. Beasain 29</t>
  </si>
  <si>
    <t>Rotonda Tejería. Alumbrado Público</t>
  </si>
  <si>
    <t>ORMAIZTEGI - Cn. Beasain-29-bajo</t>
  </si>
  <si>
    <t>ALU093</t>
  </si>
  <si>
    <t>Al.Pasai Antxo Autopista A8 km 15</t>
  </si>
  <si>
    <t>A-8</t>
  </si>
  <si>
    <t>Alumbrado - Autopista A-8 km 15.1</t>
  </si>
  <si>
    <t>PASAI ANTXO - Autopista A-8- km 15.1- Bajo 1</t>
  </si>
  <si>
    <t>ALU094</t>
  </si>
  <si>
    <t>Al.Pasai Antxo San Marcos Carretera 8</t>
  </si>
  <si>
    <t>Suministro Complementario</t>
  </si>
  <si>
    <t>PASAI ANTXO - San Marcos Carretera- prox 8-1 bajo</t>
  </si>
  <si>
    <t>ALU095</t>
  </si>
  <si>
    <t>Al.Pasai San Pedro Ambito Portuario 3</t>
  </si>
  <si>
    <t>PASAI SAN PEDRO - Ambito Portuario- prox 3- bajo</t>
  </si>
  <si>
    <t>ALU096</t>
  </si>
  <si>
    <t>Al.Segura Barreiatua 25</t>
  </si>
  <si>
    <t>SEGURA - Segura Barreiatua- Prox.25</t>
  </si>
  <si>
    <t>Segura</t>
  </si>
  <si>
    <t>ALU097</t>
  </si>
  <si>
    <t>Al.Segura Barreiatua 66</t>
  </si>
  <si>
    <t>Segura Rotonda 1</t>
  </si>
  <si>
    <t>SEGURA - Segura Barreiatua- 66-prox 1- bajo</t>
  </si>
  <si>
    <t>ALU098</t>
  </si>
  <si>
    <t>Al.Segura Barreiatua 72</t>
  </si>
  <si>
    <t>Segura Rotonda 2</t>
  </si>
  <si>
    <t>SEGURA - Segura Barreiatua- 72-prox</t>
  </si>
  <si>
    <t>ALU099</t>
  </si>
  <si>
    <t>Al.Segura Barreiatua 83</t>
  </si>
  <si>
    <t>Segura Rotonda 3</t>
  </si>
  <si>
    <t>SEGURA - Segura Barreiatua- 83 prox- bajo 1</t>
  </si>
  <si>
    <t>Al.Tolosa Av. Iruña 10</t>
  </si>
  <si>
    <t>Al.Tolosa Bº Santa Lucía 1</t>
  </si>
  <si>
    <t>ALU102</t>
  </si>
  <si>
    <t xml:space="preserve">Al.Urretxu Aparicio Auzoa 8 </t>
  </si>
  <si>
    <t>URRETXU - Aparicio Auzoa- prox.8</t>
  </si>
  <si>
    <t>ALU103</t>
  </si>
  <si>
    <t>Al.Usurbil Txikierdi Sakabanatutakoak 29</t>
  </si>
  <si>
    <t>Alumbrado Parking (Ampliac. Aritzeta)</t>
  </si>
  <si>
    <t>USURBIL - Txikierdi Sakabanatutakoak- prox 29- bajo 1</t>
  </si>
  <si>
    <t>Usurbil</t>
  </si>
  <si>
    <t>ALU104</t>
  </si>
  <si>
    <t>Al.Zerain Núcleo 5</t>
  </si>
  <si>
    <t>GI-3520</t>
  </si>
  <si>
    <t>ZERAIN - Zerain Nucleo- prox 5</t>
  </si>
  <si>
    <t>Zerain</t>
  </si>
  <si>
    <t>Al.Zestoa Arroa Behea 16</t>
  </si>
  <si>
    <t>ALU106</t>
  </si>
  <si>
    <t>Al.Zumaia Izaga Kalea 2</t>
  </si>
  <si>
    <t>ZUMAIA - Izaga Kalea- prox 2- bajo 1</t>
  </si>
  <si>
    <t>Al.Zumaia Txikierdi 8</t>
  </si>
  <si>
    <t>Al.Zumarraga Elgarrastamendi auzoa 73</t>
  </si>
  <si>
    <t>ALU109</t>
  </si>
  <si>
    <t>Al.Beasain Antzizar Kalea 5</t>
  </si>
  <si>
    <t>A-636</t>
  </si>
  <si>
    <t>Salera Beasain</t>
  </si>
  <si>
    <t>ANTZIZAR KALEA, 5-Prox , Bajo</t>
  </si>
  <si>
    <t>ALU110</t>
  </si>
  <si>
    <t>Al.Arrasate San Andres Auzoa 2</t>
  </si>
  <si>
    <t>GI-3554</t>
  </si>
  <si>
    <t>Alumbrado Vial</t>
  </si>
  <si>
    <t>SAN ANDRES AUZOA, 2-BI, Bajo</t>
  </si>
  <si>
    <t>ALU111</t>
  </si>
  <si>
    <t>Al.Aduna Elbarrena Auzoa 19</t>
  </si>
  <si>
    <t>GI-3610</t>
  </si>
  <si>
    <t>Rotonda en Aduna</t>
  </si>
  <si>
    <t>ELBARRENA AUZOA, 19-Prox , Bajo AP</t>
  </si>
  <si>
    <t>Aduna</t>
  </si>
  <si>
    <t>ALU112</t>
  </si>
  <si>
    <t>Al.Ormaiztegi Beasain Bidea 11</t>
  </si>
  <si>
    <t>Rotonda Tejeria (Ormaiztegi)</t>
  </si>
  <si>
    <t>BEASAIN BIDEA, 11-1, Bajo 1</t>
  </si>
  <si>
    <t>ALU113</t>
  </si>
  <si>
    <t>Al.Ezkio Itsaso Santa Lutzi 15</t>
  </si>
  <si>
    <t>Alumbrado rotonda Santa Lutzi-Ezkio</t>
  </si>
  <si>
    <t>SANTA LUTZI DIS, 15-PROX , Bajo AP</t>
  </si>
  <si>
    <t>ALU114</t>
  </si>
  <si>
    <t>Al.Antzuola Rotonda GI-632</t>
  </si>
  <si>
    <t>Rotonda carretera GI-632 Antzuola</t>
  </si>
  <si>
    <t>SAGASTI AUZOA, 7-PROX , Bajo 1</t>
  </si>
  <si>
    <t>ALU115</t>
  </si>
  <si>
    <t>Al. Santa Lutzi Nuc 31</t>
  </si>
  <si>
    <t>Errepideak – Argiteri publikoa</t>
  </si>
  <si>
    <t>C/ SANTA LUTZI NUC, 31-BIS , Bajo 1</t>
  </si>
  <si>
    <t>ALU116</t>
  </si>
  <si>
    <t xml:space="preserve">Al. Area 118 Bikain </t>
  </si>
  <si>
    <t>Errepideak - Biribilgunea</t>
  </si>
  <si>
    <t>C/ AREA 118 BIKAIN, 2-BIS , Bajo AP</t>
  </si>
  <si>
    <t>ALU117</t>
  </si>
  <si>
    <t>Al.Irimo Barrena 2</t>
  </si>
  <si>
    <t>C/ IRIMO BARRENA, 2-BIS , Bajo</t>
  </si>
  <si>
    <t>Tun. Zumarraga Argisao</t>
  </si>
  <si>
    <t>CM. Urretxu Descarga</t>
  </si>
  <si>
    <t>DESCARGA</t>
  </si>
  <si>
    <t>Tun. Pasai Antxo Carretera San Marcos 8</t>
  </si>
  <si>
    <t>Tun. Irun Ctra N-121 km 0-4</t>
  </si>
  <si>
    <t>N-121</t>
  </si>
  <si>
    <t>Tun.Donostia A-8 km 22</t>
  </si>
  <si>
    <t>Tun.Lezo Av. Jaizkibel 2</t>
  </si>
  <si>
    <t>Tun.Eibar Tiburzio Anitua kalea 20</t>
  </si>
  <si>
    <t>Tun.Berastegi Autovia Nava km 5</t>
  </si>
  <si>
    <t>Tun.Berastegi Autovia Nava km 3</t>
  </si>
  <si>
    <t>Tun.Azkoitia Cr.Elgoibar-92</t>
  </si>
  <si>
    <t>GI-2634</t>
  </si>
  <si>
    <t>Tun.Villabona Loatzu</t>
  </si>
  <si>
    <t>Tun.Ordizia Carretera Nacional</t>
  </si>
  <si>
    <t>Tun.Mutriku Deba-Mutriku</t>
  </si>
  <si>
    <t>GI-638</t>
  </si>
  <si>
    <t>MUTRIKU - Deba Mutriku Carretera prox. 2 bajo</t>
  </si>
  <si>
    <t>Tun.Donostia Martutene-Intxaurrondo</t>
  </si>
  <si>
    <t xml:space="preserve">Tun.Ikaztegieta </t>
  </si>
  <si>
    <t>Tun.Tolosa San Blas Auzoa</t>
  </si>
  <si>
    <t>GI-2130-A</t>
  </si>
  <si>
    <t>Tun.Donostia GI-40 Hospital subida</t>
  </si>
  <si>
    <t>Tun.Legorreta Bº Echezarreta</t>
  </si>
  <si>
    <t>Tun.Bergara Aldaiegia auzoa</t>
  </si>
  <si>
    <t>GI-3360</t>
  </si>
  <si>
    <t>Tun.Donostia GI-40 Hospital bajada</t>
  </si>
  <si>
    <t>Tun.Donostia Zubiberri Bidea 9</t>
  </si>
  <si>
    <t>GI-20-10</t>
  </si>
  <si>
    <t>Tun.Zumarraga Txurruka Kalea 10</t>
  </si>
  <si>
    <t>Tun.Itsasondo Bº Paso nivel</t>
  </si>
  <si>
    <t>Tun.Zumarraga San Gregorio Kalea 20</t>
  </si>
  <si>
    <t>Tun.Bergara Urteaga Kalea 20</t>
  </si>
  <si>
    <t>Tun.Bergara San Antonio Kalea 17</t>
  </si>
  <si>
    <t>Tun.Donostia Autopista A-8</t>
  </si>
  <si>
    <t>TUN035</t>
  </si>
  <si>
    <t>Tun.Zumarraga Busca Sagastizabal 4</t>
  </si>
  <si>
    <t>Alumbrado público túnel</t>
  </si>
  <si>
    <t>ZUMARRAGA - Busca Sagastizabal prox. 4 bajo 1</t>
  </si>
  <si>
    <t>TUN020</t>
  </si>
  <si>
    <t>Tun.Eibar Arrate Bide 22</t>
  </si>
  <si>
    <t>TUNEL VARIANTE</t>
  </si>
  <si>
    <t>EIBAR - ARRATE BIDE 22-BAJO 6</t>
  </si>
  <si>
    <t>TUN038</t>
  </si>
  <si>
    <t>Tun. Laranga Auzoa 10</t>
  </si>
  <si>
    <t>TUNEL LARANGA AUZOA, 10-PROX</t>
  </si>
  <si>
    <t>LARANGA AUZOA, 10-PROX</t>
  </si>
  <si>
    <t>TUN029</t>
  </si>
  <si>
    <t>Tun.Mutriku Cr. Deba-Mutriku</t>
  </si>
  <si>
    <t>Túnel y rotondas</t>
  </si>
  <si>
    <t>MUTRIKU - Carretera Deba-Mutriku prox 2 bajo SC</t>
  </si>
  <si>
    <t>TUN024_bis</t>
  </si>
  <si>
    <t>Tun.Itsasondo Sumin. duplicado</t>
  </si>
  <si>
    <t>SUMIN. DUPLICADO TUNEL</t>
  </si>
  <si>
    <t>ISASONDO - SUMIN. DUPLICADO TUNEL ISASONDO</t>
  </si>
  <si>
    <t>TUN021</t>
  </si>
  <si>
    <t>Tun.Idiazabal Puerto Etxegarate CN-I km 40</t>
  </si>
  <si>
    <t>TUNEL PUERTO ETXEGARATE</t>
  </si>
  <si>
    <t>IDIAZABAL - CN-I KM 40-3 Bajo</t>
  </si>
  <si>
    <t>TUN001</t>
  </si>
  <si>
    <t>Tun.Andoain Atorrasagasti sentido Hernani</t>
  </si>
  <si>
    <t>Túnel Atorrasagasti p.k. 159-9 sentido Hernani</t>
  </si>
  <si>
    <t>ANDOAIN - Buruntza Auzoa- 125-prox- Bajo 1</t>
  </si>
  <si>
    <t>TUN002</t>
  </si>
  <si>
    <t>Tun.Andoain Atorrasagasti sentido Tolosa</t>
  </si>
  <si>
    <t>Túnel Atorrasagasti p.k. 160-2 sentido Tolosa</t>
  </si>
  <si>
    <t>ANDOAIN - Buruntza Auzoa- 125-prox 1- Bajo 1</t>
  </si>
  <si>
    <t>AFR010</t>
  </si>
  <si>
    <t>Aforo Lizartza Mekolaldea 3</t>
  </si>
  <si>
    <t>Estación aforo con bombeo</t>
  </si>
  <si>
    <t>LIZARTZA - Mekolaldea- 3-prox- Bajo</t>
  </si>
  <si>
    <t>Lizartza</t>
  </si>
  <si>
    <t>BSC003</t>
  </si>
  <si>
    <t>Basc. Gabiria Santa Luzia Auzoa 4</t>
  </si>
  <si>
    <t>BASCULA DE PESAJE Gabiria</t>
  </si>
  <si>
    <t>GABIRIA - SANTA LUZIA AUZOA prox 4 bajo</t>
  </si>
  <si>
    <t>Gabiria</t>
  </si>
  <si>
    <t>BSC006</t>
  </si>
  <si>
    <t>Basc. Zestoa Arroa Behea 16</t>
  </si>
  <si>
    <t>BASCULA Zestoa</t>
  </si>
  <si>
    <t>ZESTOA - ARROA BEHEA PROX 16 BAJO</t>
  </si>
  <si>
    <t>BSC004</t>
  </si>
  <si>
    <t>Basc. Idiazabal Cr. Nacional I km 41</t>
  </si>
  <si>
    <t>Báscula Idiazabal</t>
  </si>
  <si>
    <t>IDIAZABAL - NACIONAL I CARRETERA km 41</t>
  </si>
  <si>
    <t>BSC001</t>
  </si>
  <si>
    <t>Basc. Andoain Cr. Nacional I km 446</t>
  </si>
  <si>
    <t>BASCULA NACIONAL I Andoain</t>
  </si>
  <si>
    <t>ANDOAIN - Cr.Nacional I- km.446-Báscula</t>
  </si>
  <si>
    <t>BSC002</t>
  </si>
  <si>
    <t>Basc. Eibar Bº Malzaga S/N</t>
  </si>
  <si>
    <t>Bº MALZAGA-S/N-BAJO (BASCULA)</t>
  </si>
  <si>
    <t>EIBAR - Bº MALZAGA-S/N-BAJO</t>
  </si>
  <si>
    <t>BOM001</t>
  </si>
  <si>
    <t>Bomb.Aia Laurgain Diseminado 21</t>
  </si>
  <si>
    <t>BOMBA DE AGUA</t>
  </si>
  <si>
    <t>AIA - LAURGAIN DISEMINADO 21 Bajo 2</t>
  </si>
  <si>
    <t>Aia</t>
  </si>
  <si>
    <t xml:space="preserve"> 2.0A</t>
  </si>
  <si>
    <t>BOM003</t>
  </si>
  <si>
    <t>Bomb.Beasain Cl. Sempere</t>
  </si>
  <si>
    <t>SEMPERE (BOMBAS)</t>
  </si>
  <si>
    <t>BEASAIN - Cl.SEMPERE (BOMBAS)</t>
  </si>
  <si>
    <t>Centro transf. Irun Ventas Auzoa 61</t>
  </si>
  <si>
    <t>GI-636-U</t>
  </si>
  <si>
    <t>SMF001</t>
  </si>
  <si>
    <t>Semaf. Hondarribia Bº Amute</t>
  </si>
  <si>
    <t>SEMAFOROS Bº AMUTE</t>
  </si>
  <si>
    <t>HONDARRIBIA - Bº AMUTE - SEMAFOROS</t>
  </si>
  <si>
    <t>Hondarribia</t>
  </si>
  <si>
    <t>SMF002</t>
  </si>
  <si>
    <t>Semaf. Tolosa Bº Aldaba</t>
  </si>
  <si>
    <t>SEMAFOROS Bº ALDABA TXIKI</t>
  </si>
  <si>
    <t>TOLOSA - Bº ALDABA TXIKI</t>
  </si>
  <si>
    <t>COT002</t>
  </si>
  <si>
    <t>Agua pot. Lasarte Centro de transportes ZU. 05-1 Z</t>
  </si>
  <si>
    <t>AGUA POTABLE</t>
  </si>
  <si>
    <t>DONOSTIA - Fict. CENTRO DE TRANSPORTES ZU.05-1 Z- prox 2- Bajo</t>
  </si>
  <si>
    <t>SMF003</t>
  </si>
  <si>
    <t>Semaf. Urnieta Ergoien Auzoa 5</t>
  </si>
  <si>
    <t>SEMAFORO Urnieta</t>
  </si>
  <si>
    <t>URNIETA - ERGOIEN AUZOA- prox 5- bajo 1</t>
  </si>
  <si>
    <t>Urnieta</t>
  </si>
  <si>
    <t>BDG001</t>
  </si>
  <si>
    <t>Al. Bidegorri Antzuola Beheko Auzoa 7</t>
  </si>
  <si>
    <t>Antzuola - Beheko Auzoa- 7-prox- Bajo 1</t>
  </si>
  <si>
    <t>BDG002</t>
  </si>
  <si>
    <t>Al. Bidegorri Asteasu Indus-75</t>
  </si>
  <si>
    <t>GI-2631</t>
  </si>
  <si>
    <t>Bidegorri - Asteasu</t>
  </si>
  <si>
    <t>ASTEASU - Asteasuko Indus- 75-prox- Bajo AP</t>
  </si>
  <si>
    <t>Asteasu</t>
  </si>
  <si>
    <t>BDG003</t>
  </si>
  <si>
    <t>Al. Bidegorri Astigarraga Donostia Ibilbidea 11</t>
  </si>
  <si>
    <t>ASTIGARRAGA - Donostia Ibilbidea- prox 11- bj 1</t>
  </si>
  <si>
    <t>BDG004</t>
  </si>
  <si>
    <t>Al. Bidegorri Azkoitia Jausoro Auzonea 8</t>
  </si>
  <si>
    <t>AZKOITIA - Jausoro Auzonea- 8 bajo</t>
  </si>
  <si>
    <t>BDG005</t>
  </si>
  <si>
    <t>Al. Bidegorri Azkoitia Aizpurutxu Auzoa 94</t>
  </si>
  <si>
    <t>AZKOITIA - Aizpurutxu Auzoa- prox 94-1- Bajo</t>
  </si>
  <si>
    <t>BDG006</t>
  </si>
  <si>
    <t>Al. Bidegorri Azkoitia Juin Txiki Industrialdea 10</t>
  </si>
  <si>
    <t>AZKOITIA - Juin Txiki Industrialdea- prox 10- Bajo 1</t>
  </si>
  <si>
    <t>BDG007</t>
  </si>
  <si>
    <t>Al. Bidegorri Azkoitia Zumarraga Carretera 75</t>
  </si>
  <si>
    <t>Bidegorri Urretxu - Azkoitia</t>
  </si>
  <si>
    <t>AZKOITIA - Zumarraga Carretera- 75-prox- Bajo</t>
  </si>
  <si>
    <t>Al. Bidegorri Azkoitia Salbe Auzunea 9</t>
  </si>
  <si>
    <t>BDG010</t>
  </si>
  <si>
    <t>Al. Bidegorri Azkoitia Odria Auzoa 473</t>
  </si>
  <si>
    <t>Bidegorri - Odria Auzoa</t>
  </si>
  <si>
    <t>AZPEITIA - Odria Auzoa- 473-prox- Bajo 1</t>
  </si>
  <si>
    <t>BDG011</t>
  </si>
  <si>
    <t>Al. Bidegorri Beasain Gudugarreta Auzoa 2</t>
  </si>
  <si>
    <t>Alumbrado Bidegorri - Gudugarreta</t>
  </si>
  <si>
    <t>BEASAIN - Gudugarreta Auzoa- 2-prox</t>
  </si>
  <si>
    <t>BDG012</t>
  </si>
  <si>
    <t>Al. Bidegorri Soraluze-Bergara Mekoalde</t>
  </si>
  <si>
    <t>Bidegorri Soraluze-Bergara (Mekoalde)</t>
  </si>
  <si>
    <t>BERGARA - Murinondo Auzoa- 24-prox- Bajo 1</t>
  </si>
  <si>
    <t>BDG013</t>
  </si>
  <si>
    <t>Al. Bidegorri Soraluze-Bergara Osintxu</t>
  </si>
  <si>
    <t>Bidegorri Soraluze-Bergara (Osintxu)</t>
  </si>
  <si>
    <t>BERGARA - Osintxu Auzoa Dis- 50 bis- Bajo 1</t>
  </si>
  <si>
    <t>BDG015</t>
  </si>
  <si>
    <t>Al. Bidegorri Donostia Añorga-Rekalde</t>
  </si>
  <si>
    <t>Bidegorri Añorga-Rekalde Iluminación</t>
  </si>
  <si>
    <t>DONOSTIA - Añorga Hiribidea- 58-BIS- Bajo 1</t>
  </si>
  <si>
    <t>BDG016</t>
  </si>
  <si>
    <t>Al. Bidegorri Eskoriatza Olazar Auzoa 12</t>
  </si>
  <si>
    <t>ESKORIATZA - Olazar Auzoa- 12-bis- Bajo 1</t>
  </si>
  <si>
    <t>BDG017</t>
  </si>
  <si>
    <t>Al. Bidegorri Legazpi Elbarrena Auzoa 6</t>
  </si>
  <si>
    <t>Alumbrado Exterior - Bidegorri</t>
  </si>
  <si>
    <t>LEGAZPI - Elbarrena Auzoa- prox 6</t>
  </si>
  <si>
    <t>Legazpi</t>
  </si>
  <si>
    <t>BDG018</t>
  </si>
  <si>
    <t>Al. Bidegorri Legazpi Elbarrena Auzoa 10</t>
  </si>
  <si>
    <t>LEGAZPI - Elbarrena Auzoa- prox 10</t>
  </si>
  <si>
    <t>BDG019</t>
  </si>
  <si>
    <t>Al. Bidegorri Oñati Goribar Auzoa 17</t>
  </si>
  <si>
    <t>Bidegorri - Goribar Auzoa (Oñati)</t>
  </si>
  <si>
    <t>OÑATI - Goribar Auzoa- 17-prox- bajo</t>
  </si>
  <si>
    <t>BDG020</t>
  </si>
  <si>
    <t>Al. Bidegorri Soraluze Olea Auzoa 10</t>
  </si>
  <si>
    <t>Bidegorri Soraluze - Bergara (Soraluze)</t>
  </si>
  <si>
    <t>SORALUZE - Olea Auzoa- 10- prox- Bajo 1</t>
  </si>
  <si>
    <t>Soraluze</t>
  </si>
  <si>
    <t>Al. Bidegorri Tolosa Usabal Auzoa 44</t>
  </si>
  <si>
    <t>BDG022</t>
  </si>
  <si>
    <t>Al. Bidegorri Urretxu Cr. Azkoitia 64</t>
  </si>
  <si>
    <t>Alumbrado Bidegorri Urretxu-Azkoitia</t>
  </si>
  <si>
    <t>URRETXU - Azkoitia Carretera- prox 64</t>
  </si>
  <si>
    <t>BDG023</t>
  </si>
  <si>
    <t>Al. Bidegorri Zegama Ondaraldea Auzoa 19</t>
  </si>
  <si>
    <t>Bidegorri Segura-Zegama (Ondarralde)</t>
  </si>
  <si>
    <t>ZEGAMA - Ondaraldea Auzoa- 19-prox- Bajo 1</t>
  </si>
  <si>
    <t>Zegama</t>
  </si>
  <si>
    <t>BDG024</t>
  </si>
  <si>
    <t>Al. Bidegorri Zestoa Lasao Kalea 4</t>
  </si>
  <si>
    <t>Bidegorri Azpeitia-Lasao (Lasao)</t>
  </si>
  <si>
    <t>Zestoa - Lasao Kalea- 4-bis- Bajo 1</t>
  </si>
  <si>
    <t>BDG025</t>
  </si>
  <si>
    <t>Al. Bidegorri Zizurkil Ernio Bidea 45</t>
  </si>
  <si>
    <t>Bidegorri - Zizurkil</t>
  </si>
  <si>
    <t>ZIZURKIL - Ernio Bidea- 45-prox- Bajo AP</t>
  </si>
  <si>
    <t>Zizurkil</t>
  </si>
  <si>
    <t>3,46 </t>
  </si>
  <si>
    <t>BDG026</t>
  </si>
  <si>
    <t>Al. Bidegorri Lasarte Iru Bide Bailara 5</t>
  </si>
  <si>
    <t>IRU BIDE BAILARA</t>
  </si>
  <si>
    <t>IRU BIDE BAILARA, 5, Bajo 1</t>
  </si>
  <si>
    <t>BDG027</t>
  </si>
  <si>
    <t>Al. Bidegorri Astigarraga Iparralde Bidea 20</t>
  </si>
  <si>
    <t>Bidegorri Iparralde - Astigarraga</t>
  </si>
  <si>
    <t>IPARRALDE BIDEA, 20-BIS</t>
  </si>
  <si>
    <t>BDG028</t>
  </si>
  <si>
    <t>Al. Bidegorri Hernialde Olatza Bailara 18-1</t>
  </si>
  <si>
    <t>GI-3650</t>
  </si>
  <si>
    <t>Bidegorri - Hernialde Olotza Bailara</t>
  </si>
  <si>
    <t>OLOTZA BALLARA, 18-1, Bajo</t>
  </si>
  <si>
    <t>Hernialde</t>
  </si>
  <si>
    <t>BDG029</t>
  </si>
  <si>
    <t>Al. Bidegorri Anoeta Industrialdea 7</t>
  </si>
  <si>
    <t>Bidegorri - Anoeta Industrialdea</t>
  </si>
  <si>
    <t>INDUSTRIALDEA, 7-PROX , Bajo</t>
  </si>
  <si>
    <t>Anoeta</t>
  </si>
  <si>
    <t>BDG030</t>
  </si>
  <si>
    <t>Al. Bidegorri Anoeta Industrialdea 35</t>
  </si>
  <si>
    <t>Alumbrado - Industrialdea 35 Anoeta</t>
  </si>
  <si>
    <t>INDUSTRIALDEA, 35, Bajo AP</t>
  </si>
  <si>
    <t>BDG031</t>
  </si>
  <si>
    <t>Al. Bidegorri Altzo Azpi 2</t>
  </si>
  <si>
    <t>Bidegorri Altzo</t>
  </si>
  <si>
    <t>ALTZO AZPI, 2-PROX 2, Bajo</t>
  </si>
  <si>
    <t>Altzo</t>
  </si>
  <si>
    <t>BDG032</t>
  </si>
  <si>
    <t>Al. Bidegorri Ondaraldea Auzoa 4</t>
  </si>
  <si>
    <t>Bizikleta bideak</t>
  </si>
  <si>
    <t>B? ONDARALDEA AUZ, 4-PROX , Bajo AP</t>
  </si>
  <si>
    <t>ZEGAMA</t>
  </si>
  <si>
    <t>BDG033</t>
  </si>
  <si>
    <t>Al. Bidegorri Amute Kalea</t>
  </si>
  <si>
    <t>N-638</t>
  </si>
  <si>
    <t>BIDEGORRI AMUTE KALEA,</t>
  </si>
  <si>
    <t>AMUTE KALEA, S/N, Bajo</t>
  </si>
  <si>
    <t>2,37 </t>
  </si>
  <si>
    <t>CM002</t>
  </si>
  <si>
    <t>CM.Aia Santio Erreka Auzoa 44</t>
  </si>
  <si>
    <t>ORIO</t>
  </si>
  <si>
    <t>SANTIO ERREKA AUZOA, 44-1, Bajo AP</t>
  </si>
  <si>
    <t>CM005</t>
  </si>
  <si>
    <t>CM.Zumaia Narrondo 11</t>
  </si>
  <si>
    <t>ZUMAIA (NARRRONDO)</t>
  </si>
  <si>
    <t>NARRONDO, 11-PROX , Bajo 1</t>
  </si>
  <si>
    <t>CM007</t>
  </si>
  <si>
    <t>CM.Urretxu Cr. Azkoitia 56</t>
  </si>
  <si>
    <t>ZUMARRAGA-URRETXU</t>
  </si>
  <si>
    <t>AZKOITIA CARRETERA, 56-1</t>
  </si>
  <si>
    <t>CM008</t>
  </si>
  <si>
    <t>CM.Itsasondo San Juango Bidea 6</t>
  </si>
  <si>
    <t>GI-4761</t>
  </si>
  <si>
    <t>ITSASONDO</t>
  </si>
  <si>
    <t>SAN JUANGO BIDEA, 6-PROX , Bajo 1</t>
  </si>
  <si>
    <t>CM009</t>
  </si>
  <si>
    <t>CM.Bergara Elorregi Auzoa 73</t>
  </si>
  <si>
    <t>GI-626</t>
  </si>
  <si>
    <t>BERGARA</t>
  </si>
  <si>
    <t>ELORREGI AUZOA, 73-BIS , Bajo 1</t>
  </si>
  <si>
    <t>CM010</t>
  </si>
  <si>
    <t>CM.Bergara Elorregi Auzoa 48</t>
  </si>
  <si>
    <t>ELORREGI AUZOA, 48-PROX , Bajo 2</t>
  </si>
  <si>
    <t>CM011</t>
  </si>
  <si>
    <t>CM.Zestoa Lasao Diseminado 7</t>
  </si>
  <si>
    <t>ZESTOA</t>
  </si>
  <si>
    <t>LASAO DISEMINADO, 7-BIS , Bajo</t>
  </si>
  <si>
    <t>CM013</t>
  </si>
  <si>
    <t>CM.Oñati Santxolopetegi Auzoa 5</t>
  </si>
  <si>
    <t>ZUBILLAGA-TORREAUZO</t>
  </si>
  <si>
    <t>SANTXOLOPETEGI AUZO, 5-PROX , Bajo</t>
  </si>
  <si>
    <t>CM014</t>
  </si>
  <si>
    <t>CM.Bergara Elorregi Auzoa 4</t>
  </si>
  <si>
    <t>CENTRO MANDO (CM)</t>
  </si>
  <si>
    <t>ELORREGI AUZOA, 4-PROX 1, Bajo</t>
  </si>
  <si>
    <t>CM015</t>
  </si>
  <si>
    <t>CM.Antzuola Lizarraga Auzoa 14</t>
  </si>
  <si>
    <t>GI-3112</t>
  </si>
  <si>
    <t>LIZARRAGA - AUZOA</t>
  </si>
  <si>
    <t>LIZARRAGA AUZOA 14-PROX BAJO1</t>
  </si>
  <si>
    <t>SEÑ001</t>
  </si>
  <si>
    <t>CARTEL AUTOPISTA A-15</t>
  </si>
  <si>
    <t>BILLABONA - Otalarrea auzoa- prox. 22- Bajo CA</t>
  </si>
  <si>
    <t>Señalización</t>
  </si>
  <si>
    <t>SEÑ002</t>
  </si>
  <si>
    <t>SEÑALES LUMINOSAS AUTOVIA</t>
  </si>
  <si>
    <t>BILLABONA - AUTOVIA NAVARRA</t>
  </si>
  <si>
    <t>SEÑ003</t>
  </si>
  <si>
    <t>Señalización luminosa Etxegarate</t>
  </si>
  <si>
    <t>IDIAZABAL - Nacional I Carret- km 41.0- Bajo 2</t>
  </si>
  <si>
    <t>SEÑ004</t>
  </si>
  <si>
    <t>Panel de señalización Bº Erreka</t>
  </si>
  <si>
    <t>LEITZA - Bº ERREKA prox 5 bajo 1</t>
  </si>
  <si>
    <t>Leitza</t>
  </si>
  <si>
    <t>Señ. Etxegarate</t>
  </si>
  <si>
    <t>Señ. Barrio Erreka</t>
  </si>
  <si>
    <t>Señ. Cartel Billabona A-15</t>
  </si>
  <si>
    <t>Señ. luminosas Billabona A-15</t>
  </si>
  <si>
    <t>CM001</t>
  </si>
  <si>
    <t>PUERTO DESCARGA</t>
  </si>
  <si>
    <t>DESCARGA AUZOA, 15-BIS , Bajo 1</t>
  </si>
  <si>
    <t>OTR016</t>
  </si>
  <si>
    <t>Comete Sarea</t>
  </si>
  <si>
    <t>DONOSTIA - Comete Sarea- prox 5- bajo 1</t>
  </si>
  <si>
    <t>OTR017</t>
  </si>
  <si>
    <t>Ergoien Auzoa</t>
  </si>
  <si>
    <t>URNIETA - Ergoien Auzoa- prox 33- Bajo 1</t>
  </si>
  <si>
    <t>n/a</t>
  </si>
  <si>
    <t>OTR029</t>
  </si>
  <si>
    <t>LABORATORIO</t>
  </si>
  <si>
    <t>ORDIZIA - ZUBIBERRI BIDEA 7 BAJO 2</t>
  </si>
  <si>
    <t>OTR035</t>
  </si>
  <si>
    <t>MOTOR BELAUNZA</t>
  </si>
  <si>
    <t>CR. BERASTEGUI, 122-MOTOR</t>
  </si>
  <si>
    <t>Belauntza</t>
  </si>
  <si>
    <t>OTR037</t>
  </si>
  <si>
    <t>Oztaran Auzoa- 13</t>
  </si>
  <si>
    <t>URNIETA-Oztaran Auzoa- prox 13-1- Bajo 1</t>
  </si>
  <si>
    <t>OTR038</t>
  </si>
  <si>
    <t>Oztaran Auzoa- 18</t>
  </si>
  <si>
    <t>URNIETA- Oztaran auzoa- prox 18- bajo 1</t>
  </si>
  <si>
    <t>25,00 </t>
  </si>
  <si>
    <t>OTR047</t>
  </si>
  <si>
    <t>ZALDIZURRETA</t>
  </si>
  <si>
    <t>EIBAR - ZALDIZURRETA</t>
  </si>
  <si>
    <t>PCR009</t>
  </si>
  <si>
    <t>CASA CAMINEROS</t>
  </si>
  <si>
    <t>DONOSTIA - Talaimendi Auzoa- 705 bajo</t>
  </si>
  <si>
    <t>Zarautz</t>
  </si>
  <si>
    <t>9,90 </t>
  </si>
  <si>
    <t>PCR010</t>
  </si>
  <si>
    <t>CASA CAMINEROS (M.INZA)</t>
  </si>
  <si>
    <t>DONOSTIA - IPINARRIETA-32-ESC.1</t>
  </si>
  <si>
    <t>OEq. Puerto Descarga</t>
  </si>
  <si>
    <t>OEq. Comete Sarea</t>
  </si>
  <si>
    <t>OEq. Ergoien Auzoa</t>
  </si>
  <si>
    <t>OEq. Motor Belauntza</t>
  </si>
  <si>
    <t>OEq. Oztaran 13</t>
  </si>
  <si>
    <t>OEq. Oztaran 18</t>
  </si>
  <si>
    <t>OEq. Zaldizurreta</t>
  </si>
  <si>
    <t>OEq. Laboratorio Ordizia</t>
  </si>
  <si>
    <t>OEq. Camineros Tailamendi</t>
  </si>
  <si>
    <t>OEq. Camineros Ipinarrieta</t>
  </si>
  <si>
    <t>Deporte</t>
  </si>
  <si>
    <t>TIPO DE INSTALACIÓN</t>
  </si>
  <si>
    <t>Consumo electricidad 2019  (kwh/año)</t>
  </si>
  <si>
    <t xml:space="preserve">% sobre consumo total instalaciones </t>
  </si>
  <si>
    <t>Caminos (Bidegorris)</t>
  </si>
  <si>
    <t>Tunel</t>
  </si>
  <si>
    <t>TOTAL</t>
  </si>
  <si>
    <t>Consumo Gasóleo</t>
  </si>
  <si>
    <t>2016-2019</t>
  </si>
  <si>
    <t>A</t>
  </si>
  <si>
    <t>G</t>
  </si>
  <si>
    <t>Departamento</t>
  </si>
  <si>
    <t>Departamentua</t>
  </si>
  <si>
    <t xml:space="preserve">Serbitzua </t>
  </si>
  <si>
    <t>Sekzioa</t>
  </si>
  <si>
    <t>Ibilgailu mota</t>
  </si>
  <si>
    <t>Besteak</t>
  </si>
  <si>
    <t>Erregaia</t>
  </si>
  <si>
    <t>2019 Kontsumoa / Consumo 2019</t>
  </si>
  <si>
    <t>Servicio</t>
  </si>
  <si>
    <t>Sección</t>
  </si>
  <si>
    <t>Marca y modelo</t>
  </si>
  <si>
    <t>Tipo de vehículo</t>
  </si>
  <si>
    <t>Combustible</t>
  </si>
  <si>
    <t>litro</t>
  </si>
  <si>
    <t>€</t>
  </si>
  <si>
    <t>Km</t>
  </si>
  <si>
    <t>Motorización</t>
  </si>
  <si>
    <t>Motorizado</t>
  </si>
  <si>
    <t>7. Bide Azpiegiturak / Infraestructuras Viarias.</t>
  </si>
  <si>
    <t>FORD FOCUS</t>
  </si>
  <si>
    <t>FORD CONNECT</t>
  </si>
  <si>
    <t>OPEL ASTRA</t>
  </si>
  <si>
    <t>MITSUBISHI</t>
  </si>
  <si>
    <t>IVECO ML E 22</t>
  </si>
  <si>
    <t>QASHQAI</t>
  </si>
  <si>
    <t>IVECO ML 150 E 22</t>
  </si>
  <si>
    <t>FORD TRANSIT</t>
  </si>
  <si>
    <t>MAN TGS 33.440</t>
  </si>
  <si>
    <t>FORD FOCUS TREND 5P</t>
  </si>
  <si>
    <t>OPEL MERIVA</t>
  </si>
  <si>
    <t>OPEL MERIVA 1.6 CDTI</t>
  </si>
  <si>
    <t>RENAULT MEGANE</t>
  </si>
  <si>
    <t>IVECO QUITANIEVES</t>
  </si>
  <si>
    <t>MAN TGS 18.320</t>
  </si>
  <si>
    <t>RENAULT MEGANE SPORT TOURER</t>
  </si>
  <si>
    <t>CAMION.IVECO  AM 2150B150 BR</t>
  </si>
  <si>
    <t>CAMION.IVECO BARREDORA.SCHDMIT</t>
  </si>
  <si>
    <t>SUZUKI GRAND VITARA DDIS</t>
  </si>
  <si>
    <t>SUZUKI GRANG VITARA DDIS</t>
  </si>
  <si>
    <t>FORD C-MAX</t>
  </si>
  <si>
    <t>RENAULT KANGOO</t>
  </si>
  <si>
    <t>MAN TGS 33.460 6X6 BB</t>
  </si>
  <si>
    <t>RENAULT SCENIC</t>
  </si>
  <si>
    <t>TOYOTA LAND CRUISER</t>
  </si>
  <si>
    <t>MITSUBISHI MONTERO</t>
  </si>
  <si>
    <t>IVECO NORMAL GRUA QUITANIEVES</t>
  </si>
  <si>
    <t>FORD FOCUS TRENT</t>
  </si>
  <si>
    <t>MERCEDES CABINA DOBLE Y QUITANIEVES</t>
  </si>
  <si>
    <t>IVECO DAILY 55 S 17 W</t>
  </si>
  <si>
    <t>NISSAN QASHQAI</t>
  </si>
  <si>
    <t>MERCEDES-BENZ AROCS1833AK</t>
  </si>
  <si>
    <t>FORD TRANSIT CONNECT KOMBI</t>
  </si>
  <si>
    <t>M.A.N  TGS 18.440</t>
  </si>
  <si>
    <t>VF 823 B /1</t>
  </si>
  <si>
    <t>KRAMER 8085L</t>
  </si>
  <si>
    <t>EUROCOMACH TRACCION DOBLE RETRO</t>
  </si>
  <si>
    <t>DEUTZ-FAHR AGROTRON 100</t>
  </si>
  <si>
    <t>DEUTZ - FAHR AGROTRON 100</t>
  </si>
  <si>
    <t>ENERGEEN SRL</t>
  </si>
  <si>
    <t>ENERGREEN SRL</t>
  </si>
  <si>
    <t>VENIERI TRACCION DOBLE RETRO</t>
  </si>
  <si>
    <t>MAQUINARIA PEQUEÑA</t>
  </si>
  <si>
    <t>PEQUEÑA MAQUINARIA</t>
  </si>
  <si>
    <t>Terrestre</t>
  </si>
  <si>
    <t>Erabilera arrunta ibilgailuak / Vehículos de usos común</t>
  </si>
  <si>
    <t>Kamioiak edo antzekoak / Camiones o similares</t>
  </si>
  <si>
    <t>Diesel</t>
  </si>
  <si>
    <t>OFICINA</t>
  </si>
  <si>
    <t>1ª SECCION    FORESTAL</t>
  </si>
  <si>
    <t>2ª SECCION    FORESTAL</t>
  </si>
  <si>
    <t>3ª  SECCION   FORESTAL</t>
  </si>
  <si>
    <t>4ª SECCION FORESTAL</t>
  </si>
  <si>
    <t>VIVERO</t>
  </si>
  <si>
    <t>PASTOS</t>
  </si>
  <si>
    <t>ESP.NATURAL 3º</t>
  </si>
  <si>
    <t>ESP.NATURAL 2º</t>
  </si>
  <si>
    <t>ESP. NATURAL 3ª</t>
  </si>
  <si>
    <t>PARQUES NAT</t>
  </si>
  <si>
    <t>PAGOETA</t>
  </si>
  <si>
    <t>ESP. NATURAL 4ª</t>
  </si>
  <si>
    <t>ESP. NATURAL</t>
  </si>
  <si>
    <t>FAUNA Y FLORA SILVESTRE</t>
  </si>
  <si>
    <t>AREA VEGETAL</t>
  </si>
  <si>
    <t>OCA AZPEITIA</t>
  </si>
  <si>
    <t>OCA BERGARA</t>
  </si>
  <si>
    <t>OCA ELGOIBAR</t>
  </si>
  <si>
    <t>OCA OIARTZUN</t>
  </si>
  <si>
    <t>OCA ORDIZIA</t>
  </si>
  <si>
    <t>OCA TOLOSA</t>
  </si>
  <si>
    <t>OCA ZARAUTZ</t>
  </si>
  <si>
    <t>LAB. FRAISORO</t>
  </si>
  <si>
    <t>GANADERIA</t>
  </si>
  <si>
    <t>SUZUKI GRAND VITARA</t>
  </si>
  <si>
    <t>MITSUBISHI L200</t>
  </si>
  <si>
    <t>MITSUBISHI L 200</t>
  </si>
  <si>
    <t>LAND ROVER DEFENDER</t>
  </si>
  <si>
    <t>MITSUBISHI L-200</t>
  </si>
  <si>
    <t>NISSAN NAVARA PICK UP</t>
  </si>
  <si>
    <t>MITSUBISHI L-201</t>
  </si>
  <si>
    <t>LAND ROVER DEFENDER 3P</t>
  </si>
  <si>
    <t>MITSUBISHI L-200 4P</t>
  </si>
  <si>
    <t>SUZUKI JIMNY</t>
  </si>
  <si>
    <t>MITSUBISHI L200 DIESEL 2P</t>
  </si>
  <si>
    <t>FORD RANGER</t>
  </si>
  <si>
    <t>JOHN DEERE TRACTOR</t>
  </si>
  <si>
    <t>PEUGEOT 307 XR 1.6</t>
  </si>
  <si>
    <t>RENAUEL CLIO</t>
  </si>
  <si>
    <t>RENAULT CLIO</t>
  </si>
  <si>
    <t>RENUALT CLIO</t>
  </si>
  <si>
    <t>PEUGEOT PARTNER</t>
  </si>
  <si>
    <t>LAMBORGHINI 950 VDT CAMION</t>
  </si>
  <si>
    <t>nekazaritzako makinak / Maquinaria Agrícola</t>
  </si>
  <si>
    <t>2. Gobernantza / Gobernanza</t>
  </si>
  <si>
    <t>Zerbitzu Orokorrak / Servicios Generales</t>
  </si>
  <si>
    <t>Parke Mugikorra / Parque Móvil</t>
  </si>
  <si>
    <t>Suhiltzaileak</t>
  </si>
  <si>
    <t>Honda SH300</t>
  </si>
  <si>
    <t>SUZUKI VITARA</t>
  </si>
  <si>
    <t>GRAN VITARA</t>
  </si>
  <si>
    <t>SAAB 9.5 2.0</t>
  </si>
  <si>
    <t>Goi-kargudunei esleitutako ibilgailuak / Vehículos asignados a altos cargos</t>
  </si>
  <si>
    <t>FORD MONDEO 2.2</t>
  </si>
  <si>
    <t>SUZUKI SX4</t>
  </si>
  <si>
    <t>Suzuki Vitara 3p</t>
  </si>
  <si>
    <t>SUZUKI GRAN VITARA</t>
  </si>
  <si>
    <t>FOCUS 5P</t>
  </si>
  <si>
    <t>Focus 5p</t>
  </si>
  <si>
    <t>FORD FOCUS 1.6 115CV.</t>
  </si>
  <si>
    <t>SUZUKI 3 P</t>
  </si>
  <si>
    <t>SUZUKI G.V.3P</t>
  </si>
  <si>
    <t>RENAULT MEGANE 110</t>
  </si>
  <si>
    <t>RENAULT  MEGANE</t>
  </si>
  <si>
    <t>RENAULT Megane</t>
  </si>
  <si>
    <t>Renault Talisman</t>
  </si>
  <si>
    <t>RenaultTalisman</t>
  </si>
  <si>
    <t>RENAULT Espace</t>
  </si>
  <si>
    <t>RENAULT Talisman</t>
  </si>
  <si>
    <t>RENAULT  Espace</t>
  </si>
  <si>
    <t>NISSAN LEAF</t>
  </si>
  <si>
    <t>DACIA DUSTER 4X4</t>
  </si>
  <si>
    <t>IVECO-FIAT B1H G80/B</t>
  </si>
  <si>
    <t>LAND ROVER DISCOVERY</t>
  </si>
  <si>
    <t xml:space="preserve">LAND ROVER </t>
  </si>
  <si>
    <t>MERCEDES BENZ</t>
  </si>
  <si>
    <t>NISSAN NV200 EVALIA</t>
  </si>
  <si>
    <t>IVECO DLK 18 12CS</t>
  </si>
  <si>
    <t>MAGIRUS TLF 16/55</t>
  </si>
  <si>
    <t xml:space="preserve"> IVECO 190-30 HW Portacontenedor</t>
  </si>
  <si>
    <t>MAN 10.224LAEC</t>
  </si>
  <si>
    <t>MERCEDES UNIMOG U215</t>
  </si>
  <si>
    <t>LAND ROVER</t>
  </si>
  <si>
    <t>METZ- MERCEDES BENZ</t>
  </si>
  <si>
    <t>WOLKSWAGEN TRANSPORT</t>
  </si>
  <si>
    <t>MANVW9150</t>
  </si>
  <si>
    <t xml:space="preserve">IVECO DLK 18 </t>
  </si>
  <si>
    <t>MAN</t>
  </si>
  <si>
    <t>MAN 18.224LAC</t>
  </si>
  <si>
    <t>MERCEDES VITO</t>
  </si>
  <si>
    <t>SCANIA/ROSENBAUER</t>
  </si>
  <si>
    <t>MERCEDES BENZ 616</t>
  </si>
  <si>
    <t>IVECO TURBO DAILY 40</t>
  </si>
  <si>
    <t>MERCEDES BENZ 1726AK</t>
  </si>
  <si>
    <t>MAGIRUS TLF 16/38A</t>
  </si>
  <si>
    <t>MERCEDES /ROSENBAUER</t>
  </si>
  <si>
    <t>MERCEDES BENZ 1726 AK</t>
  </si>
  <si>
    <t>IVECO MAGIRUS 140-25</t>
  </si>
  <si>
    <t>MAGIRUS UNIMOG U2450</t>
  </si>
  <si>
    <t>IVECO AD4406</t>
  </si>
  <si>
    <t>TOYOTA</t>
  </si>
  <si>
    <t>NISSAN</t>
  </si>
  <si>
    <t xml:space="preserve">PEUGEOT PARTHER </t>
  </si>
  <si>
    <t>MERCEDES UNIMOG U500</t>
  </si>
  <si>
    <t>IVECO MAGIRUS</t>
  </si>
  <si>
    <t>MAGIRUS TLF-16/38A</t>
  </si>
  <si>
    <t>IVECO MAGIRUS L32AS</t>
  </si>
  <si>
    <t>IVECO DLK 18 12CC</t>
  </si>
  <si>
    <t>MITSUBISHI -MONTERO</t>
  </si>
  <si>
    <t>Gasolina</t>
  </si>
  <si>
    <t>Elektrikoa / Eléctrico</t>
  </si>
  <si>
    <t>3. Ingurumena eta Obra Hidraulikoak / Medio Ambiente y Obras Hidráulicas</t>
  </si>
  <si>
    <t>CITROEN BERLINGO 4X4</t>
  </si>
  <si>
    <t>TOYOTA RAV4 HIBRIDO</t>
  </si>
  <si>
    <t>MITSUBISHI MONTERO CORTO</t>
  </si>
  <si>
    <t>MITSUBISHI MONTERO LARGO</t>
  </si>
  <si>
    <t>TOYOTA LAND CRUISER LARGO</t>
  </si>
  <si>
    <t>Eléctrico + Gasolina</t>
  </si>
  <si>
    <t>5. Mugikortasuna eta Lurralde Antolaketa / Departamento de Movilidad y Ordenación del Territorio</t>
  </si>
  <si>
    <t>RENAULT MEGAN</t>
  </si>
  <si>
    <t>RENAULT TRAFIC</t>
  </si>
  <si>
    <t>Besteak / Otros</t>
  </si>
  <si>
    <t>FORD TOURNEO</t>
  </si>
  <si>
    <t xml:space="preserve">Bicicleta </t>
  </si>
  <si>
    <t>No motorizado</t>
  </si>
  <si>
    <t>9. Kultura, Lankidetza, Gazteria eta Kirolak / Cultura, Cooperación, Juventud y Deportes</t>
  </si>
  <si>
    <t>Haur, Nerabe eta Gazteen Sustapena</t>
  </si>
  <si>
    <t>Aterpetxeak</t>
  </si>
  <si>
    <t>Ford Connect Diesel 1800 cc TDCI</t>
  </si>
  <si>
    <t>Frod Transit Diesel Furgon FT 260 mixto</t>
  </si>
  <si>
    <t>Renault Kangoo Expresion 1.5 DCI</t>
  </si>
  <si>
    <t>Idazkaritza Teknikoa</t>
  </si>
  <si>
    <t>FURGONETA KANGOO  80 cv</t>
  </si>
  <si>
    <t>FURGONETA PEUGEOT PARTNER 65cv</t>
  </si>
  <si>
    <t>FURGÓN RENAULT TRAFIC 65cv</t>
  </si>
  <si>
    <t>FURGONETA KANGOO  Z.E.</t>
  </si>
  <si>
    <t>FURGONETA KANGOO  90cv</t>
  </si>
  <si>
    <t>TURISMO FORD FIESTA 55cv</t>
  </si>
  <si>
    <t>Bicicleta GIANT</t>
  </si>
  <si>
    <t>900*</t>
  </si>
  <si>
    <t>Uliazpi Fundazioa</t>
  </si>
  <si>
    <t>FORD CONNECT FT 200S TDDI</t>
  </si>
  <si>
    <t>FORD TRANSIT CUSTOM TOURN 2.2</t>
  </si>
  <si>
    <t>FORD TRANSIT 2.4</t>
  </si>
  <si>
    <t>FORD TRANSIT 260 MIXTO C85D</t>
  </si>
  <si>
    <t>FORD TRANSIT KOMBI TREND 350 L3 2,0 130CV</t>
  </si>
  <si>
    <t>FORD TRANSITKOMBI 350L 125PS-ST56Vel.met</t>
  </si>
  <si>
    <t>FORD GALAXY TREND 2.0 TDCI 140CV</t>
  </si>
  <si>
    <t>FORD TRANSIT TT MIXTO FT350L  2,4TDCI 115CV</t>
  </si>
  <si>
    <t>FORD TRANSIT TOURNEO GLX</t>
  </si>
  <si>
    <t>Sueskola fundazioa</t>
  </si>
  <si>
    <t>Citroen Berlingo</t>
  </si>
  <si>
    <t>Volkswagen Transporter</t>
  </si>
  <si>
    <t>Seat Leon</t>
  </si>
  <si>
    <t>Hibrido</t>
  </si>
  <si>
    <t>Suponiendo un precio medio de 1,2€/ litro de Gasóleo A durante el 2019</t>
  </si>
  <si>
    <t>Suponiendo un consumo mixto de 5,2l/100km para el Ford Fiesta 5p SYNC Edition 1.25 60 CV (2014-2015)</t>
  </si>
  <si>
    <t>Suponiendo un consumo eléctrico de 16,9 kWh/100 km para el Nissan Leaf.</t>
  </si>
  <si>
    <t>En los vehículos eléctricos la casilla de "litros" contiene los "kwh" consumidos.</t>
  </si>
  <si>
    <t>Gasóleo A y B</t>
  </si>
  <si>
    <t>1,181L</t>
  </si>
  <si>
    <t>Volumen específico</t>
  </si>
  <si>
    <t>Electricidad</t>
  </si>
  <si>
    <t>1MWh energía final</t>
  </si>
  <si>
    <t>Energía primaria (MWh)</t>
  </si>
  <si>
    <t>1,29L</t>
  </si>
  <si>
    <t>Factores</t>
  </si>
  <si>
    <t>Renault Kangoo Combi Emotion dCi 90 CV consumo medio 4,6L / 100km</t>
  </si>
  <si>
    <t>Renault Kangoo Combi Profesional Blue dCi 59 kW (80 CV) consumo combinado 5,5L/100km</t>
  </si>
  <si>
    <r>
      <rPr>
        <b/>
        <sz val="11"/>
        <color theme="1"/>
        <rFont val="Calibri"/>
        <family val="2"/>
        <scheme val="minor"/>
      </rPr>
      <t>Fuente consumos</t>
    </r>
    <r>
      <rPr>
        <sz val="11"/>
        <color theme="1"/>
        <rFont val="Calibri"/>
        <family val="2"/>
        <scheme val="minor"/>
      </rPr>
      <t>: https://www.km77.com/coches</t>
    </r>
  </si>
  <si>
    <t>FURGÓN RENAULT TRAFIC 65cv consumo combinado 7l/100km</t>
  </si>
  <si>
    <t>Peugeot Partner Totem 1.9 D (2004-2007) consumo medio 6,9l/100km</t>
  </si>
  <si>
    <t>Renault Kangoo Ze consumo medio 18,9 Kwh/100km</t>
  </si>
  <si>
    <t>https://datosmacro.expansion.com/energia/precios-gasolina-diesel-calefaccion/espana?anio=2019</t>
  </si>
  <si>
    <t>Datos aportados por la DFg pero estimados también</t>
  </si>
  <si>
    <t>https://www.cetm.es/evolucion-precios-gasoleo/</t>
  </si>
  <si>
    <t>COMBUSTIBLE</t>
  </si>
  <si>
    <t>Nº VEHÍCULOS</t>
  </si>
  <si>
    <t>PORCENTAJE</t>
  </si>
  <si>
    <t>Eléctrico</t>
  </si>
  <si>
    <t>ENERGÍA PRIMARIA (MWh)</t>
  </si>
  <si>
    <t>4. Ekonomia Sustapena, Turismoa eta Landa Inguruna / Promoción Económica, Turismo y Medio Rural</t>
  </si>
  <si>
    <t>FINCA ZUBIETA</t>
  </si>
  <si>
    <t>GANADERIA-ALTZOLA</t>
  </si>
  <si>
    <t>TRACTOR CARRO PASCUALI RENO 3,28 TC</t>
  </si>
  <si>
    <t>JOHN DEERE 6230 4WS TRACTOR</t>
  </si>
  <si>
    <t>TRACTOR AGRICOLA MASEEY FERGUSON MF 5465 4RM</t>
  </si>
  <si>
    <t>TRACTOR AGRICOLA NEW HOLLAND MOD. T4.95 F 4WD</t>
  </si>
  <si>
    <t>FURGONETA REMOLQUE ALZAGA PORTA VEHICULOS</t>
  </si>
  <si>
    <t>SAME FURGONETA+REMOLQUES</t>
  </si>
  <si>
    <t>PASQUALI J.B. CAMION</t>
  </si>
  <si>
    <t>JOHN DEERE J.BB. TVM-7 CAMION</t>
  </si>
  <si>
    <t>PASQUALI  CAMION</t>
  </si>
  <si>
    <t>PASQUALI  CAMION+REMOLQUE</t>
  </si>
  <si>
    <t>BIDEGI</t>
  </si>
  <si>
    <t>Gasóleo</t>
  </si>
  <si>
    <t>Suma consumo eléctrico</t>
  </si>
  <si>
    <t>Hacienda y finanzas</t>
  </si>
  <si>
    <t>Zerbitzu Orokorrak</t>
  </si>
  <si>
    <t>Se ha supuesto que los vehiculos hibridos utilizan gasolina. Se desconoce en qué % utilizan la elecricidad.</t>
  </si>
  <si>
    <t>Etorlur</t>
  </si>
  <si>
    <t>Kia Rio</t>
  </si>
  <si>
    <t>Todo terreno Mitsubishi (renting)</t>
  </si>
  <si>
    <t>Numero de vehiculos filtrado</t>
  </si>
  <si>
    <t>Consumo de vehículo filtrado</t>
  </si>
  <si>
    <t>DEPARTAMENTO</t>
  </si>
  <si>
    <t>NÚMERO DE VEHÍCULOS POR TIPO DE COMBUSTIBLE</t>
  </si>
  <si>
    <t>CONSUMO DE ENERGIA POR TIPO DE COMBUSTIBLE</t>
  </si>
  <si>
    <t>NÚMERO DE VEHICULOS POR DEPARTAMENTO</t>
  </si>
  <si>
    <t>SAILA</t>
  </si>
  <si>
    <t xml:space="preserve">Gobernantza </t>
  </si>
  <si>
    <t>Ingurumena eta Obra Hidraulikoak</t>
  </si>
  <si>
    <t>Ekonomia Sustapena, Turismoa eta Landa Inguruna</t>
  </si>
  <si>
    <t>Mugikortasuna eta Lurralde Antolaketa</t>
  </si>
  <si>
    <t>Bide Azpiegiturak</t>
  </si>
  <si>
    <t>Kultura, Lankidetza, Gazteria eta Kirolak</t>
  </si>
  <si>
    <t>Cultura, Cooperación, Juventud y Deportes</t>
  </si>
  <si>
    <t>Infraestructuras Viarias.</t>
  </si>
  <si>
    <t>Departamento de Movilidad y Ordenación del Territorio</t>
  </si>
  <si>
    <t>Promoción Económica, Turismo y Medio Rural</t>
  </si>
  <si>
    <t>Gobernanza</t>
  </si>
  <si>
    <t>Como los datos de consumo en litros proporcionados  eran muy altos, se ha calculado partiendo de los km y el consumo/100km aportado por el departamento</t>
  </si>
  <si>
    <t>Medio Ambiente y Obras Hidráulicas</t>
  </si>
  <si>
    <t>ALBAOLA ITSAS KULTUR FAKTORIA</t>
  </si>
  <si>
    <t>ALMACEN</t>
  </si>
  <si>
    <t>Almacén</t>
  </si>
  <si>
    <t>ALMACEN - REKALDE ARCHIVO</t>
  </si>
  <si>
    <t>ALMACEN ATEGORR.-PARQUE MOVIL</t>
  </si>
  <si>
    <t>ALMACEN BELARTZA</t>
  </si>
  <si>
    <t>Cultura</t>
  </si>
  <si>
    <t>AMEZKETALARDI</t>
  </si>
  <si>
    <t>Montes</t>
  </si>
  <si>
    <t>ARCHIVO HISTÓRICO PROVINCIAL DE GIPUZKOA</t>
  </si>
  <si>
    <t>ARIZMENDI – ERREKUPERAZIO GUNEA</t>
  </si>
  <si>
    <t>Fauna y flora</t>
  </si>
  <si>
    <t>ATLETISMO - CEMEI 4.06</t>
  </si>
  <si>
    <t>Deportes</t>
  </si>
  <si>
    <t>BALONCESTO - CEMEI 4.11</t>
  </si>
  <si>
    <t>Bº BURRUGARRETA GARAJE</t>
  </si>
  <si>
    <t>Infraestructuras viarias</t>
  </si>
  <si>
    <t>Bº IBAETA-GARAJE (Archivo Pr.)</t>
  </si>
  <si>
    <t>BOXEO- AUTOMOVILISMO y OF. DIPUTACIÓN - CEMEI 3.04</t>
  </si>
  <si>
    <t>C. FORESTAL</t>
  </si>
  <si>
    <t>Casa forestal</t>
  </si>
  <si>
    <t>CARPA EXTERIOR - Nestor Basterretxea</t>
  </si>
  <si>
    <t>CASA DEL MAR HOSPEDERÍA PASAIA</t>
  </si>
  <si>
    <t>Politica social</t>
  </si>
  <si>
    <t>CASA FORESTAL</t>
  </si>
  <si>
    <t>OCA</t>
  </si>
  <si>
    <t>CASA FORESTAL OTZAURTE</t>
  </si>
  <si>
    <t>CASA FORESTAL. Bº ULIBARRI</t>
  </si>
  <si>
    <t>CASERIO ORBELAUN</t>
  </si>
  <si>
    <t>CAZA - CEMEI 3.17</t>
  </si>
  <si>
    <t>CL. MIRACRUZ- 32-BAJO 1</t>
  </si>
  <si>
    <t>DEPORTE ADAPTADO - CEMEI 2.17</t>
  </si>
  <si>
    <t xml:space="preserve">ESCALERA - VIVIENDA </t>
  </si>
  <si>
    <t>ESTABLO</t>
  </si>
  <si>
    <t>Oficinas Comarcales Agrarias</t>
  </si>
  <si>
    <t>ETXETEK y UNIDAD VALORACIÓN - ANDOAIN</t>
  </si>
  <si>
    <t>ETXETEK y UNIDAD VALORACIÓN - ZARAUTZ</t>
  </si>
  <si>
    <t>ETXETEK y UNIDAD VALORACIÓN IRÚN</t>
  </si>
  <si>
    <t>ETXEZARRETA ETXEA</t>
  </si>
  <si>
    <t>FED.PIRAGUISMO</t>
  </si>
  <si>
    <t>FEDERACIONES - ZUATZU EDIF. BIDASOA</t>
  </si>
  <si>
    <t>GAZTEGUNE</t>
  </si>
  <si>
    <t>GIZALDE</t>
  </si>
  <si>
    <t>GIZARTE POLITIKA- ETXEBIZITZA</t>
  </si>
  <si>
    <t>ITURRARAN - Invernaderos</t>
  </si>
  <si>
    <t>KARATE - JUDO Y TAEKWONDO - CEMEI 3.15</t>
  </si>
  <si>
    <t>KARPA BAT</t>
  </si>
  <si>
    <t>KOMIKIGUNEA</t>
  </si>
  <si>
    <t>LAURGAIN</t>
  </si>
  <si>
    <t>LAURGAIN-CASERIO AIA</t>
  </si>
  <si>
    <t>LOCALES</t>
  </si>
  <si>
    <t>MONTAÑA - CEMEI 2.15</t>
  </si>
  <si>
    <t>NATACIÓN - CEMEI 2.16</t>
  </si>
  <si>
    <t>NAVALALDEA- Pabellón A10</t>
  </si>
  <si>
    <t>O.COMARCAL DEPORTES</t>
  </si>
  <si>
    <t>OFICINA DE TURISMO</t>
  </si>
  <si>
    <t>ORGANIZ. BIBLIOTECARIA</t>
  </si>
  <si>
    <t>PELOTA - CEMEI 3.06</t>
  </si>
  <si>
    <t>REMO - CEMEI 2.04</t>
  </si>
  <si>
    <t>SAGASTIZABAL BASERRIA</t>
  </si>
  <si>
    <t>SARROLA BASERRIA</t>
  </si>
  <si>
    <t>SOTO MUELLE</t>
  </si>
  <si>
    <t>SUESKOLA GIPUZKOA FUNDAZIOA</t>
  </si>
  <si>
    <t>Parque bomberos</t>
  </si>
  <si>
    <t>UNIDAD VALORACIÓN</t>
  </si>
  <si>
    <t>URRULEKU</t>
  </si>
  <si>
    <t>USO FINCA VIVERO ARIZMENDI</t>
  </si>
  <si>
    <t>VILLA ATARIA 13</t>
  </si>
  <si>
    <t>VIVIENDA ATEGORRIETA 1º DRCH</t>
  </si>
  <si>
    <t>VIVIENDA ATEGORRIETA 2º IZQ</t>
  </si>
  <si>
    <t>VIVIENDA ATEGORRIETA 4ºDRCH</t>
  </si>
  <si>
    <t>VIVIENDA INSERCIÓN</t>
  </si>
  <si>
    <t>VIVIENDA- PARQUE MOVIL</t>
  </si>
  <si>
    <t xml:space="preserve">VIVIENDA PASAIA </t>
  </si>
  <si>
    <t>VIVIENDAS MENORES ARRASATE</t>
  </si>
  <si>
    <t>CENTRO DE DIA PERSONAS ENFERMEDAD MENTAL</t>
  </si>
  <si>
    <t>VOLUNTARIADO</t>
  </si>
  <si>
    <t>PISO DE MUJERES</t>
  </si>
  <si>
    <t>FERRERIA AGORREGI</t>
  </si>
  <si>
    <t>Vivienda Txaeta kalea- 14 1 C</t>
  </si>
  <si>
    <t>Vivienda Txaeta kalea- 14 1 D</t>
  </si>
  <si>
    <t>ZIKUÑAGA ADINGABEEN ZENTROA</t>
  </si>
  <si>
    <t>Vivienda Ategorrieta Hiribidea- 79- 3º drcha</t>
  </si>
  <si>
    <t>Vivienda Ategorrieta Hiribidea- 79- 3º Izq</t>
  </si>
  <si>
    <t>Vivienda Ategorrieta Hiribidea- 79- 4º Izq</t>
  </si>
  <si>
    <t>Garaje Juntas Generales (Edificio antiguo)</t>
  </si>
  <si>
    <t>Etxetek - Ardantza 5 - Eibar</t>
  </si>
  <si>
    <t>Etxetek - Ardantza 9 - Eibar</t>
  </si>
  <si>
    <t>CENTRO DE ACOGIDA DE URGENCIA</t>
  </si>
  <si>
    <t xml:space="preserve">Centro Inserción Social </t>
  </si>
  <si>
    <t>CENTRO DE DIA SORALUZE</t>
  </si>
  <si>
    <t>Almacen SACEM</t>
  </si>
  <si>
    <t>Villa asunción</t>
  </si>
  <si>
    <t xml:space="preserve">Etorlur Oficina y Local </t>
  </si>
  <si>
    <t>Area cobro Zumaia</t>
  </si>
  <si>
    <t>Túnel Itziar BH</t>
  </si>
  <si>
    <t>Túnel Itziar BI</t>
  </si>
  <si>
    <t>Túnel Istiña BI</t>
  </si>
  <si>
    <t>Area de Servicio + Area cobro Itziar</t>
  </si>
  <si>
    <t>Area cobro Elgoibar</t>
  </si>
  <si>
    <t>Túnel Meaga BH_pk42,1</t>
  </si>
  <si>
    <t>Túnel Meaga BI_pk42,8</t>
  </si>
  <si>
    <t>Area cobro Irun Barrera + Irun Salida PK7,4</t>
  </si>
  <si>
    <t>Area cobro de Oiartzun PK 12,3</t>
  </si>
  <si>
    <t>Base de operaciones y Area cobro Zarautz</t>
  </si>
  <si>
    <t>Túnel San Marcial - Sur</t>
  </si>
  <si>
    <t>Túnel San Marcial - Norte</t>
  </si>
  <si>
    <t>Túnel Ikastaundi Sur</t>
  </si>
  <si>
    <t>Túnel Ikastaundi Norte</t>
  </si>
  <si>
    <t>Túneles de Lezarri + Eitza + Gallastegi</t>
  </si>
  <si>
    <t>Area cobro Irun Ventas + Irun entrada</t>
  </si>
  <si>
    <t>Túnel Aristi</t>
  </si>
  <si>
    <t>Túnel Isuskitza + Zarimutz</t>
  </si>
  <si>
    <t>Boca Sur túnel Gurutzetxiki</t>
  </si>
  <si>
    <t>Boca Norte túnel Izurieta</t>
  </si>
  <si>
    <t>Boca Norte túnel Apotzaga</t>
  </si>
  <si>
    <t>Túnel y enlace Aritzeta</t>
  </si>
  <si>
    <t>Túneles Menditxo y Txoritokieta</t>
  </si>
  <si>
    <t>Si</t>
  </si>
  <si>
    <t>COMBUSTIBLES 2019</t>
  </si>
  <si>
    <t xml:space="preserve">Gasóleo A (B7) </t>
  </si>
  <si>
    <t xml:space="preserve">Gasolina (E5) </t>
  </si>
  <si>
    <t>L</t>
  </si>
  <si>
    <t>KgCO2</t>
  </si>
  <si>
    <t>BOM002</t>
  </si>
  <si>
    <t>BOMBA ATAUN</t>
  </si>
  <si>
    <t>Bomb. Ataun</t>
  </si>
  <si>
    <t>Ataun</t>
  </si>
  <si>
    <t>BºSAN MARTIN-CASERIO 40</t>
  </si>
  <si>
    <t xml:space="preserve">2.0A </t>
  </si>
  <si>
    <t>BOM006</t>
  </si>
  <si>
    <t>BOMBA OÑATI</t>
  </si>
  <si>
    <t>Bomb. Oñati</t>
  </si>
  <si>
    <t>Bº Zubillaga,835 - BOMBA</t>
  </si>
  <si>
    <t>BOMBEO AGUAS</t>
  </si>
  <si>
    <t>BOM008</t>
  </si>
  <si>
    <t>Aiestaran Erreka Auzoa, prox. 7</t>
  </si>
  <si>
    <t>Zaldibia</t>
  </si>
  <si>
    <t>Bomb. Zaldibia</t>
  </si>
  <si>
    <t>BOM010</t>
  </si>
  <si>
    <t>CASETA BOMBEO</t>
  </si>
  <si>
    <t>Bomb. Zumarraga</t>
  </si>
  <si>
    <t>Bº Leturia, 14-5</t>
  </si>
  <si>
    <t>AFR011</t>
  </si>
  <si>
    <t>ESTACION AFOROS</t>
  </si>
  <si>
    <t>ORIA ETORBIDEA, 20-BAJO</t>
  </si>
  <si>
    <t>AFR002</t>
  </si>
  <si>
    <t>AFORO ALEGIA</t>
  </si>
  <si>
    <t>Bidebarrieta Kalea</t>
  </si>
  <si>
    <t>Alegia</t>
  </si>
  <si>
    <t>AFOROS HERNANI</t>
  </si>
  <si>
    <t>AFR005</t>
  </si>
  <si>
    <t>Bº EREÑOZU, 365</t>
  </si>
  <si>
    <t>Aforo Hernani</t>
  </si>
  <si>
    <t>AFR003</t>
  </si>
  <si>
    <t>AFORO LEIZARAN</t>
  </si>
  <si>
    <t>LEIZARAN, S/N-BAJO 1</t>
  </si>
  <si>
    <t>Aforo Andoain</t>
  </si>
  <si>
    <t>AFR015</t>
  </si>
  <si>
    <t>ESTACION DE AFOROS</t>
  </si>
  <si>
    <t>Pg.Talaia C (Estación aforos)</t>
  </si>
  <si>
    <t>Aforo Oiartzun</t>
  </si>
  <si>
    <t>ESTACION AFOROS ALZOLA</t>
  </si>
  <si>
    <t>AFR013</t>
  </si>
  <si>
    <t>CL. DONOSTI, S/N-BAJO</t>
  </si>
  <si>
    <t>Aforo Elgoibar</t>
  </si>
  <si>
    <t>AFR009</t>
  </si>
  <si>
    <t>CASETA DE AFOROS</t>
  </si>
  <si>
    <t>Bº Elorregi</t>
  </si>
  <si>
    <t>Aforo Bergara</t>
  </si>
  <si>
    <t>AFR007</t>
  </si>
  <si>
    <t>CASETA AFORO</t>
  </si>
  <si>
    <t>Cestona Prox. 72</t>
  </si>
  <si>
    <t>Aforo Zestoa</t>
  </si>
  <si>
    <t>AFOROS</t>
  </si>
  <si>
    <t>AFR004</t>
  </si>
  <si>
    <t>BUDUGARRETA AUZOA</t>
  </si>
  <si>
    <t>Aforo Beasain</t>
  </si>
  <si>
    <t>AFR012</t>
  </si>
  <si>
    <t>Aforo Oria Etorbidea 20 Oiartzun</t>
  </si>
  <si>
    <t>Aforo Oria Etorbidea 20 Lasarte</t>
  </si>
  <si>
    <t>AFR006</t>
  </si>
  <si>
    <t>LANDETA AUZOA - BOMBA</t>
  </si>
  <si>
    <t>AFOROS IBAI EDER</t>
  </si>
  <si>
    <t>AFORO AGUAS</t>
  </si>
  <si>
    <t>AFR001</t>
  </si>
  <si>
    <t>EIZAGIRRE AUZOA, 326-1 bajo</t>
  </si>
  <si>
    <t>Aforo Azkoitia Landeta</t>
  </si>
  <si>
    <t>Aforo Azkoitia Eizagirre</t>
  </si>
  <si>
    <t>ESTACION AFOROS PRESA</t>
  </si>
  <si>
    <t>AFR014</t>
  </si>
  <si>
    <t>Bº Goronateta - Presa</t>
  </si>
  <si>
    <t>Aretxabaleta</t>
  </si>
  <si>
    <t>Aforo Aretxabaleta</t>
  </si>
  <si>
    <t>Udalerria / Municipio</t>
  </si>
  <si>
    <t>Irún</t>
  </si>
  <si>
    <t xml:space="preserve"> Donostia</t>
  </si>
  <si>
    <t>Oria</t>
  </si>
  <si>
    <t>Azpeitia</t>
  </si>
  <si>
    <t xml:space="preserve"> Ordizia</t>
  </si>
  <si>
    <t xml:space="preserve"> Irún</t>
  </si>
  <si>
    <t xml:space="preserve"> Tolosa</t>
  </si>
  <si>
    <t xml:space="preserve"> Legazpi</t>
  </si>
  <si>
    <t xml:space="preserve"> Azpeitia</t>
  </si>
  <si>
    <t xml:space="preserve"> Segura</t>
  </si>
  <si>
    <t xml:space="preserve"> Aia</t>
  </si>
  <si>
    <t xml:space="preserve"> Eibar</t>
  </si>
  <si>
    <t xml:space="preserve"> Hondarribia</t>
  </si>
  <si>
    <t xml:space="preserve">Donostia </t>
  </si>
  <si>
    <t>Lasarte-Oria</t>
  </si>
  <si>
    <t>Pasaia</t>
  </si>
  <si>
    <t xml:space="preserve"> Beasain</t>
  </si>
  <si>
    <t xml:space="preserve"> Arrasate</t>
  </si>
  <si>
    <t xml:space="preserve"> Hernani</t>
  </si>
  <si>
    <t xml:space="preserve"> Zarautz</t>
  </si>
  <si>
    <t>Albergue menores</t>
  </si>
  <si>
    <t>Eraikina / Edificio</t>
  </si>
  <si>
    <t>Sektorea / Sector</t>
  </si>
  <si>
    <t>Erabilpena / Uso</t>
  </si>
  <si>
    <t>Eraikuntza urtea / Año construcción</t>
  </si>
  <si>
    <t>Azala / Superficie (m2)</t>
  </si>
  <si>
    <t>Gas naturalaren kontsumoa (kWh/urte) / Consumo Gas (KWh/año)</t>
  </si>
  <si>
    <r>
      <t>Gasaren kostua (€/urte) / Coste Gas (</t>
    </r>
    <r>
      <rPr>
        <b/>
        <sz val="10"/>
        <color theme="0"/>
        <rFont val="Calibri"/>
        <family val="2"/>
      </rPr>
      <t>€</t>
    </r>
    <r>
      <rPr>
        <b/>
        <sz val="10"/>
        <color theme="0"/>
        <rFont val="Century Gothic"/>
        <family val="2"/>
      </rPr>
      <t>/año)</t>
    </r>
  </si>
  <si>
    <t>Gasolio Kontsumoa (kWh/urte) / Consumo Gasoleo (kWh/año)</t>
  </si>
  <si>
    <r>
      <t>Gasolioen kostua (€/urte) / Coste Gasóleo (</t>
    </r>
    <r>
      <rPr>
        <b/>
        <sz val="10"/>
        <color theme="0"/>
        <rFont val="Calibri"/>
        <family val="2"/>
      </rPr>
      <t>€</t>
    </r>
    <r>
      <rPr>
        <b/>
        <sz val="10"/>
        <color theme="0"/>
        <rFont val="Century Gothic"/>
        <family val="2"/>
      </rPr>
      <t>/año)</t>
    </r>
  </si>
  <si>
    <t>Propano Gasaren Kontsumoa E. primarioa (MWh/urte)/ Consumo Gas Propano E. primaria (MWh/año)</t>
  </si>
  <si>
    <r>
      <t>Propano gasaren kostua (€/urte) / Coste Gas Propano (</t>
    </r>
    <r>
      <rPr>
        <b/>
        <sz val="10"/>
        <color theme="0"/>
        <rFont val="Calibri"/>
        <family val="2"/>
      </rPr>
      <t>€</t>
    </r>
    <r>
      <rPr>
        <b/>
        <sz val="10"/>
        <color theme="0"/>
        <rFont val="Century Gothic"/>
        <family val="2"/>
      </rPr>
      <t>/año)</t>
    </r>
  </si>
  <si>
    <t>Biomasa Kontsumoa  (kWh/urte) / Consumo biomasa(KWh/año)</t>
  </si>
  <si>
    <r>
      <t>Bioamasaren kostua (€/urte) / Coste de biomasa (</t>
    </r>
    <r>
      <rPr>
        <b/>
        <sz val="10"/>
        <color theme="0"/>
        <rFont val="Calibri"/>
        <family val="2"/>
      </rPr>
      <t>€</t>
    </r>
    <r>
      <rPr>
        <b/>
        <sz val="10"/>
        <color theme="0"/>
        <rFont val="Century Gothic"/>
        <family val="2"/>
      </rPr>
      <t>/año)</t>
    </r>
  </si>
  <si>
    <t>Faktura energetikoa (€/urte) / Factura energética (€/año)</t>
  </si>
  <si>
    <t>CO2 isuriak guztira (tCO2) / Total emisiones CO2 (tCO2)</t>
  </si>
  <si>
    <t>Energia berriztagarriak / Energías renovables</t>
  </si>
  <si>
    <t>Auditoria energetiko / Auditoria energética</t>
  </si>
  <si>
    <t>Kalifikazio energetikoa  / Calificación energética (kWh/m2) (2019)</t>
  </si>
  <si>
    <t>Elektrizitate Kontsumoa (kWh/urte) / 
Consumo de electricidad (KWh/año)</t>
  </si>
  <si>
    <t>Elektrizitate Kontsumoa E. Primarioa (MWh/urte) /
 Consumo electricidad E. primaria(MWh/año)</t>
  </si>
  <si>
    <r>
      <t>Elektrizitatearen kostua (€/urte) /
 Coste de electricidad (</t>
    </r>
    <r>
      <rPr>
        <b/>
        <sz val="10"/>
        <color theme="0"/>
        <rFont val="Calibri"/>
        <family val="2"/>
      </rPr>
      <t>€</t>
    </r>
    <r>
      <rPr>
        <b/>
        <sz val="10"/>
        <color theme="0"/>
        <rFont val="Century Gothic"/>
        <family val="2"/>
      </rPr>
      <t>/año)</t>
    </r>
  </si>
  <si>
    <t>Gas Kontsumoa E. primarioa (MWh/urte) / 
Consumo Gas E. primaria (MWh/año)</t>
  </si>
  <si>
    <t>Gasolio Kontsumoa E. primarioa (MWh/urte) / 
Consumo Gasoleo E. primaria (MWh/año)</t>
  </si>
  <si>
    <t>Propano Gasaren Kontsumoa (kWh/urte) / 
Consumo Gas Propano(KWh/año)</t>
  </si>
  <si>
    <t>Biomasa Kontsumoa E. primarioa (MWh/urte) / 
Consumo biomasa E. primaria(MWh/año)</t>
  </si>
  <si>
    <t>Kontsumo berriztagarri fotovoltaikoa (KWh/urte) /
 Consumo renovable fotovoltaico (KWh/año)</t>
  </si>
  <si>
    <t>Eguzki-kontsumo berriztagarri termikoa (kWh/urte) / 
Consumo renovable solar térmica (kWh/año)</t>
  </si>
  <si>
    <t>Berriztagarri Kontsumoa E. Primarioa (MWh/urte) /
 Consumo E. primaria renovable(MWh/año)</t>
  </si>
  <si>
    <t>Energia primarioaren kontsumo guztira (MWh/urte) FV eta EE gabe / Consumo total de E. primaria (MWh/año) sin FV ni ST</t>
  </si>
  <si>
    <t>Energia primarioaren kontsumo guztira (MWh/urte) FV eta EE sartuta / Consumo total de E. primaria (MWh/año)  con  FV y ST</t>
  </si>
  <si>
    <t xml:space="preserve">Errenteria </t>
  </si>
  <si>
    <t>Kodea / 
Código</t>
  </si>
  <si>
    <t>Izendapena / Denominación</t>
  </si>
  <si>
    <t>Errepidea / Carretera</t>
  </si>
  <si>
    <t>Instalazio Izendapena / 
Denominación Instalación</t>
  </si>
  <si>
    <t>Helbidea / Dirección</t>
  </si>
  <si>
    <t>Udalerria /
Municipio</t>
  </si>
  <si>
    <t>Posta Kodea /
Código Postal</t>
  </si>
  <si>
    <t>Tipologia / 
 Tipología</t>
  </si>
  <si>
    <t>Elektrizitate Kontsumoa (kWh/urte) / 
Consumo electricidad (kWh/año)</t>
  </si>
  <si>
    <t>Energia primarioaren kontsumoa (MWh/urte) /
 Consumo energía primaria (MWh/año)</t>
  </si>
  <si>
    <t>Elektrizitate kostua (€/urte) / 
Coste electricidad (€/año)</t>
  </si>
  <si>
    <t>CO2 isuriak (tCO2) /
 Emisiones CO2 (TnCO2)</t>
  </si>
  <si>
    <t>Auditoria Energetikoa/ 
Auditoría energética</t>
  </si>
  <si>
    <t>kontratatutako potentzia / 
Potencia contratada
(kw)</t>
  </si>
  <si>
    <t>Altaren data / 
Fecha alta</t>
  </si>
  <si>
    <t>Bajaren data / 
Fecha baja</t>
  </si>
  <si>
    <t>Marka eta modeloa</t>
  </si>
  <si>
    <t>Terrestre, marino , aéreo</t>
  </si>
  <si>
    <t>Lurrekoa, itsasokoa, airekoa</t>
  </si>
  <si>
    <t>Motorizazioa</t>
  </si>
  <si>
    <t>CO2 isuriak guztira (tCO2) / 
Emisiones CO2 (TnCO2)</t>
  </si>
  <si>
    <t>E. primarioaren kontsumoa (MWh/urte) / 
Consumo de energía primaria (MWh/año)</t>
  </si>
  <si>
    <t>Ogasuna eta Finantzak</t>
  </si>
  <si>
    <t>Laburpena / Resumen</t>
  </si>
  <si>
    <t>Eraikinak / edificios</t>
  </si>
  <si>
    <t>Erreferentziako oinarrizko maila  / Año de referencia</t>
  </si>
  <si>
    <t>Instalazioak / Instalaciones</t>
  </si>
  <si>
    <t>Energia primarioa (MWh/urte) / Energía primaria  (MWh/año)</t>
  </si>
  <si>
    <t>Ibilgailu parkea /Parque movil</t>
  </si>
  <si>
    <t>Escuela de Cine TABAKALERA</t>
  </si>
  <si>
    <t xml:space="preserve">Solar FV – 40 kW </t>
  </si>
  <si>
    <t xml:space="preserve">Solar FV – 15 kW (red)+ Solar FV20kw     </t>
  </si>
  <si>
    <t>Solar termica y FV</t>
  </si>
  <si>
    <t>Fotovol.</t>
  </si>
  <si>
    <t>FORU SEKTORE PUBLIKOKO ERAIKINEN, INSTALAZIOEN ETA IBILGAILUEN INBENTARIOAK / INVENTARIOS DE EDIFICIOS, INSTALACIONES Y PARQUE MÓVIL DEL SECTOR PÚBLICO FORAL</t>
  </si>
  <si>
    <t>FORU SEKTORE PUBLIKOKO INSTALAZIOEN INBENTARIOA / INVENTARIO DE INSTALACIONES DEL SECTOR PÚBLICO FORAL</t>
  </si>
  <si>
    <t>KABIAKO ERAIKINEN INBENTARIOA / INVENTARIO DE EDIFICIOS DE KABIA</t>
  </si>
  <si>
    <t>FORU SEKTORE PUBLIKOKO IBILGAILUEN INBENTARIOA / INVENTARIO DEL  PARQUE MÓVIL DEL SECTOR PÚBLICO FORAL</t>
  </si>
  <si>
    <t>FORU SEKTORE PUBLIKOKO ERAIKINEN INBENTARIOA / INVENTARIO DE EDIFICIOS DEL SECTOR PÚBLICO FORAL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</si>
</sst>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.00_ ;\-#,##0.00\ "/>
    <numFmt numFmtId="165" formatCode="#,##0.000"/>
  </numFmts>
  <fonts count="41" x14ac:knownFonts="1">
    <font>
      <sz val="11"/>
      <color theme="1"/>
      <name val="Calibri"/>
      <family val="2"/>
      <scheme val="minor"/>
    </font>
    <font>
      <b/>
      <sz val="10"/>
      <color theme="0"/>
      <name val="Century Gothic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11"/>
      <name val="Calibri"/>
      <family val="2"/>
      <scheme val="minor"/>
    </font>
    <font>
      <b/>
      <sz val="10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A94442"/>
      <name val="Century Gothic"/>
      <family val="2"/>
    </font>
    <font>
      <sz val="11"/>
      <color theme="1"/>
      <name val="Century Gothic"/>
      <family val="2"/>
    </font>
    <font>
      <b/>
      <sz val="11"/>
      <color theme="0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FFFF"/>
      <name val="Century Gothic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Century Gothic"/>
      <family val="2"/>
    </font>
    <font>
      <sz val="10"/>
      <color rgb="FF000000"/>
      <name val="Century Gothic"/>
      <family val="2"/>
    </font>
    <font>
      <b/>
      <i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60962A"/>
        <bgColor indexed="64"/>
      </patternFill>
    </fill>
    <fill>
      <patternFill patternType="solid">
        <fgColor rgb="FF60962A"/>
        <b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</fills>
  <borders count="5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auto="1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auto="1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35" applyNumberFormat="0" applyFill="0" applyAlignment="0" applyProtection="0"/>
    <xf numFmtId="0" fontId="21" fillId="0" borderId="36" applyNumberFormat="0" applyFill="0" applyAlignment="0" applyProtection="0"/>
    <xf numFmtId="0" fontId="22" fillId="0" borderId="37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10" borderId="38" applyNumberFormat="0" applyAlignment="0" applyProtection="0"/>
    <xf numFmtId="0" fontId="27" fillId="11" borderId="39" applyNumberFormat="0" applyAlignment="0" applyProtection="0"/>
    <xf numFmtId="0" fontId="28" fillId="11" borderId="38" applyNumberFormat="0" applyAlignment="0" applyProtection="0"/>
    <xf numFmtId="0" fontId="29" fillId="0" borderId="40" applyNumberFormat="0" applyFill="0" applyAlignment="0" applyProtection="0"/>
    <xf numFmtId="0" fontId="2" fillId="12" borderId="41" applyNumberFormat="0" applyAlignment="0" applyProtection="0"/>
    <xf numFmtId="0" fontId="17" fillId="0" borderId="0" applyNumberFormat="0" applyFill="0" applyBorder="0" applyAlignment="0" applyProtection="0"/>
    <xf numFmtId="0" fontId="10" fillId="13" borderId="42" applyNumberFormat="0" applyFont="0" applyAlignment="0" applyProtection="0"/>
    <xf numFmtId="0" fontId="30" fillId="0" borderId="0" applyNumberFormat="0" applyFill="0" applyBorder="0" applyAlignment="0" applyProtection="0"/>
    <xf numFmtId="0" fontId="3" fillId="0" borderId="43" applyNumberFormat="0" applyFill="0" applyAlignment="0" applyProtection="0"/>
    <xf numFmtId="0" fontId="31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31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31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31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31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31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33" fillId="0" borderId="0"/>
    <xf numFmtId="0" fontId="10" fillId="0" borderId="0"/>
    <xf numFmtId="0" fontId="34" fillId="0" borderId="0" applyNumberFormat="0" applyFill="0" applyBorder="0" applyAlignment="0" applyProtection="0"/>
  </cellStyleXfs>
  <cellXfs count="318">
    <xf numFmtId="0" fontId="0" fillId="0" borderId="0" xfId="0"/>
    <xf numFmtId="0" fontId="0" fillId="0" borderId="0" xfId="0" applyAlignment="1">
      <alignment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" fontId="4" fillId="0" borderId="11" xfId="0" applyNumberFormat="1" applyFont="1" applyFill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center" vertical="center" wrapText="1"/>
    </xf>
    <xf numFmtId="4" fontId="4" fillId="0" borderId="10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/>
    </xf>
    <xf numFmtId="0" fontId="6" fillId="0" borderId="19" xfId="0" applyFont="1" applyBorder="1"/>
    <xf numFmtId="0" fontId="6" fillId="4" borderId="19" xfId="0" applyFont="1" applyFill="1" applyBorder="1" applyAlignment="1">
      <alignment horizontal="center"/>
    </xf>
    <xf numFmtId="0" fontId="7" fillId="4" borderId="19" xfId="0" applyFont="1" applyFill="1" applyBorder="1"/>
    <xf numFmtId="0" fontId="1" fillId="2" borderId="19" xfId="0" applyFont="1" applyFill="1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8" fillId="0" borderId="0" xfId="0" applyFont="1"/>
    <xf numFmtId="0" fontId="5" fillId="0" borderId="1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" fontId="4" fillId="0" borderId="19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11" xfId="0" applyNumberFormat="1" applyFont="1" applyFill="1" applyBorder="1" applyAlignment="1">
      <alignment horizontal="center" vertical="center"/>
    </xf>
    <xf numFmtId="4" fontId="4" fillId="0" borderId="12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4" fontId="6" fillId="0" borderId="11" xfId="0" applyNumberFormat="1" applyFont="1" applyFill="1" applyBorder="1" applyAlignment="1">
      <alignment horizontal="right" vertical="center" wrapText="1"/>
    </xf>
    <xf numFmtId="4" fontId="6" fillId="0" borderId="11" xfId="0" applyNumberFormat="1" applyFont="1" applyFill="1" applyBorder="1" applyAlignment="1">
      <alignment horizontal="center" vertical="center" wrapText="1"/>
    </xf>
    <xf numFmtId="2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2" xfId="0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7" fillId="0" borderId="0" xfId="0" applyFont="1" applyFill="1" applyBorder="1"/>
    <xf numFmtId="0" fontId="14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wrapText="1"/>
    </xf>
    <xf numFmtId="0" fontId="1" fillId="2" borderId="11" xfId="0" applyFont="1" applyFill="1" applyBorder="1" applyAlignment="1">
      <alignment horizontal="center" vertical="center" wrapText="1" shrinkToFit="1"/>
    </xf>
    <xf numFmtId="0" fontId="1" fillId="2" borderId="12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wrapText="1" shrinkToFit="1"/>
    </xf>
    <xf numFmtId="3" fontId="0" fillId="0" borderId="0" xfId="0" applyNumberFormat="1" applyAlignment="1">
      <alignment wrapText="1"/>
    </xf>
    <xf numFmtId="4" fontId="0" fillId="0" borderId="19" xfId="0" applyNumberFormat="1" applyBorder="1" applyAlignment="1">
      <alignment horizontal="center" vertical="center" wrapText="1"/>
    </xf>
    <xf numFmtId="4" fontId="0" fillId="0" borderId="19" xfId="0" applyNumberFormat="1" applyBorder="1" applyAlignment="1">
      <alignment wrapText="1"/>
    </xf>
    <xf numFmtId="9" fontId="0" fillId="0" borderId="0" xfId="1" applyFont="1" applyAlignment="1">
      <alignment wrapText="1"/>
    </xf>
    <xf numFmtId="9" fontId="0" fillId="0" borderId="0" xfId="0" applyNumberFormat="1" applyAlignment="1">
      <alignment wrapText="1"/>
    </xf>
    <xf numFmtId="4" fontId="6" fillId="0" borderId="3" xfId="0" applyNumberFormat="1" applyFont="1" applyFill="1" applyBorder="1" applyAlignment="1">
      <alignment horizontal="right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2" fontId="6" fillId="0" borderId="11" xfId="0" applyNumberFormat="1" applyFont="1" applyFill="1" applyBorder="1" applyAlignment="1">
      <alignment horizontal="center" vertical="center" wrapText="1"/>
    </xf>
    <xf numFmtId="4" fontId="6" fillId="0" borderId="11" xfId="0" applyNumberFormat="1" applyFont="1" applyFill="1" applyBorder="1" applyAlignment="1">
      <alignment horizontal="right" vertical="center"/>
    </xf>
    <xf numFmtId="164" fontId="6" fillId="0" borderId="11" xfId="2" applyNumberFormat="1" applyFont="1" applyFill="1" applyBorder="1" applyAlignment="1">
      <alignment horizontal="right" vertical="center"/>
    </xf>
    <xf numFmtId="2" fontId="6" fillId="0" borderId="12" xfId="0" applyNumberFormat="1" applyFont="1" applyFill="1" applyBorder="1" applyAlignment="1">
      <alignment horizontal="right" vertical="center" wrapText="1"/>
    </xf>
    <xf numFmtId="164" fontId="6" fillId="0" borderId="3" xfId="2" applyNumberFormat="1" applyFont="1" applyFill="1" applyBorder="1" applyAlignment="1">
      <alignment horizontal="right" vertical="center"/>
    </xf>
    <xf numFmtId="2" fontId="6" fillId="0" borderId="4" xfId="0" applyNumberFormat="1" applyFont="1" applyFill="1" applyBorder="1" applyAlignment="1">
      <alignment horizontal="right" vertical="center" wrapText="1"/>
    </xf>
    <xf numFmtId="10" fontId="0" fillId="0" borderId="0" xfId="1" applyNumberFormat="1" applyFont="1" applyAlignment="1">
      <alignment wrapText="1"/>
    </xf>
    <xf numFmtId="3" fontId="4" fillId="0" borderId="10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/>
    </xf>
    <xf numFmtId="3" fontId="15" fillId="0" borderId="11" xfId="0" applyNumberFormat="1" applyFont="1" applyBorder="1" applyAlignment="1">
      <alignment horizontal="center"/>
    </xf>
    <xf numFmtId="3" fontId="15" fillId="0" borderId="10" xfId="0" applyNumberFormat="1" applyFont="1" applyBorder="1" applyAlignment="1">
      <alignment horizontal="center" vertical="center"/>
    </xf>
    <xf numFmtId="3" fontId="15" fillId="0" borderId="11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vertical="center"/>
    </xf>
    <xf numFmtId="2" fontId="4" fillId="0" borderId="12" xfId="0" applyNumberFormat="1" applyFont="1" applyBorder="1" applyAlignment="1">
      <alignment vertical="center"/>
    </xf>
    <xf numFmtId="0" fontId="5" fillId="0" borderId="19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3" fillId="6" borderId="19" xfId="0" applyFont="1" applyFill="1" applyBorder="1" applyAlignment="1">
      <alignment horizontal="center" vertical="center" wrapText="1"/>
    </xf>
    <xf numFmtId="4" fontId="12" fillId="0" borderId="10" xfId="0" applyNumberFormat="1" applyFont="1" applyBorder="1" applyAlignment="1">
      <alignment wrapText="1"/>
    </xf>
    <xf numFmtId="4" fontId="12" fillId="0" borderId="11" xfId="0" applyNumberFormat="1" applyFont="1" applyBorder="1" applyAlignment="1">
      <alignment wrapText="1"/>
    </xf>
    <xf numFmtId="4" fontId="12" fillId="0" borderId="12" xfId="0" applyNumberFormat="1" applyFont="1" applyBorder="1" applyAlignment="1">
      <alignment wrapText="1"/>
    </xf>
    <xf numFmtId="0" fontId="3" fillId="0" borderId="12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6" borderId="14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 shrinkToFit="1"/>
    </xf>
    <xf numFmtId="0" fontId="1" fillId="2" borderId="30" xfId="0" applyFont="1" applyFill="1" applyBorder="1" applyAlignment="1">
      <alignment horizontal="center" vertical="center" wrapText="1" shrinkToFit="1"/>
    </xf>
    <xf numFmtId="0" fontId="1" fillId="2" borderId="31" xfId="0" applyFont="1" applyFill="1" applyBorder="1" applyAlignment="1">
      <alignment horizontal="center" vertical="center" wrapText="1" shrinkToFit="1"/>
    </xf>
    <xf numFmtId="0" fontId="4" fillId="0" borderId="19" xfId="0" applyFont="1" applyFill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 vertical="center" wrapText="1"/>
    </xf>
    <xf numFmtId="2" fontId="4" fillId="0" borderId="10" xfId="0" applyNumberFormat="1" applyFont="1" applyFill="1" applyBorder="1" applyAlignment="1">
      <alignment horizontal="center" vertical="center" wrapText="1"/>
    </xf>
    <xf numFmtId="2" fontId="4" fillId="0" borderId="12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3" fillId="6" borderId="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wrapText="1"/>
    </xf>
    <xf numFmtId="0" fontId="3" fillId="0" borderId="0" xfId="0" applyFont="1" applyAlignment="1">
      <alignment horizontal="center" wrapText="1"/>
    </xf>
    <xf numFmtId="0" fontId="1" fillId="2" borderId="10" xfId="0" applyFont="1" applyFill="1" applyBorder="1" applyAlignment="1">
      <alignment horizontal="center" vertical="center" wrapText="1" shrinkToFit="1"/>
    </xf>
    <xf numFmtId="0" fontId="12" fillId="0" borderId="0" xfId="0" applyFont="1"/>
    <xf numFmtId="0" fontId="0" fillId="0" borderId="0" xfId="0" applyBorder="1" applyAlignment="1">
      <alignment wrapText="1"/>
    </xf>
    <xf numFmtId="4" fontId="4" fillId="0" borderId="19" xfId="0" applyNumberFormat="1" applyFont="1" applyBorder="1" applyAlignment="1">
      <alignment horizontal="center"/>
    </xf>
    <xf numFmtId="0" fontId="1" fillId="2" borderId="34" xfId="0" applyFont="1" applyFill="1" applyBorder="1" applyAlignment="1">
      <alignment horizontal="center" vertical="center" wrapText="1" shrinkToFit="1"/>
    </xf>
    <xf numFmtId="2" fontId="4" fillId="0" borderId="12" xfId="0" applyNumberFormat="1" applyFont="1" applyFill="1" applyBorder="1" applyAlignment="1">
      <alignment wrapText="1"/>
    </xf>
    <xf numFmtId="4" fontId="4" fillId="0" borderId="3" xfId="0" applyNumberFormat="1" applyFont="1" applyFill="1" applyBorder="1"/>
    <xf numFmtId="2" fontId="11" fillId="0" borderId="4" xfId="0" applyNumberFormat="1" applyFont="1" applyFill="1" applyBorder="1" applyAlignment="1">
      <alignment wrapText="1"/>
    </xf>
    <xf numFmtId="4" fontId="4" fillId="0" borderId="3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3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4" fontId="4" fillId="5" borderId="14" xfId="0" applyNumberFormat="1" applyFont="1" applyFill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4" fontId="15" fillId="0" borderId="19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5" fillId="0" borderId="0" xfId="0" applyFont="1"/>
    <xf numFmtId="0" fontId="15" fillId="0" borderId="19" xfId="0" applyFont="1" applyBorder="1" applyAlignment="1">
      <alignment horizontal="center" vertical="center"/>
    </xf>
    <xf numFmtId="4" fontId="15" fillId="0" borderId="0" xfId="0" applyNumberFormat="1" applyFont="1" applyAlignment="1">
      <alignment wrapText="1"/>
    </xf>
    <xf numFmtId="0" fontId="0" fillId="0" borderId="12" xfId="0" applyBorder="1" applyAlignment="1">
      <alignment horizontal="center" vertical="center"/>
    </xf>
    <xf numFmtId="0" fontId="15" fillId="0" borderId="0" xfId="0" applyFont="1" applyAlignment="1">
      <alignment wrapText="1"/>
    </xf>
    <xf numFmtId="0" fontId="0" fillId="0" borderId="11" xfId="0" applyBorder="1"/>
    <xf numFmtId="3" fontId="15" fillId="0" borderId="0" xfId="0" applyNumberFormat="1" applyFont="1" applyBorder="1" applyAlignment="1">
      <alignment wrapText="1"/>
    </xf>
    <xf numFmtId="0" fontId="0" fillId="0" borderId="10" xfId="0" applyBorder="1"/>
    <xf numFmtId="10" fontId="0" fillId="0" borderId="0" xfId="0" applyNumberFormat="1" applyAlignment="1">
      <alignment wrapText="1"/>
    </xf>
    <xf numFmtId="9" fontId="4" fillId="0" borderId="19" xfId="0" applyNumberFormat="1" applyFont="1" applyBorder="1" applyAlignment="1">
      <alignment horizontal="center" wrapText="1"/>
    </xf>
    <xf numFmtId="9" fontId="0" fillId="0" borderId="0" xfId="1" applyFont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10" fontId="0" fillId="0" borderId="0" xfId="0" applyNumberFormat="1" applyAlignment="1">
      <alignment horizontal="center"/>
    </xf>
    <xf numFmtId="4" fontId="6" fillId="0" borderId="10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3" fontId="15" fillId="0" borderId="12" xfId="0" applyNumberFormat="1" applyFont="1" applyBorder="1" applyAlignment="1">
      <alignment horizontal="center"/>
    </xf>
    <xf numFmtId="3" fontId="15" fillId="0" borderId="12" xfId="0" applyNumberFormat="1" applyFont="1" applyBorder="1" applyAlignment="1">
      <alignment horizontal="center" vertical="center"/>
    </xf>
    <xf numFmtId="4" fontId="6" fillId="0" borderId="10" xfId="0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2" fontId="32" fillId="0" borderId="10" xfId="0" applyNumberFormat="1" applyFont="1" applyBorder="1" applyAlignment="1">
      <alignment horizontal="center" wrapText="1"/>
    </xf>
    <xf numFmtId="2" fontId="32" fillId="0" borderId="11" xfId="0" applyNumberFormat="1" applyFont="1" applyBorder="1" applyAlignment="1">
      <alignment horizontal="center" wrapText="1"/>
    </xf>
    <xf numFmtId="2" fontId="32" fillId="0" borderId="12" xfId="0" applyNumberFormat="1" applyFont="1" applyBorder="1" applyAlignment="1">
      <alignment horizontal="center" wrapText="1"/>
    </xf>
    <xf numFmtId="2" fontId="4" fillId="0" borderId="0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10" fontId="4" fillId="0" borderId="19" xfId="1" applyNumberFormat="1" applyFont="1" applyBorder="1"/>
    <xf numFmtId="4" fontId="4" fillId="5" borderId="19" xfId="0" applyNumberFormat="1" applyFont="1" applyFill="1" applyBorder="1" applyAlignment="1">
      <alignment horizontal="center" vertical="center" wrapText="1"/>
    </xf>
    <xf numFmtId="4" fontId="4" fillId="5" borderId="5" xfId="0" applyNumberFormat="1" applyFont="1" applyFill="1" applyBorder="1" applyAlignment="1">
      <alignment horizontal="center" vertical="center" wrapText="1"/>
    </xf>
    <xf numFmtId="4" fontId="4" fillId="38" borderId="19" xfId="0" applyNumberFormat="1" applyFont="1" applyFill="1" applyBorder="1" applyAlignment="1">
      <alignment horizontal="center" vertical="center"/>
    </xf>
    <xf numFmtId="3" fontId="4" fillId="38" borderId="14" xfId="0" applyNumberFormat="1" applyFont="1" applyFill="1" applyBorder="1" applyAlignment="1">
      <alignment horizontal="center" vertical="center" wrapText="1"/>
    </xf>
    <xf numFmtId="4" fontId="4" fillId="38" borderId="1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 shrinkToFit="1"/>
    </xf>
    <xf numFmtId="4" fontId="4" fillId="0" borderId="32" xfId="0" applyNumberFormat="1" applyFont="1" applyBorder="1" applyAlignment="1">
      <alignment horizontal="center"/>
    </xf>
    <xf numFmtId="4" fontId="4" fillId="40" borderId="32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41" borderId="0" xfId="0" applyFont="1" applyFill="1"/>
    <xf numFmtId="4" fontId="4" fillId="41" borderId="32" xfId="0" applyNumberFormat="1" applyFont="1" applyFill="1" applyBorder="1" applyAlignment="1">
      <alignment horizontal="center"/>
    </xf>
    <xf numFmtId="0" fontId="0" fillId="42" borderId="0" xfId="0" applyFill="1"/>
    <xf numFmtId="4" fontId="4" fillId="42" borderId="32" xfId="0" applyNumberFormat="1" applyFont="1" applyFill="1" applyBorder="1" applyAlignment="1">
      <alignment horizontal="center"/>
    </xf>
    <xf numFmtId="0" fontId="0" fillId="6" borderId="0" xfId="0" applyFill="1"/>
    <xf numFmtId="0" fontId="0" fillId="41" borderId="0" xfId="0" applyFill="1"/>
    <xf numFmtId="4" fontId="4" fillId="39" borderId="32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34" fillId="0" borderId="0" xfId="46"/>
    <xf numFmtId="0" fontId="0" fillId="40" borderId="0" xfId="0" applyFill="1"/>
    <xf numFmtId="0" fontId="3" fillId="0" borderId="19" xfId="0" applyFont="1" applyBorder="1" applyAlignment="1">
      <alignment horizontal="center"/>
    </xf>
    <xf numFmtId="0" fontId="0" fillId="0" borderId="19" xfId="0" applyBorder="1"/>
    <xf numFmtId="0" fontId="0" fillId="0" borderId="19" xfId="0" applyBorder="1" applyAlignment="1">
      <alignment horizontal="center"/>
    </xf>
    <xf numFmtId="10" fontId="0" fillId="0" borderId="19" xfId="1" applyNumberFormat="1" applyFont="1" applyBorder="1" applyAlignment="1">
      <alignment horizontal="center"/>
    </xf>
    <xf numFmtId="0" fontId="5" fillId="0" borderId="1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4" fontId="4" fillId="0" borderId="33" xfId="0" applyNumberFormat="1" applyFont="1" applyBorder="1" applyAlignment="1">
      <alignment horizontal="center"/>
    </xf>
    <xf numFmtId="0" fontId="3" fillId="6" borderId="19" xfId="0" applyFont="1" applyFill="1" applyBorder="1" applyAlignment="1">
      <alignment horizontal="center" vertical="center" wrapText="1"/>
    </xf>
    <xf numFmtId="4" fontId="4" fillId="0" borderId="32" xfId="0" applyNumberFormat="1" applyFont="1" applyFill="1" applyBorder="1" applyAlignment="1">
      <alignment horizontal="center"/>
    </xf>
    <xf numFmtId="4" fontId="5" fillId="0" borderId="32" xfId="0" applyNumberFormat="1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1" fillId="2" borderId="22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21" xfId="0" applyFont="1" applyFill="1" applyBorder="1" applyAlignment="1">
      <alignment horizontal="center" vertical="center" wrapText="1" shrinkToFit="1"/>
    </xf>
    <xf numFmtId="4" fontId="4" fillId="0" borderId="48" xfId="0" applyNumberFormat="1" applyFont="1" applyBorder="1" applyAlignment="1">
      <alignment horizontal="center"/>
    </xf>
    <xf numFmtId="4" fontId="4" fillId="39" borderId="33" xfId="0" applyNumberFormat="1" applyFont="1" applyFill="1" applyBorder="1" applyAlignment="1">
      <alignment horizontal="center"/>
    </xf>
    <xf numFmtId="3" fontId="4" fillId="5" borderId="19" xfId="0" applyNumberFormat="1" applyFont="1" applyFill="1" applyBorder="1" applyAlignment="1">
      <alignment horizontal="center" vertical="center" wrapText="1"/>
    </xf>
    <xf numFmtId="4" fontId="0" fillId="0" borderId="19" xfId="0" applyNumberFormat="1" applyBorder="1" applyAlignment="1">
      <alignment horizontal="center"/>
    </xf>
    <xf numFmtId="4" fontId="35" fillId="0" borderId="32" xfId="0" applyNumberFormat="1" applyFont="1" applyBorder="1" applyAlignment="1">
      <alignment horizontal="center"/>
    </xf>
    <xf numFmtId="0" fontId="14" fillId="0" borderId="0" xfId="0" applyFont="1"/>
    <xf numFmtId="0" fontId="5" fillId="0" borderId="19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10" fontId="4" fillId="0" borderId="19" xfId="1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19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4" fontId="4" fillId="0" borderId="32" xfId="0" applyNumberFormat="1" applyFont="1" applyBorder="1" applyAlignment="1">
      <alignment horizontal="left"/>
    </xf>
    <xf numFmtId="4" fontId="4" fillId="0" borderId="48" xfId="0" applyNumberFormat="1" applyFont="1" applyBorder="1" applyAlignment="1">
      <alignment horizontal="left"/>
    </xf>
    <xf numFmtId="0" fontId="17" fillId="0" borderId="19" xfId="0" applyFont="1" applyBorder="1" applyAlignment="1">
      <alignment horizontal="center"/>
    </xf>
    <xf numFmtId="0" fontId="0" fillId="40" borderId="19" xfId="0" applyFill="1" applyBorder="1" applyAlignment="1">
      <alignment horizontal="center"/>
    </xf>
    <xf numFmtId="4" fontId="4" fillId="43" borderId="32" xfId="0" applyNumberFormat="1" applyFont="1" applyFill="1" applyBorder="1" applyAlignment="1">
      <alignment horizontal="center"/>
    </xf>
    <xf numFmtId="0" fontId="0" fillId="43" borderId="0" xfId="0" applyFill="1"/>
    <xf numFmtId="0" fontId="5" fillId="0" borderId="4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4" fontId="4" fillId="0" borderId="0" xfId="0" applyNumberFormat="1" applyFont="1" applyBorder="1" applyAlignment="1">
      <alignment horizontal="center"/>
    </xf>
    <xf numFmtId="4" fontId="4" fillId="39" borderId="0" xfId="0" applyNumberFormat="1" applyFont="1" applyFill="1" applyBorder="1" applyAlignment="1">
      <alignment horizontal="center"/>
    </xf>
    <xf numFmtId="14" fontId="8" fillId="0" borderId="19" xfId="0" applyNumberFormat="1" applyFont="1" applyBorder="1" applyAlignment="1">
      <alignment horizontal="center"/>
    </xf>
    <xf numFmtId="0" fontId="6" fillId="0" borderId="19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0" fontId="7" fillId="4" borderId="13" xfId="0" applyFont="1" applyFill="1" applyBorder="1"/>
    <xf numFmtId="0" fontId="36" fillId="0" borderId="19" xfId="0" applyFont="1" applyBorder="1" applyAlignment="1">
      <alignment horizontal="center"/>
    </xf>
    <xf numFmtId="0" fontId="36" fillId="0" borderId="19" xfId="0" applyFont="1" applyBorder="1" applyAlignment="1">
      <alignment horizontal="center" vertical="top"/>
    </xf>
    <xf numFmtId="0" fontId="7" fillId="4" borderId="13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4" fontId="6" fillId="0" borderId="32" xfId="0" applyNumberFormat="1" applyFont="1" applyFill="1" applyBorder="1" applyAlignment="1">
      <alignment horizontal="center"/>
    </xf>
    <xf numFmtId="4" fontId="6" fillId="0" borderId="33" xfId="0" applyNumberFormat="1" applyFont="1" applyFill="1" applyBorder="1" applyAlignment="1">
      <alignment horizontal="center"/>
    </xf>
    <xf numFmtId="4" fontId="4" fillId="0" borderId="50" xfId="0" applyNumberFormat="1" applyFont="1" applyBorder="1" applyAlignment="1">
      <alignment horizontal="center"/>
    </xf>
    <xf numFmtId="4" fontId="4" fillId="39" borderId="19" xfId="0" applyNumberFormat="1" applyFont="1" applyFill="1" applyBorder="1" applyAlignment="1">
      <alignment horizontal="center"/>
    </xf>
    <xf numFmtId="4" fontId="6" fillId="0" borderId="19" xfId="0" applyNumberFormat="1" applyFont="1" applyFill="1" applyBorder="1" applyAlignment="1">
      <alignment horizontal="center"/>
    </xf>
    <xf numFmtId="0" fontId="4" fillId="41" borderId="19" xfId="0" applyFont="1" applyFill="1" applyBorder="1" applyAlignment="1">
      <alignment horizontal="center" wrapText="1"/>
    </xf>
    <xf numFmtId="3" fontId="4" fillId="41" borderId="19" xfId="0" applyNumberFormat="1" applyFont="1" applyFill="1" applyBorder="1" applyAlignment="1">
      <alignment horizontal="center" wrapText="1"/>
    </xf>
    <xf numFmtId="10" fontId="4" fillId="41" borderId="19" xfId="0" applyNumberFormat="1" applyFont="1" applyFill="1" applyBorder="1" applyAlignment="1">
      <alignment horizontal="center" wrapText="1"/>
    </xf>
    <xf numFmtId="0" fontId="1" fillId="2" borderId="23" xfId="0" applyFont="1" applyFill="1" applyBorder="1" applyAlignment="1">
      <alignment horizontal="center" vertical="center" wrapText="1" shrinkToFit="1"/>
    </xf>
    <xf numFmtId="0" fontId="1" fillId="2" borderId="26" xfId="0" applyFont="1" applyFill="1" applyBorder="1" applyAlignment="1">
      <alignment horizontal="center" vertical="center" wrapText="1" shrinkToFit="1"/>
    </xf>
    <xf numFmtId="0" fontId="1" fillId="2" borderId="24" xfId="0" applyFont="1" applyFill="1" applyBorder="1" applyAlignment="1">
      <alignment horizontal="center" vertical="center" wrapText="1" shrinkToFit="1"/>
    </xf>
    <xf numFmtId="0" fontId="1" fillId="2" borderId="25" xfId="0" applyFont="1" applyFill="1" applyBorder="1" applyAlignment="1">
      <alignment horizontal="center" vertical="center" wrapText="1" shrinkToFit="1"/>
    </xf>
    <xf numFmtId="0" fontId="1" fillId="2" borderId="22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21" xfId="0" applyFont="1" applyFill="1" applyBorder="1" applyAlignment="1">
      <alignment horizontal="center" vertical="center" wrapText="1" shrinkToFit="1"/>
    </xf>
    <xf numFmtId="3" fontId="4" fillId="0" borderId="10" xfId="0" applyNumberFormat="1" applyFont="1" applyFill="1" applyBorder="1" applyAlignment="1">
      <alignment horizontal="center" vertical="center" wrapText="1"/>
    </xf>
    <xf numFmtId="3" fontId="4" fillId="0" borderId="12" xfId="0" applyNumberFormat="1" applyFont="1" applyFill="1" applyBorder="1" applyAlignment="1">
      <alignment horizontal="center" vertical="center" wrapText="1"/>
    </xf>
    <xf numFmtId="14" fontId="8" fillId="0" borderId="19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 shrinkToFit="1"/>
    </xf>
    <xf numFmtId="0" fontId="1" fillId="2" borderId="52" xfId="0" applyFont="1" applyFill="1" applyBorder="1" applyAlignment="1">
      <alignment horizontal="center" vertical="center" wrapText="1" shrinkToFi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0" fontId="37" fillId="0" borderId="0" xfId="0" applyFont="1"/>
    <xf numFmtId="165" fontId="0" fillId="0" borderId="19" xfId="0" applyNumberFormat="1" applyBorder="1" applyAlignment="1">
      <alignment horizontal="center"/>
    </xf>
    <xf numFmtId="0" fontId="37" fillId="0" borderId="6" xfId="0" applyFont="1" applyBorder="1"/>
    <xf numFmtId="0" fontId="0" fillId="0" borderId="9" xfId="0" applyBorder="1"/>
    <xf numFmtId="17" fontId="4" fillId="0" borderId="12" xfId="0" applyNumberFormat="1" applyFont="1" applyBorder="1" applyAlignment="1">
      <alignment horizontal="center" vertical="center" wrapText="1"/>
    </xf>
    <xf numFmtId="0" fontId="40" fillId="0" borderId="0" xfId="0" applyFont="1" applyAlignment="1">
      <alignment wrapText="1"/>
    </xf>
    <xf numFmtId="0" fontId="40" fillId="0" borderId="0" xfId="0" applyFont="1"/>
    <xf numFmtId="0" fontId="1" fillId="2" borderId="10" xfId="0" applyFont="1" applyFill="1" applyBorder="1" applyAlignment="1">
      <alignment horizontal="center" vertical="center" wrapText="1" shrinkToFit="1"/>
    </xf>
    <xf numFmtId="0" fontId="1" fillId="2" borderId="12" xfId="0" applyFont="1" applyFill="1" applyBorder="1" applyAlignment="1">
      <alignment horizontal="center" vertical="center" wrapText="1" shrinkToFit="1"/>
    </xf>
    <xf numFmtId="0" fontId="1" fillId="2" borderId="23" xfId="0" applyFont="1" applyFill="1" applyBorder="1" applyAlignment="1">
      <alignment horizontal="center" vertical="center" wrapText="1" shrinkToFit="1"/>
    </xf>
    <xf numFmtId="0" fontId="1" fillId="2" borderId="26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/>
    </xf>
    <xf numFmtId="0" fontId="38" fillId="0" borderId="0" xfId="0" applyFont="1" applyAlignment="1">
      <alignment horizontal="left" wrapText="1"/>
    </xf>
    <xf numFmtId="0" fontId="39" fillId="0" borderId="0" xfId="0" applyFont="1" applyAlignment="1">
      <alignment horizontal="left" wrapText="1"/>
    </xf>
    <xf numFmtId="0" fontId="1" fillId="3" borderId="10" xfId="0" applyFont="1" applyFill="1" applyBorder="1" applyAlignment="1">
      <alignment horizontal="center" vertical="center" wrapText="1" shrinkToFit="1"/>
    </xf>
    <xf numFmtId="0" fontId="1" fillId="3" borderId="11" xfId="0" applyFont="1" applyFill="1" applyBorder="1" applyAlignment="1">
      <alignment horizontal="center" vertical="center" wrapText="1" shrinkToFit="1"/>
    </xf>
    <xf numFmtId="0" fontId="1" fillId="3" borderId="12" xfId="0" applyFont="1" applyFill="1" applyBorder="1" applyAlignment="1">
      <alignment horizontal="center" vertical="center" wrapText="1" shrinkToFit="1"/>
    </xf>
    <xf numFmtId="0" fontId="1" fillId="2" borderId="24" xfId="0" applyFont="1" applyFill="1" applyBorder="1" applyAlignment="1">
      <alignment horizontal="center" vertical="center" wrapText="1" shrinkToFit="1"/>
    </xf>
    <xf numFmtId="0" fontId="1" fillId="2" borderId="25" xfId="0" applyFont="1" applyFill="1" applyBorder="1" applyAlignment="1">
      <alignment horizontal="center" vertical="center" wrapText="1" shrinkToFit="1"/>
    </xf>
    <xf numFmtId="0" fontId="1" fillId="2" borderId="27" xfId="0" applyFont="1" applyFill="1" applyBorder="1" applyAlignment="1">
      <alignment horizontal="center" vertical="center" wrapText="1" shrinkToFit="1"/>
    </xf>
    <xf numFmtId="0" fontId="1" fillId="2" borderId="28" xfId="0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 wrapText="1" shrinkToFit="1"/>
    </xf>
    <xf numFmtId="0" fontId="1" fillId="2" borderId="4" xfId="0" applyFont="1" applyFill="1" applyBorder="1" applyAlignment="1">
      <alignment horizontal="center" vertical="center" wrapText="1" shrinkToFit="1"/>
    </xf>
    <xf numFmtId="0" fontId="1" fillId="3" borderId="3" xfId="0" applyFont="1" applyFill="1" applyBorder="1" applyAlignment="1">
      <alignment horizontal="center" vertical="center" wrapText="1" shrinkToFit="1"/>
    </xf>
    <xf numFmtId="0" fontId="1" fillId="3" borderId="2" xfId="0" applyFont="1" applyFill="1" applyBorder="1" applyAlignment="1">
      <alignment horizontal="center" vertical="center" wrapText="1" shrinkToFit="1"/>
    </xf>
    <xf numFmtId="0" fontId="1" fillId="3" borderId="4" xfId="0" applyFont="1" applyFill="1" applyBorder="1" applyAlignment="1">
      <alignment horizontal="center" vertical="center" wrapText="1" shrinkToFit="1"/>
    </xf>
    <xf numFmtId="0" fontId="1" fillId="3" borderId="0" xfId="0" applyFont="1" applyFill="1" applyBorder="1" applyAlignment="1">
      <alignment horizontal="center" vertical="center" wrapText="1" shrinkToFit="1"/>
    </xf>
    <xf numFmtId="0" fontId="1" fillId="3" borderId="0" xfId="0" applyFont="1" applyFill="1" applyAlignment="1">
      <alignment horizontal="center" vertical="center" wrapText="1" shrinkToFit="1"/>
    </xf>
    <xf numFmtId="0" fontId="1" fillId="3" borderId="5" xfId="0" applyFont="1" applyFill="1" applyBorder="1" applyAlignment="1">
      <alignment horizontal="center" vertical="center" wrapText="1" shrinkToFit="1"/>
    </xf>
    <xf numFmtId="0" fontId="1" fillId="3" borderId="6" xfId="0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vertical="center" wrapText="1" shrinkToFit="1"/>
    </xf>
    <xf numFmtId="0" fontId="1" fillId="2" borderId="13" xfId="0" applyFont="1" applyFill="1" applyBorder="1" applyAlignment="1">
      <alignment horizontal="center" vertical="center" wrapText="1" shrinkToFit="1"/>
    </xf>
    <xf numFmtId="0" fontId="1" fillId="2" borderId="15" xfId="0" applyFont="1" applyFill="1" applyBorder="1" applyAlignment="1">
      <alignment horizontal="center" vertical="center" wrapText="1" shrinkToFit="1"/>
    </xf>
    <xf numFmtId="0" fontId="1" fillId="3" borderId="17" xfId="0" applyFont="1" applyFill="1" applyBorder="1" applyAlignment="1">
      <alignment horizontal="center" vertical="center" wrapText="1" shrinkToFit="1"/>
    </xf>
    <xf numFmtId="0" fontId="1" fillId="3" borderId="16" xfId="0" applyFont="1" applyFill="1" applyBorder="1" applyAlignment="1">
      <alignment horizontal="center" vertical="center" wrapText="1" shrinkToFit="1"/>
    </xf>
    <xf numFmtId="0" fontId="1" fillId="3" borderId="18" xfId="0" applyFont="1" applyFill="1" applyBorder="1" applyAlignment="1">
      <alignment horizontal="center" vertical="center" wrapText="1" shrinkToFit="1"/>
    </xf>
    <xf numFmtId="0" fontId="1" fillId="2" borderId="19" xfId="0" applyFont="1" applyFill="1" applyBorder="1" applyAlignment="1">
      <alignment horizontal="center" vertical="center" wrapText="1" shrinkToFit="1"/>
    </xf>
    <xf numFmtId="0" fontId="1" fillId="2" borderId="45" xfId="0" applyFont="1" applyFill="1" applyBorder="1" applyAlignment="1">
      <alignment horizontal="center" vertical="center" wrapText="1" shrinkToFit="1"/>
    </xf>
    <xf numFmtId="0" fontId="1" fillId="2" borderId="46" xfId="0" applyFont="1" applyFill="1" applyBorder="1" applyAlignment="1">
      <alignment horizontal="center" vertical="center" wrapText="1" shrinkToFit="1"/>
    </xf>
    <xf numFmtId="0" fontId="1" fillId="2" borderId="47" xfId="0" applyFont="1" applyFill="1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47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Hipervínculo" xfId="46" builtinId="8"/>
    <cellStyle name="Incorrecto" xfId="9" builtinId="27" customBuiltin="1"/>
    <cellStyle name="Moneda" xfId="2" builtinId="4"/>
    <cellStyle name="Neutral" xfId="10" builtinId="28" customBuiltin="1"/>
    <cellStyle name="Normal" xfId="0" builtinId="0"/>
    <cellStyle name="Normal 2" xfId="44"/>
    <cellStyle name="Normal 2 2" xfId="45"/>
    <cellStyle name="Notas" xfId="17" builtinId="10" customBuiltin="1"/>
    <cellStyle name="Porcentaje" xfId="1" builtinId="5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1" defaultTableStyle="TableStyleMedium2" defaultPivotStyle="PivotStyleLight16">
    <tableStyle name="Table Style 1" pivot="0" count="0"/>
  </tableStyles>
  <colors>
    <mruColors>
      <color rgb="FFE1097A"/>
      <color rgb="FFFCBADD"/>
      <color rgb="FF6096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Eraikinak_Edificios!$Y$147</c:f>
              <c:strCache>
                <c:ptCount val="1"/>
                <c:pt idx="0">
                  <c:v>2019</c:v>
                </c:pt>
              </c:strCache>
            </c:strRef>
          </c:tx>
          <c:dPt>
            <c:idx val="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1-B21F-432B-AE66-5C9696CC6411}"/>
              </c:ext>
            </c:extLst>
          </c:dPt>
          <c:dPt>
            <c:idx val="3"/>
            <c:bubble3D val="0"/>
            <c:spPr>
              <a:solidFill>
                <a:schemeClr val="accent4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21F-432B-AE66-5C9696CC6411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5-B21F-432B-AE66-5C9696CC6411}"/>
              </c:ext>
            </c:extLst>
          </c:dPt>
          <c:dLbls>
            <c:dLbl>
              <c:idx val="0"/>
              <c:layout>
                <c:manualLayout>
                  <c:x val="-8.8924174817224238E-3"/>
                  <c:y val="7.6221233136666514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1F-432B-AE66-5C9696CC6411}"/>
                </c:ext>
              </c:extLst>
            </c:dLbl>
            <c:dLbl>
              <c:idx val="1"/>
              <c:layout>
                <c:manualLayout>
                  <c:x val="3.4588310901163856E-2"/>
                  <c:y val="-1.180995756132905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21F-432B-AE66-5C9696CC6411}"/>
                </c:ext>
              </c:extLst>
            </c:dLbl>
            <c:dLbl>
              <c:idx val="2"/>
              <c:layout>
                <c:manualLayout>
                  <c:x val="2.6336230688645993E-2"/>
                  <c:y val="-6.0228409757444182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1F-432B-AE66-5C9696CC6411}"/>
                </c:ext>
              </c:extLst>
            </c:dLbl>
            <c:dLbl>
              <c:idx val="3"/>
              <c:layout>
                <c:manualLayout>
                  <c:x val="2.5142241160221811E-2"/>
                  <c:y val="-3.2726770865679891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1F-432B-AE66-5C9696CC6411}"/>
                </c:ext>
              </c:extLst>
            </c:dLbl>
            <c:dLbl>
              <c:idx val="4"/>
              <c:layout>
                <c:manualLayout>
                  <c:x val="6.0903596275753313E-2"/>
                  <c:y val="1.4518855881033741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1F-432B-AE66-5C9696CC641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Eraikinak_Edificios!$Z$145:$AD$145</c:f>
              <c:strCache>
                <c:ptCount val="5"/>
                <c:pt idx="0">
                  <c:v>Consumo Electricidad</c:v>
                </c:pt>
                <c:pt idx="1">
                  <c:v>Consumo Gas Natural</c:v>
                </c:pt>
                <c:pt idx="2">
                  <c:v>Consumo Gasóleo</c:v>
                </c:pt>
                <c:pt idx="3">
                  <c:v>Consumo Gas propano</c:v>
                </c:pt>
                <c:pt idx="4">
                  <c:v>Consumo Biomasa</c:v>
                </c:pt>
              </c:strCache>
            </c:strRef>
          </c:cat>
          <c:val>
            <c:numRef>
              <c:f>Eraikinak_Edificios!$Z$147:$AD$147</c:f>
              <c:numCache>
                <c:formatCode>#,##0.00</c:formatCode>
                <c:ptCount val="5"/>
                <c:pt idx="0">
                  <c:v>26359.254253439991</c:v>
                </c:pt>
                <c:pt idx="1">
                  <c:v>8600.5682110000016</c:v>
                </c:pt>
                <c:pt idx="2">
                  <c:v>1170.1209000000001</c:v>
                </c:pt>
                <c:pt idx="3">
                  <c:v>109.595304</c:v>
                </c:pt>
                <c:pt idx="4">
                  <c:v>1671.7515989999997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21F-432B-AE66-5C9696CC641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2019</a:t>
            </a:r>
          </a:p>
        </c:rich>
      </c:tx>
      <c:layout>
        <c:manualLayout>
          <c:xMode val="edge"/>
          <c:yMode val="edge"/>
          <c:x val="0.4552092679430968"/>
          <c:y val="2.2819884924291586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96E4-4464-9111-78E42E2332C3}"/>
              </c:ext>
            </c:extLst>
          </c:dPt>
          <c:dPt>
            <c:idx val="2"/>
            <c:bubble3D val="0"/>
            <c:spPr>
              <a:solidFill>
                <a:srgbClr val="4472C4"/>
              </a:solidFill>
            </c:spPr>
            <c:extLst>
              <c:ext xmlns:c16="http://schemas.microsoft.com/office/drawing/2014/chart" uri="{C3380CC4-5D6E-409C-BE32-E72D297353CC}">
                <c16:uniqueId val="{00000001-96E4-4464-9111-78E42E2332C3}"/>
              </c:ext>
            </c:extLst>
          </c:dPt>
          <c:dLbls>
            <c:dLbl>
              <c:idx val="0"/>
              <c:layout>
                <c:manualLayout>
                  <c:x val="0.100964121367312"/>
                  <c:y val="-1.5803488678747698E-2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chemeClr val="accent4">
                          <a:lumMod val="50000"/>
                        </a:schemeClr>
                      </a:solidFill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E4-4464-9111-78E42E2332C3}"/>
                </c:ext>
              </c:extLst>
            </c:dLbl>
            <c:dLbl>
              <c:idx val="1"/>
              <c:layout>
                <c:manualLayout>
                  <c:x val="4.4918854590329073E-3"/>
                  <c:y val="-1.9267452812417592E-2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chemeClr val="accent2"/>
                      </a:solidFill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E4-4464-9111-78E42E2332C3}"/>
                </c:ext>
              </c:extLst>
            </c:dLbl>
            <c:dLbl>
              <c:idx val="2"/>
              <c:layout>
                <c:manualLayout>
                  <c:x val="2.4437515864838687E-2"/>
                  <c:y val="-2.7337979881701408E-2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chemeClr val="accent1"/>
                      </a:solidFill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E4-4464-9111-78E42E2332C3}"/>
                </c:ext>
              </c:extLst>
            </c:dLbl>
            <c:dLbl>
              <c:idx val="3"/>
              <c:layout>
                <c:manualLayout>
                  <c:x val="6.5840088570442185E-2"/>
                  <c:y val="-1.442158007760992E-2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chemeClr val="accent4"/>
                      </a:solidFill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E4-4464-9111-78E42E2332C3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'Ibilgailu Parkea_Parque movil'!$A$433:$A$436</c:f>
              <c:strCache>
                <c:ptCount val="4"/>
                <c:pt idx="0">
                  <c:v>Gasóleo</c:v>
                </c:pt>
                <c:pt idx="1">
                  <c:v>Gasolina</c:v>
                </c:pt>
                <c:pt idx="2">
                  <c:v>Hibrido</c:v>
                </c:pt>
                <c:pt idx="3">
                  <c:v>Eléctrico</c:v>
                </c:pt>
              </c:strCache>
            </c:strRef>
          </c:cat>
          <c:val>
            <c:numRef>
              <c:f>'Ibilgailu Parkea_Parque movil'!$C$433:$C$436</c:f>
              <c:numCache>
                <c:formatCode>0.00%</c:formatCode>
                <c:ptCount val="4"/>
                <c:pt idx="0">
                  <c:v>0.96860217736524645</c:v>
                </c:pt>
                <c:pt idx="1">
                  <c:v>1.3577345691291553E-2</c:v>
                </c:pt>
                <c:pt idx="2">
                  <c:v>1.6394299335461923E-2</c:v>
                </c:pt>
                <c:pt idx="3">
                  <c:v>1.4261776080000811E-3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E4-4464-9111-78E42E233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  <c:txPr>
        <a:bodyPr/>
        <a:lstStyle/>
        <a:p>
          <a:pPr rtl="0">
            <a:defRPr/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Eraikinak_Edificios!$Y$146</c:f>
              <c:strCache>
                <c:ptCount val="1"/>
                <c:pt idx="0">
                  <c:v>2015</c:v>
                </c:pt>
              </c:strCache>
            </c:strRef>
          </c:tx>
          <c:dPt>
            <c:idx val="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1-862E-4D69-B588-AD6E81094136}"/>
              </c:ext>
            </c:extLst>
          </c:dPt>
          <c:dPt>
            <c:idx val="3"/>
            <c:bubble3D val="0"/>
            <c:spPr>
              <a:solidFill>
                <a:schemeClr val="accent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862E-4D69-B588-AD6E81094136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5-862E-4D69-B588-AD6E81094136}"/>
              </c:ext>
            </c:extLst>
          </c:dPt>
          <c:dLbls>
            <c:dLbl>
              <c:idx val="0"/>
              <c:layout>
                <c:manualLayout>
                  <c:x val="-1.3336477943425021E-2"/>
                  <c:y val="8.1429803678018144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2E-4D69-B588-AD6E81094136}"/>
                </c:ext>
              </c:extLst>
            </c:dLbl>
            <c:dLbl>
              <c:idx val="1"/>
              <c:layout>
                <c:manualLayout>
                  <c:x val="2.177156139884517E-2"/>
                  <c:y val="6.7576165338301833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2E-4D69-B588-AD6E81094136}"/>
                </c:ext>
              </c:extLst>
            </c:dLbl>
            <c:dLbl>
              <c:idx val="2"/>
              <c:layout>
                <c:manualLayout>
                  <c:x val="3.331671087109031E-2"/>
                  <c:y val="-3.1579891660628878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62E-4D69-B588-AD6E81094136}"/>
                </c:ext>
              </c:extLst>
            </c:dLbl>
            <c:dLbl>
              <c:idx val="3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862E-4D69-B588-AD6E8109413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2E-4D69-B588-AD6E8109413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Eraikinak_Edificios!$Z$145:$AD$145</c:f>
              <c:strCache>
                <c:ptCount val="5"/>
                <c:pt idx="0">
                  <c:v>Consumo Electricidad</c:v>
                </c:pt>
                <c:pt idx="1">
                  <c:v>Consumo Gas Natural</c:v>
                </c:pt>
                <c:pt idx="2">
                  <c:v>Consumo Gasóleo</c:v>
                </c:pt>
                <c:pt idx="3">
                  <c:v>Consumo Gas propano</c:v>
                </c:pt>
                <c:pt idx="4">
                  <c:v>Consumo Biomasa</c:v>
                </c:pt>
              </c:strCache>
            </c:strRef>
          </c:cat>
          <c:val>
            <c:numRef>
              <c:f>Eraikinak_Edificios!$Z$146:$AD$146</c:f>
              <c:numCache>
                <c:formatCode>#,##0.00</c:formatCode>
                <c:ptCount val="5"/>
                <c:pt idx="0">
                  <c:v>29577.136680000003</c:v>
                </c:pt>
                <c:pt idx="1">
                  <c:v>7148.7703549999997</c:v>
                </c:pt>
                <c:pt idx="2">
                  <c:v>3442.7525699999997</c:v>
                </c:pt>
                <c:pt idx="3">
                  <c:v>349.81578000000002</c:v>
                </c:pt>
                <c:pt idx="4">
                  <c:v>324.59000000000003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62E-4D69-B588-AD6E8109413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Eraikinak_Edificios!$DH$3</c:f>
              <c:strCache>
                <c:ptCount val="1"/>
                <c:pt idx="0">
                  <c:v>CO2 isuriak guztira (tCO2) / Total emisiones CO2 (tCO2)</c:v>
                </c:pt>
              </c:strCache>
            </c:strRef>
          </c:tx>
          <c:spPr>
            <a:ln w="34925" cap="rnd">
              <a:solidFill>
                <a:srgbClr val="92D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Eraikinak_Edificios!$AW$145:$BA$145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Eraikinak_Edificios!$AW$146:$BA$146</c:f>
              <c:numCache>
                <c:formatCode>#,##0.00</c:formatCode>
                <c:ptCount val="5"/>
                <c:pt idx="0">
                  <c:v>7087.7243290000006</c:v>
                </c:pt>
                <c:pt idx="1">
                  <c:v>6377.7109390000005</c:v>
                </c:pt>
                <c:pt idx="2">
                  <c:v>6122.5484060000044</c:v>
                </c:pt>
                <c:pt idx="3">
                  <c:v>6060.5070516299975</c:v>
                </c:pt>
                <c:pt idx="4">
                  <c:v>5897.2187397600019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5-4338-A5E3-295C8DE61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919872"/>
        <c:axId val="115929856"/>
      </c:lineChart>
      <c:catAx>
        <c:axId val="11591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929856"/>
        <c:crosses val="autoZero"/>
        <c:auto val="1"/>
        <c:lblAlgn val="ctr"/>
        <c:lblOffset val="100"/>
        <c:noMultiLvlLbl val="0"/>
      </c:catAx>
      <c:valAx>
        <c:axId val="11592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91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Eraikinak_Edificios!$Q$3:$U$3</c:f>
              <c:strCache>
                <c:ptCount val="1"/>
                <c:pt idx="0">
                  <c:v>Elektrizitatearen kostua (€/urte) /
 Coste de electricidad (€/año)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Eraikinak_Edificios!$A$5:$A$141</c:f>
              <c:strCache>
                <c:ptCount val="137"/>
                <c:pt idx="0">
                  <c:v>MIRAMON</c:v>
                </c:pt>
                <c:pt idx="1">
                  <c:v>EGOGAIN</c:v>
                </c:pt>
                <c:pt idx="2">
                  <c:v>ERROTABURU</c:v>
                </c:pt>
                <c:pt idx="3">
                  <c:v>TXARA I</c:v>
                </c:pt>
                <c:pt idx="4">
                  <c:v>PALACIO (incluye ANEXO PEÑAFLORIDA)</c:v>
                </c:pt>
                <c:pt idx="5">
                  <c:v>GORDAILUA</c:v>
                </c:pt>
                <c:pt idx="6">
                  <c:v>CENTRO ZUBIETA</c:v>
                </c:pt>
                <c:pt idx="7">
                  <c:v>KOLDO MITXELENA</c:v>
                </c:pt>
                <c:pt idx="8">
                  <c:v>CENTRO FRAISORO</c:v>
                </c:pt>
                <c:pt idx="9">
                  <c:v>CENTRO DONOSTIA</c:v>
                </c:pt>
                <c:pt idx="10">
                  <c:v>ARCHIVO GENERAL TOLOSA</c:v>
                </c:pt>
                <c:pt idx="11">
                  <c:v>TXARA II</c:v>
                </c:pt>
                <c:pt idx="12">
                  <c:v>ARCHIVO HISTÓRICO PROVINCIAL DE GIPUZKOA</c:v>
                </c:pt>
                <c:pt idx="13">
                  <c:v>JULIO CARO BAROJA</c:v>
                </c:pt>
                <c:pt idx="14">
                  <c:v>LABORATORIO FRAISORO</c:v>
                </c:pt>
                <c:pt idx="15">
                  <c:v>ALBERGUE DE ZARAUTZ</c:v>
                </c:pt>
                <c:pt idx="16">
                  <c:v>CENTRO ATEGORRIETA</c:v>
                </c:pt>
                <c:pt idx="17">
                  <c:v>IMPRENTA</c:v>
                </c:pt>
                <c:pt idx="18">
                  <c:v>ALBAOLA ITSAS KULTUR FAKTORIA</c:v>
                </c:pt>
                <c:pt idx="19">
                  <c:v>CENTRO DR. ZUBILLAGA</c:v>
                </c:pt>
                <c:pt idx="20">
                  <c:v>PB EIBAR</c:v>
                </c:pt>
                <c:pt idx="21">
                  <c:v>PB ORDIZIA</c:v>
                </c:pt>
                <c:pt idx="22">
                  <c:v>ALBERGUE DE HONDARRIBIA</c:v>
                </c:pt>
                <c:pt idx="23">
                  <c:v>PB AZPEITIA</c:v>
                </c:pt>
                <c:pt idx="24">
                  <c:v>SUESKOLA GIPUZKOA FUNDAZIOA</c:v>
                </c:pt>
                <c:pt idx="25">
                  <c:v>PB OÑATI</c:v>
                </c:pt>
                <c:pt idx="26">
                  <c:v>PB IRÚN</c:v>
                </c:pt>
                <c:pt idx="27">
                  <c:v>PB TOLOSA</c:v>
                </c:pt>
                <c:pt idx="28">
                  <c:v>PB LEGAZPI</c:v>
                </c:pt>
                <c:pt idx="29">
                  <c:v>OT AZPEITIA</c:v>
                </c:pt>
                <c:pt idx="30">
                  <c:v>PB ZARAUTZ</c:v>
                </c:pt>
                <c:pt idx="31">
                  <c:v>ALBERGUE DE SEGURA</c:v>
                </c:pt>
                <c:pt idx="32">
                  <c:v>ALBERGUE DE ORIO</c:v>
                </c:pt>
                <c:pt idx="33">
                  <c:v>OT IRUN</c:v>
                </c:pt>
                <c:pt idx="34">
                  <c:v>KOMIKIGUNEA</c:v>
                </c:pt>
                <c:pt idx="35">
                  <c:v>C. FORESTAL</c:v>
                </c:pt>
                <c:pt idx="36">
                  <c:v>GAZTEGUNE</c:v>
                </c:pt>
                <c:pt idx="37">
                  <c:v>JOSETXU ENEA</c:v>
                </c:pt>
                <c:pt idx="38">
                  <c:v>OT BERGARA</c:v>
                </c:pt>
                <c:pt idx="39">
                  <c:v>ITURRARAN - Invernaderos</c:v>
                </c:pt>
                <c:pt idx="40">
                  <c:v>OCA BERGARA</c:v>
                </c:pt>
                <c:pt idx="41">
                  <c:v>OT TOLOSA</c:v>
                </c:pt>
                <c:pt idx="42">
                  <c:v>USO FINCA VIVERO ARIZMENDI</c:v>
                </c:pt>
                <c:pt idx="43">
                  <c:v>OCA TOLOSA</c:v>
                </c:pt>
                <c:pt idx="44">
                  <c:v>OFICINAS CENTRALES</c:v>
                </c:pt>
                <c:pt idx="45">
                  <c:v>Escuela de Cine TABAKALERA</c:v>
                </c:pt>
                <c:pt idx="46">
                  <c:v>OT EIBAR</c:v>
                </c:pt>
                <c:pt idx="47">
                  <c:v>OFICINA DE TURISMO</c:v>
                </c:pt>
                <c:pt idx="48">
                  <c:v>OCA ELGOIBAR</c:v>
                </c:pt>
                <c:pt idx="49">
                  <c:v>FINCA ZUBIETA</c:v>
                </c:pt>
                <c:pt idx="50">
                  <c:v>ETXETEK y UNIDAD VALORACIÓN IRÚN</c:v>
                </c:pt>
                <c:pt idx="51">
                  <c:v>GIZALDE</c:v>
                </c:pt>
                <c:pt idx="52">
                  <c:v>OCA ORDIZIA</c:v>
                </c:pt>
                <c:pt idx="53">
                  <c:v>FED.PIRAGUISMO</c:v>
                </c:pt>
                <c:pt idx="54">
                  <c:v>OR DONOSTIA – GROS</c:v>
                </c:pt>
                <c:pt idx="55">
                  <c:v>OR DONOSTIA  AMARA</c:v>
                </c:pt>
                <c:pt idx="56">
                  <c:v>URRULEKU</c:v>
                </c:pt>
                <c:pt idx="57">
                  <c:v>ORGANIZ. BIBLIOTECARIA</c:v>
                </c:pt>
                <c:pt idx="58">
                  <c:v>VIVIENDA INSERCIÓN</c:v>
                </c:pt>
                <c:pt idx="59">
                  <c:v>OCA ZARAUTZ</c:v>
                </c:pt>
                <c:pt idx="60">
                  <c:v>Etorlur Oficina y Local </c:v>
                </c:pt>
                <c:pt idx="61">
                  <c:v>FEDERACIONES - ZUATZU EDIF. BIDASOA</c:v>
                </c:pt>
                <c:pt idx="62">
                  <c:v>ALMACEN ATEGORR.-PARQUE MOVIL</c:v>
                </c:pt>
                <c:pt idx="63">
                  <c:v>ALMACEN - REKALDE ARCHIVO</c:v>
                </c:pt>
                <c:pt idx="64">
                  <c:v>OR BEASAIN</c:v>
                </c:pt>
                <c:pt idx="65">
                  <c:v>CAZA - CEMEI 3.17</c:v>
                </c:pt>
                <c:pt idx="66">
                  <c:v>LAURGAIN-CASERIO AIA</c:v>
                </c:pt>
                <c:pt idx="67">
                  <c:v>UNIDAD VALORACIÓN</c:v>
                </c:pt>
                <c:pt idx="68">
                  <c:v>VIVIENDA- PARQUE MOVIL</c:v>
                </c:pt>
                <c:pt idx="69">
                  <c:v>ETXETEK y UNIDAD VALORACIÓN - ANDOAIN</c:v>
                </c:pt>
                <c:pt idx="70">
                  <c:v>OCA OIARTZUN</c:v>
                </c:pt>
                <c:pt idx="71">
                  <c:v>NATACIÓN - CEMEI 2.16</c:v>
                </c:pt>
                <c:pt idx="72">
                  <c:v>OR HERNANI</c:v>
                </c:pt>
                <c:pt idx="73">
                  <c:v>DEPORTE ADAPTADO - CEMEI 2.17</c:v>
                </c:pt>
                <c:pt idx="74">
                  <c:v>BALONCESTO - CEMEI 4.11</c:v>
                </c:pt>
                <c:pt idx="75">
                  <c:v>PELOTA - CEMEI 3.06</c:v>
                </c:pt>
                <c:pt idx="76">
                  <c:v>O.COMARCAL DEPORTES</c:v>
                </c:pt>
                <c:pt idx="77">
                  <c:v>ATLETISMO - CEMEI 4.06</c:v>
                </c:pt>
                <c:pt idx="78">
                  <c:v>ETXEZARRETA ETXEA</c:v>
                </c:pt>
                <c:pt idx="79">
                  <c:v>Bº BURRUGARRETA GARAJE</c:v>
                </c:pt>
                <c:pt idx="80">
                  <c:v>MONTAÑA - CEMEI 2.15</c:v>
                </c:pt>
                <c:pt idx="81">
                  <c:v>ETXETEK y UNIDAD VALORACIÓN - ZARAUTZ</c:v>
                </c:pt>
                <c:pt idx="82">
                  <c:v>KARATE - JUDO Y TAEKWONDO - CEMEI 3.15</c:v>
                </c:pt>
                <c:pt idx="83">
                  <c:v>REMO - CEMEI 2.04</c:v>
                </c:pt>
                <c:pt idx="84">
                  <c:v>ARCHIVO PROTOCOLOS OÑATI</c:v>
                </c:pt>
                <c:pt idx="85">
                  <c:v>ARIZMENDI – ERREKUPERAZIO GUNEA</c:v>
                </c:pt>
                <c:pt idx="86">
                  <c:v>CASA FORESTAL</c:v>
                </c:pt>
                <c:pt idx="87">
                  <c:v>GIZARTE POLITIKA- ETXEBIZITZA</c:v>
                </c:pt>
                <c:pt idx="88">
                  <c:v>CL. MIRACRUZ- 32-BAJO 1</c:v>
                </c:pt>
                <c:pt idx="89">
                  <c:v>ESCALERA - VIVIENDA </c:v>
                </c:pt>
                <c:pt idx="90">
                  <c:v>CASA FORESTAL</c:v>
                </c:pt>
                <c:pt idx="91">
                  <c:v>BOXEO- AUTOMOVILISMO y OF. DIPUTACIÓN - CEMEI 3.04</c:v>
                </c:pt>
                <c:pt idx="92">
                  <c:v>CASA FORESTAL. Bº ULIBARRI</c:v>
                </c:pt>
                <c:pt idx="93">
                  <c:v>SARROLA BASERRIA</c:v>
                </c:pt>
                <c:pt idx="94">
                  <c:v>SAGASTIZABAL BASERRIA</c:v>
                </c:pt>
                <c:pt idx="95">
                  <c:v>ALMACEN BELARTZA</c:v>
                </c:pt>
                <c:pt idx="96">
                  <c:v>LAURGAIN</c:v>
                </c:pt>
                <c:pt idx="97">
                  <c:v>CASERIO ORBELAUN</c:v>
                </c:pt>
                <c:pt idx="98">
                  <c:v>VILLA ATARIA 13</c:v>
                </c:pt>
                <c:pt idx="99">
                  <c:v>NAVALALDEA- Pabellón A10</c:v>
                </c:pt>
                <c:pt idx="100">
                  <c:v>LOCALES</c:v>
                </c:pt>
                <c:pt idx="101">
                  <c:v>ESTABLO</c:v>
                </c:pt>
                <c:pt idx="102">
                  <c:v>OR ERRENTERIA</c:v>
                </c:pt>
                <c:pt idx="103">
                  <c:v>SOTO MUELLE</c:v>
                </c:pt>
                <c:pt idx="104">
                  <c:v>VIVIENDAS MENORES ARRASATE</c:v>
                </c:pt>
                <c:pt idx="105">
                  <c:v>CASA FORESTAL OTZAURTE</c:v>
                </c:pt>
                <c:pt idx="106">
                  <c:v>ALMACEN</c:v>
                </c:pt>
                <c:pt idx="107">
                  <c:v>GIZARTE POLITIKA- ETXEBIZITZA</c:v>
                </c:pt>
                <c:pt idx="108">
                  <c:v>VIVIENDA ATEGORRIETA 2º IZQ</c:v>
                </c:pt>
                <c:pt idx="109">
                  <c:v>AMEZKETALARDI</c:v>
                </c:pt>
                <c:pt idx="110">
                  <c:v>GIZARTE POLITIKA- ETXEBIZITZA</c:v>
                </c:pt>
                <c:pt idx="111">
                  <c:v>VIVIENDA ATEGORRIETA 1º DRCH</c:v>
                </c:pt>
                <c:pt idx="112">
                  <c:v>KIROL ETXEA</c:v>
                </c:pt>
                <c:pt idx="113">
                  <c:v>Bº IBAETA-GARAJE (Archivo Pr.)</c:v>
                </c:pt>
                <c:pt idx="114">
                  <c:v>CARPA EXTERIOR - Nestor Basterretxea</c:v>
                </c:pt>
                <c:pt idx="115">
                  <c:v>CASA DEL MAR HOSPEDERÍA PASAIA</c:v>
                </c:pt>
                <c:pt idx="116">
                  <c:v>KARPA BAT</c:v>
                </c:pt>
                <c:pt idx="117">
                  <c:v>VIVIENDA ATEGORRIETA 4ºDRCH</c:v>
                </c:pt>
                <c:pt idx="118">
                  <c:v>VIVIENDA PASAIA </c:v>
                </c:pt>
                <c:pt idx="119">
                  <c:v>CENTRO DE DIA PERSONAS ENFERMEDAD MENTAL</c:v>
                </c:pt>
                <c:pt idx="120">
                  <c:v>VOLUNTARIADO</c:v>
                </c:pt>
                <c:pt idx="121">
                  <c:v>PISO DE MUJERES</c:v>
                </c:pt>
                <c:pt idx="122">
                  <c:v>FERRERIA AGORREGI</c:v>
                </c:pt>
                <c:pt idx="123">
                  <c:v>Vivienda Txaeta kalea- 14 1 C</c:v>
                </c:pt>
                <c:pt idx="124">
                  <c:v>Vivienda Txaeta kalea- 14 1 D</c:v>
                </c:pt>
                <c:pt idx="125">
                  <c:v>ZIKUÑAGA ADINGABEEN ZENTROA</c:v>
                </c:pt>
                <c:pt idx="126">
                  <c:v>Vivienda Ategorrieta Hiribidea- 79- 3º drcha</c:v>
                </c:pt>
                <c:pt idx="127">
                  <c:v>Vivienda Ategorrieta Hiribidea- 79- 3º Izq</c:v>
                </c:pt>
                <c:pt idx="128">
                  <c:v>Vivienda Ategorrieta Hiribidea- 79- 4º Izq</c:v>
                </c:pt>
                <c:pt idx="129">
                  <c:v>Garaje Juntas Generales (Edificio antiguo)</c:v>
                </c:pt>
                <c:pt idx="130">
                  <c:v>Etxetek - Ardantza 5 - Eibar</c:v>
                </c:pt>
                <c:pt idx="131">
                  <c:v>Etxetek - Ardantza 9 - Eibar</c:v>
                </c:pt>
                <c:pt idx="132">
                  <c:v>CENTRO DE ACOGIDA DE URGENCIA</c:v>
                </c:pt>
                <c:pt idx="133">
                  <c:v>Centro Inserción Social </c:v>
                </c:pt>
                <c:pt idx="134">
                  <c:v>CENTRO DE DIA SORALUZE</c:v>
                </c:pt>
                <c:pt idx="135">
                  <c:v>Almacen SACEM</c:v>
                </c:pt>
                <c:pt idx="136">
                  <c:v>Villa asunción</c:v>
                </c:pt>
              </c:strCache>
            </c:strRef>
          </c:cat>
          <c:val>
            <c:numRef>
              <c:f>Eraikinak_Edificios!$U$5:$U$141</c:f>
              <c:numCache>
                <c:formatCode>#,##0</c:formatCode>
                <c:ptCount val="137"/>
                <c:pt idx="0">
                  <c:v>231364.69999999998</c:v>
                </c:pt>
                <c:pt idx="1">
                  <c:v>115340</c:v>
                </c:pt>
                <c:pt idx="2">
                  <c:v>106259.95999999999</c:v>
                </c:pt>
                <c:pt idx="3">
                  <c:v>58013.21</c:v>
                </c:pt>
                <c:pt idx="4">
                  <c:v>118980.32</c:v>
                </c:pt>
                <c:pt idx="5">
                  <c:v>105990.9</c:v>
                </c:pt>
                <c:pt idx="6" formatCode="#,##0.00">
                  <c:v>60379.55</c:v>
                </c:pt>
                <c:pt idx="7">
                  <c:v>113999.61</c:v>
                </c:pt>
                <c:pt idx="8" formatCode="0.00">
                  <c:v>41751.06</c:v>
                </c:pt>
                <c:pt idx="9" formatCode="0.00">
                  <c:v>51163.24</c:v>
                </c:pt>
                <c:pt idx="10">
                  <c:v>55838.9</c:v>
                </c:pt>
                <c:pt idx="11">
                  <c:v>54720.2</c:v>
                </c:pt>
                <c:pt idx="12" formatCode="#,##0.00">
                  <c:v>45386.57</c:v>
                </c:pt>
                <c:pt idx="13">
                  <c:v>41506.04</c:v>
                </c:pt>
                <c:pt idx="14">
                  <c:v>33655.47</c:v>
                </c:pt>
                <c:pt idx="15">
                  <c:v>19255.599999999999</c:v>
                </c:pt>
                <c:pt idx="16" formatCode="0.00">
                  <c:v>12198.14</c:v>
                </c:pt>
                <c:pt idx="17">
                  <c:v>8701.25</c:v>
                </c:pt>
                <c:pt idx="18" formatCode="#,##0.00">
                  <c:v>22791.38</c:v>
                </c:pt>
                <c:pt idx="19" formatCode="0.00">
                  <c:v>10267.030000000001</c:v>
                </c:pt>
                <c:pt idx="20">
                  <c:v>9430.4</c:v>
                </c:pt>
                <c:pt idx="21">
                  <c:v>8958.7000000000007</c:v>
                </c:pt>
                <c:pt idx="22">
                  <c:v>15646.3</c:v>
                </c:pt>
                <c:pt idx="23">
                  <c:v>8334.77</c:v>
                </c:pt>
                <c:pt idx="24" formatCode="#,##0.00">
                  <c:v>13236.43</c:v>
                </c:pt>
                <c:pt idx="25">
                  <c:v>6125.6</c:v>
                </c:pt>
                <c:pt idx="26">
                  <c:v>7975.4</c:v>
                </c:pt>
                <c:pt idx="27">
                  <c:v>7710.4</c:v>
                </c:pt>
                <c:pt idx="28">
                  <c:v>6665.5</c:v>
                </c:pt>
                <c:pt idx="29">
                  <c:v>14864.8</c:v>
                </c:pt>
                <c:pt idx="30" formatCode="General">
                  <c:v>7405.2</c:v>
                </c:pt>
                <c:pt idx="31">
                  <c:v>9123.7000000000007</c:v>
                </c:pt>
                <c:pt idx="32">
                  <c:v>10203.5</c:v>
                </c:pt>
                <c:pt idx="33">
                  <c:v>12130</c:v>
                </c:pt>
                <c:pt idx="34" formatCode="#,##0.00">
                  <c:v>9166.98</c:v>
                </c:pt>
                <c:pt idx="35" formatCode="#,##0.00">
                  <c:v>7220.62</c:v>
                </c:pt>
                <c:pt idx="36">
                  <c:v>9126.2999999999993</c:v>
                </c:pt>
                <c:pt idx="37" formatCode="0.00">
                  <c:v>4599.6000000000004</c:v>
                </c:pt>
                <c:pt idx="38">
                  <c:v>9430</c:v>
                </c:pt>
                <c:pt idx="39" formatCode="#,##0.00">
                  <c:v>4822.1400000000003</c:v>
                </c:pt>
                <c:pt idx="40" formatCode="#,##0.00">
                  <c:v>3125.27</c:v>
                </c:pt>
                <c:pt idx="41">
                  <c:v>5831.6</c:v>
                </c:pt>
                <c:pt idx="42" formatCode="#,##0.00">
                  <c:v>4573.6099999999997</c:v>
                </c:pt>
                <c:pt idx="43" formatCode="#,##0.00">
                  <c:v>3024.29</c:v>
                </c:pt>
                <c:pt idx="44" formatCode="0.00">
                  <c:v>7496.5</c:v>
                </c:pt>
                <c:pt idx="45" formatCode="#,##0.00">
                  <c:v>7023.81</c:v>
                </c:pt>
                <c:pt idx="46">
                  <c:v>6056.7</c:v>
                </c:pt>
                <c:pt idx="47" formatCode="#,##0.00">
                  <c:v>3934.91</c:v>
                </c:pt>
                <c:pt idx="48" formatCode="#,##0.00">
                  <c:v>2872.68</c:v>
                </c:pt>
                <c:pt idx="49" formatCode="#,##0.00">
                  <c:v>4938.0600000000004</c:v>
                </c:pt>
                <c:pt idx="50" formatCode="#,##0.00">
                  <c:v>4198.4799999999996</c:v>
                </c:pt>
                <c:pt idx="51" formatCode="#,##0.00">
                  <c:v>3940.38</c:v>
                </c:pt>
                <c:pt idx="52" formatCode="#,##0.00">
                  <c:v>3814.07</c:v>
                </c:pt>
                <c:pt idx="53" formatCode="#,##0.00">
                  <c:v>3425.54</c:v>
                </c:pt>
                <c:pt idx="54">
                  <c:v>7227.7</c:v>
                </c:pt>
                <c:pt idx="55">
                  <c:v>4398.3</c:v>
                </c:pt>
                <c:pt idx="56" formatCode="#,##0.00">
                  <c:v>1935.9</c:v>
                </c:pt>
                <c:pt idx="57" formatCode="#,##0.00">
                  <c:v>4399.8999999999996</c:v>
                </c:pt>
                <c:pt idx="58" formatCode="#,##0.00">
                  <c:v>0</c:v>
                </c:pt>
                <c:pt idx="59" formatCode="#,##0.00">
                  <c:v>1583.94</c:v>
                </c:pt>
                <c:pt idx="60" formatCode="#,##0.00">
                  <c:v>0</c:v>
                </c:pt>
                <c:pt idx="61" formatCode="#,##0.00">
                  <c:v>2931.2</c:v>
                </c:pt>
                <c:pt idx="62" formatCode="#,##0.00">
                  <c:v>3221.73</c:v>
                </c:pt>
                <c:pt idx="63" formatCode="#,##0.00">
                  <c:v>4024.23</c:v>
                </c:pt>
                <c:pt idx="64">
                  <c:v>2623.6</c:v>
                </c:pt>
                <c:pt idx="65" formatCode="#,##0.00">
                  <c:v>1846.08</c:v>
                </c:pt>
                <c:pt idx="66" formatCode="#,##0.00">
                  <c:v>5144.13</c:v>
                </c:pt>
                <c:pt idx="67" formatCode="#,##0.00">
                  <c:v>1793.39</c:v>
                </c:pt>
                <c:pt idx="68" formatCode="#,##0.00">
                  <c:v>540.26</c:v>
                </c:pt>
                <c:pt idx="69" formatCode="#,##0.00">
                  <c:v>2181.04</c:v>
                </c:pt>
                <c:pt idx="70" formatCode="#,##0.00">
                  <c:v>716.94</c:v>
                </c:pt>
                <c:pt idx="71" formatCode="#,##0.00">
                  <c:v>1518.08</c:v>
                </c:pt>
                <c:pt idx="72">
                  <c:v>2271.1</c:v>
                </c:pt>
                <c:pt idx="73" formatCode="#,##0.00">
                  <c:v>1394.31</c:v>
                </c:pt>
                <c:pt idx="74" formatCode="#,##0.00">
                  <c:v>1300.57</c:v>
                </c:pt>
                <c:pt idx="75" formatCode="#,##0.00">
                  <c:v>1310.04</c:v>
                </c:pt>
                <c:pt idx="76" formatCode="#,##0.00">
                  <c:v>856.9</c:v>
                </c:pt>
                <c:pt idx="77" formatCode="#,##0.00">
                  <c:v>1163.19</c:v>
                </c:pt>
                <c:pt idx="78" formatCode="#,##0.00">
                  <c:v>1727.07</c:v>
                </c:pt>
                <c:pt idx="79" formatCode="#,##0.00">
                  <c:v>1348.31</c:v>
                </c:pt>
                <c:pt idx="80" formatCode="#,##0.00">
                  <c:v>969.63</c:v>
                </c:pt>
                <c:pt idx="81" formatCode="#,##0.00">
                  <c:v>2100.66</c:v>
                </c:pt>
                <c:pt idx="82" formatCode="#,##0.00">
                  <c:v>998.21</c:v>
                </c:pt>
                <c:pt idx="83" formatCode="#,##0.00">
                  <c:v>912.74</c:v>
                </c:pt>
                <c:pt idx="84">
                  <c:v>1848.3</c:v>
                </c:pt>
                <c:pt idx="85" formatCode="#,##0.00">
                  <c:v>1642.24</c:v>
                </c:pt>
                <c:pt idx="86" formatCode="#,##0.00">
                  <c:v>456.21</c:v>
                </c:pt>
                <c:pt idx="87" formatCode="#,##0.00">
                  <c:v>523.01</c:v>
                </c:pt>
                <c:pt idx="88" formatCode="#,##0.00">
                  <c:v>479.27</c:v>
                </c:pt>
                <c:pt idx="89" formatCode="#,##0.00">
                  <c:v>740.91</c:v>
                </c:pt>
                <c:pt idx="90" formatCode="#,##0.00">
                  <c:v>591.42999999999995</c:v>
                </c:pt>
                <c:pt idx="91" formatCode="#,##0.00">
                  <c:v>738.12</c:v>
                </c:pt>
                <c:pt idx="92" formatCode="#,##0.00">
                  <c:v>539.72</c:v>
                </c:pt>
                <c:pt idx="93" formatCode="#,##0.00">
                  <c:v>361.37</c:v>
                </c:pt>
                <c:pt idx="94" formatCode="#,##0.00">
                  <c:v>506.62</c:v>
                </c:pt>
                <c:pt idx="95" formatCode="#,##0.00">
                  <c:v>461.76</c:v>
                </c:pt>
                <c:pt idx="96" formatCode="#,##0.00">
                  <c:v>96.78</c:v>
                </c:pt>
                <c:pt idx="97" formatCode="#,##0.00">
                  <c:v>293.58</c:v>
                </c:pt>
                <c:pt idx="98" formatCode="#,##0.00">
                  <c:v>284.33999999999997</c:v>
                </c:pt>
                <c:pt idx="99" formatCode="#,##0.00">
                  <c:v>426.78</c:v>
                </c:pt>
                <c:pt idx="100" formatCode="#,##0.00">
                  <c:v>681.85</c:v>
                </c:pt>
                <c:pt idx="101" formatCode="#,##0.00">
                  <c:v>325.64999999999998</c:v>
                </c:pt>
                <c:pt idx="102">
                  <c:v>178.2</c:v>
                </c:pt>
                <c:pt idx="103" formatCode="#,##0.00">
                  <c:v>141.03</c:v>
                </c:pt>
                <c:pt idx="104" formatCode="#,##0.00">
                  <c:v>48.99</c:v>
                </c:pt>
                <c:pt idx="105" formatCode="#,##0.00">
                  <c:v>241.36</c:v>
                </c:pt>
                <c:pt idx="106" formatCode="#,##0.00">
                  <c:v>366.99</c:v>
                </c:pt>
                <c:pt idx="107" formatCode="#,##0.00">
                  <c:v>146.15</c:v>
                </c:pt>
                <c:pt idx="108" formatCode="#,##0.00">
                  <c:v>226.58</c:v>
                </c:pt>
                <c:pt idx="109" formatCode="#,##0.00">
                  <c:v>487.42</c:v>
                </c:pt>
                <c:pt idx="110" formatCode="#,##0.00">
                  <c:v>144.03</c:v>
                </c:pt>
                <c:pt idx="111" formatCode="#,##0.00">
                  <c:v>13.52</c:v>
                </c:pt>
                <c:pt idx="112" formatCode="#,##0.00">
                  <c:v>0</c:v>
                </c:pt>
                <c:pt idx="113" formatCode="#,##0.00">
                  <c:v>0</c:v>
                </c:pt>
                <c:pt idx="114" formatCode="#,##0.00">
                  <c:v>0</c:v>
                </c:pt>
                <c:pt idx="115" formatCode="#,##0.00">
                  <c:v>0</c:v>
                </c:pt>
                <c:pt idx="116" formatCode="#,##0.00">
                  <c:v>0</c:v>
                </c:pt>
                <c:pt idx="117" formatCode="#,##0.00">
                  <c:v>0</c:v>
                </c:pt>
                <c:pt idx="118" formatCode="#,##0.00">
                  <c:v>138.13999999999999</c:v>
                </c:pt>
                <c:pt idx="119" formatCode="#,##0.00">
                  <c:v>0</c:v>
                </c:pt>
                <c:pt idx="120" formatCode="#,##0.00">
                  <c:v>0</c:v>
                </c:pt>
                <c:pt idx="121" formatCode="#,##0.00">
                  <c:v>0</c:v>
                </c:pt>
                <c:pt idx="122" formatCode="#,##0.00">
                  <c:v>0</c:v>
                </c:pt>
                <c:pt idx="123" formatCode="#,##0.00">
                  <c:v>0</c:v>
                </c:pt>
                <c:pt idx="124" formatCode="#,##0.00">
                  <c:v>0</c:v>
                </c:pt>
                <c:pt idx="125" formatCode="#,##0.00">
                  <c:v>0</c:v>
                </c:pt>
                <c:pt idx="126" formatCode="#,##0.00">
                  <c:v>0</c:v>
                </c:pt>
                <c:pt idx="127" formatCode="#,##0.00">
                  <c:v>0</c:v>
                </c:pt>
                <c:pt idx="128" formatCode="#,##0.00">
                  <c:v>0</c:v>
                </c:pt>
                <c:pt idx="129" formatCode="#,##0.00">
                  <c:v>0</c:v>
                </c:pt>
                <c:pt idx="130" formatCode="#,##0.00">
                  <c:v>0</c:v>
                </c:pt>
                <c:pt idx="131" formatCode="#,##0.00">
                  <c:v>0</c:v>
                </c:pt>
                <c:pt idx="132" formatCode="#,##0.00">
                  <c:v>0</c:v>
                </c:pt>
                <c:pt idx="133" formatCode="#,##0.00">
                  <c:v>0</c:v>
                </c:pt>
                <c:pt idx="134" formatCode="#,##0.00">
                  <c:v>0</c:v>
                </c:pt>
                <c:pt idx="135" formatCode="#,##0.00">
                  <c:v>0</c:v>
                </c:pt>
                <c:pt idx="136" formatCode="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2D-4DB5-8C4C-1A67F9F6B4BD}"/>
            </c:ext>
          </c:extLst>
        </c:ser>
        <c:ser>
          <c:idx val="1"/>
          <c:order val="1"/>
          <c:tx>
            <c:strRef>
              <c:f>Eraikinak_Edificios!$AF$3:$AJ$3</c:f>
              <c:strCache>
                <c:ptCount val="1"/>
                <c:pt idx="0">
                  <c:v>Gasaren kostua (€/urte) / Coste Gas (€/año)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Eraikinak_Edificios!$A$5:$A$141</c:f>
              <c:strCache>
                <c:ptCount val="137"/>
                <c:pt idx="0">
                  <c:v>MIRAMON</c:v>
                </c:pt>
                <c:pt idx="1">
                  <c:v>EGOGAIN</c:v>
                </c:pt>
                <c:pt idx="2">
                  <c:v>ERROTABURU</c:v>
                </c:pt>
                <c:pt idx="3">
                  <c:v>TXARA I</c:v>
                </c:pt>
                <c:pt idx="4">
                  <c:v>PALACIO (incluye ANEXO PEÑAFLORIDA)</c:v>
                </c:pt>
                <c:pt idx="5">
                  <c:v>GORDAILUA</c:v>
                </c:pt>
                <c:pt idx="6">
                  <c:v>CENTRO ZUBIETA</c:v>
                </c:pt>
                <c:pt idx="7">
                  <c:v>KOLDO MITXELENA</c:v>
                </c:pt>
                <c:pt idx="8">
                  <c:v>CENTRO FRAISORO</c:v>
                </c:pt>
                <c:pt idx="9">
                  <c:v>CENTRO DONOSTIA</c:v>
                </c:pt>
                <c:pt idx="10">
                  <c:v>ARCHIVO GENERAL TOLOSA</c:v>
                </c:pt>
                <c:pt idx="11">
                  <c:v>TXARA II</c:v>
                </c:pt>
                <c:pt idx="12">
                  <c:v>ARCHIVO HISTÓRICO PROVINCIAL DE GIPUZKOA</c:v>
                </c:pt>
                <c:pt idx="13">
                  <c:v>JULIO CARO BAROJA</c:v>
                </c:pt>
                <c:pt idx="14">
                  <c:v>LABORATORIO FRAISORO</c:v>
                </c:pt>
                <c:pt idx="15">
                  <c:v>ALBERGUE DE ZARAUTZ</c:v>
                </c:pt>
                <c:pt idx="16">
                  <c:v>CENTRO ATEGORRIETA</c:v>
                </c:pt>
                <c:pt idx="17">
                  <c:v>IMPRENTA</c:v>
                </c:pt>
                <c:pt idx="18">
                  <c:v>ALBAOLA ITSAS KULTUR FAKTORIA</c:v>
                </c:pt>
                <c:pt idx="19">
                  <c:v>CENTRO DR. ZUBILLAGA</c:v>
                </c:pt>
                <c:pt idx="20">
                  <c:v>PB EIBAR</c:v>
                </c:pt>
                <c:pt idx="21">
                  <c:v>PB ORDIZIA</c:v>
                </c:pt>
                <c:pt idx="22">
                  <c:v>ALBERGUE DE HONDARRIBIA</c:v>
                </c:pt>
                <c:pt idx="23">
                  <c:v>PB AZPEITIA</c:v>
                </c:pt>
                <c:pt idx="24">
                  <c:v>SUESKOLA GIPUZKOA FUNDAZIOA</c:v>
                </c:pt>
                <c:pt idx="25">
                  <c:v>PB OÑATI</c:v>
                </c:pt>
                <c:pt idx="26">
                  <c:v>PB IRÚN</c:v>
                </c:pt>
                <c:pt idx="27">
                  <c:v>PB TOLOSA</c:v>
                </c:pt>
                <c:pt idx="28">
                  <c:v>PB LEGAZPI</c:v>
                </c:pt>
                <c:pt idx="29">
                  <c:v>OT AZPEITIA</c:v>
                </c:pt>
                <c:pt idx="30">
                  <c:v>PB ZARAUTZ</c:v>
                </c:pt>
                <c:pt idx="31">
                  <c:v>ALBERGUE DE SEGURA</c:v>
                </c:pt>
                <c:pt idx="32">
                  <c:v>ALBERGUE DE ORIO</c:v>
                </c:pt>
                <c:pt idx="33">
                  <c:v>OT IRUN</c:v>
                </c:pt>
                <c:pt idx="34">
                  <c:v>KOMIKIGUNEA</c:v>
                </c:pt>
                <c:pt idx="35">
                  <c:v>C. FORESTAL</c:v>
                </c:pt>
                <c:pt idx="36">
                  <c:v>GAZTEGUNE</c:v>
                </c:pt>
                <c:pt idx="37">
                  <c:v>JOSETXU ENEA</c:v>
                </c:pt>
                <c:pt idx="38">
                  <c:v>OT BERGARA</c:v>
                </c:pt>
                <c:pt idx="39">
                  <c:v>ITURRARAN - Invernaderos</c:v>
                </c:pt>
                <c:pt idx="40">
                  <c:v>OCA BERGARA</c:v>
                </c:pt>
                <c:pt idx="41">
                  <c:v>OT TOLOSA</c:v>
                </c:pt>
                <c:pt idx="42">
                  <c:v>USO FINCA VIVERO ARIZMENDI</c:v>
                </c:pt>
                <c:pt idx="43">
                  <c:v>OCA TOLOSA</c:v>
                </c:pt>
                <c:pt idx="44">
                  <c:v>OFICINAS CENTRALES</c:v>
                </c:pt>
                <c:pt idx="45">
                  <c:v>Escuela de Cine TABAKALERA</c:v>
                </c:pt>
                <c:pt idx="46">
                  <c:v>OT EIBAR</c:v>
                </c:pt>
                <c:pt idx="47">
                  <c:v>OFICINA DE TURISMO</c:v>
                </c:pt>
                <c:pt idx="48">
                  <c:v>OCA ELGOIBAR</c:v>
                </c:pt>
                <c:pt idx="49">
                  <c:v>FINCA ZUBIETA</c:v>
                </c:pt>
                <c:pt idx="50">
                  <c:v>ETXETEK y UNIDAD VALORACIÓN IRÚN</c:v>
                </c:pt>
                <c:pt idx="51">
                  <c:v>GIZALDE</c:v>
                </c:pt>
                <c:pt idx="52">
                  <c:v>OCA ORDIZIA</c:v>
                </c:pt>
                <c:pt idx="53">
                  <c:v>FED.PIRAGUISMO</c:v>
                </c:pt>
                <c:pt idx="54">
                  <c:v>OR DONOSTIA – GROS</c:v>
                </c:pt>
                <c:pt idx="55">
                  <c:v>OR DONOSTIA  AMARA</c:v>
                </c:pt>
                <c:pt idx="56">
                  <c:v>URRULEKU</c:v>
                </c:pt>
                <c:pt idx="57">
                  <c:v>ORGANIZ. BIBLIOTECARIA</c:v>
                </c:pt>
                <c:pt idx="58">
                  <c:v>VIVIENDA INSERCIÓN</c:v>
                </c:pt>
                <c:pt idx="59">
                  <c:v>OCA ZARAUTZ</c:v>
                </c:pt>
                <c:pt idx="60">
                  <c:v>Etorlur Oficina y Local </c:v>
                </c:pt>
                <c:pt idx="61">
                  <c:v>FEDERACIONES - ZUATZU EDIF. BIDASOA</c:v>
                </c:pt>
                <c:pt idx="62">
                  <c:v>ALMACEN ATEGORR.-PARQUE MOVIL</c:v>
                </c:pt>
                <c:pt idx="63">
                  <c:v>ALMACEN - REKALDE ARCHIVO</c:v>
                </c:pt>
                <c:pt idx="64">
                  <c:v>OR BEASAIN</c:v>
                </c:pt>
                <c:pt idx="65">
                  <c:v>CAZA - CEMEI 3.17</c:v>
                </c:pt>
                <c:pt idx="66">
                  <c:v>LAURGAIN-CASERIO AIA</c:v>
                </c:pt>
                <c:pt idx="67">
                  <c:v>UNIDAD VALORACIÓN</c:v>
                </c:pt>
                <c:pt idx="68">
                  <c:v>VIVIENDA- PARQUE MOVIL</c:v>
                </c:pt>
                <c:pt idx="69">
                  <c:v>ETXETEK y UNIDAD VALORACIÓN - ANDOAIN</c:v>
                </c:pt>
                <c:pt idx="70">
                  <c:v>OCA OIARTZUN</c:v>
                </c:pt>
                <c:pt idx="71">
                  <c:v>NATACIÓN - CEMEI 2.16</c:v>
                </c:pt>
                <c:pt idx="72">
                  <c:v>OR HERNANI</c:v>
                </c:pt>
                <c:pt idx="73">
                  <c:v>DEPORTE ADAPTADO - CEMEI 2.17</c:v>
                </c:pt>
                <c:pt idx="74">
                  <c:v>BALONCESTO - CEMEI 4.11</c:v>
                </c:pt>
                <c:pt idx="75">
                  <c:v>PELOTA - CEMEI 3.06</c:v>
                </c:pt>
                <c:pt idx="76">
                  <c:v>O.COMARCAL DEPORTES</c:v>
                </c:pt>
                <c:pt idx="77">
                  <c:v>ATLETISMO - CEMEI 4.06</c:v>
                </c:pt>
                <c:pt idx="78">
                  <c:v>ETXEZARRETA ETXEA</c:v>
                </c:pt>
                <c:pt idx="79">
                  <c:v>Bº BURRUGARRETA GARAJE</c:v>
                </c:pt>
                <c:pt idx="80">
                  <c:v>MONTAÑA - CEMEI 2.15</c:v>
                </c:pt>
                <c:pt idx="81">
                  <c:v>ETXETEK y UNIDAD VALORACIÓN - ZARAUTZ</c:v>
                </c:pt>
                <c:pt idx="82">
                  <c:v>KARATE - JUDO Y TAEKWONDO - CEMEI 3.15</c:v>
                </c:pt>
                <c:pt idx="83">
                  <c:v>REMO - CEMEI 2.04</c:v>
                </c:pt>
                <c:pt idx="84">
                  <c:v>ARCHIVO PROTOCOLOS OÑATI</c:v>
                </c:pt>
                <c:pt idx="85">
                  <c:v>ARIZMENDI – ERREKUPERAZIO GUNEA</c:v>
                </c:pt>
                <c:pt idx="86">
                  <c:v>CASA FORESTAL</c:v>
                </c:pt>
                <c:pt idx="87">
                  <c:v>GIZARTE POLITIKA- ETXEBIZITZA</c:v>
                </c:pt>
                <c:pt idx="88">
                  <c:v>CL. MIRACRUZ- 32-BAJO 1</c:v>
                </c:pt>
                <c:pt idx="89">
                  <c:v>ESCALERA - VIVIENDA </c:v>
                </c:pt>
                <c:pt idx="90">
                  <c:v>CASA FORESTAL</c:v>
                </c:pt>
                <c:pt idx="91">
                  <c:v>BOXEO- AUTOMOVILISMO y OF. DIPUTACIÓN - CEMEI 3.04</c:v>
                </c:pt>
                <c:pt idx="92">
                  <c:v>CASA FORESTAL. Bº ULIBARRI</c:v>
                </c:pt>
                <c:pt idx="93">
                  <c:v>SARROLA BASERRIA</c:v>
                </c:pt>
                <c:pt idx="94">
                  <c:v>SAGASTIZABAL BASERRIA</c:v>
                </c:pt>
                <c:pt idx="95">
                  <c:v>ALMACEN BELARTZA</c:v>
                </c:pt>
                <c:pt idx="96">
                  <c:v>LAURGAIN</c:v>
                </c:pt>
                <c:pt idx="97">
                  <c:v>CASERIO ORBELAUN</c:v>
                </c:pt>
                <c:pt idx="98">
                  <c:v>VILLA ATARIA 13</c:v>
                </c:pt>
                <c:pt idx="99">
                  <c:v>NAVALALDEA- Pabellón A10</c:v>
                </c:pt>
                <c:pt idx="100">
                  <c:v>LOCALES</c:v>
                </c:pt>
                <c:pt idx="101">
                  <c:v>ESTABLO</c:v>
                </c:pt>
                <c:pt idx="102">
                  <c:v>OR ERRENTERIA</c:v>
                </c:pt>
                <c:pt idx="103">
                  <c:v>SOTO MUELLE</c:v>
                </c:pt>
                <c:pt idx="104">
                  <c:v>VIVIENDAS MENORES ARRASATE</c:v>
                </c:pt>
                <c:pt idx="105">
                  <c:v>CASA FORESTAL OTZAURTE</c:v>
                </c:pt>
                <c:pt idx="106">
                  <c:v>ALMACEN</c:v>
                </c:pt>
                <c:pt idx="107">
                  <c:v>GIZARTE POLITIKA- ETXEBIZITZA</c:v>
                </c:pt>
                <c:pt idx="108">
                  <c:v>VIVIENDA ATEGORRIETA 2º IZQ</c:v>
                </c:pt>
                <c:pt idx="109">
                  <c:v>AMEZKETALARDI</c:v>
                </c:pt>
                <c:pt idx="110">
                  <c:v>GIZARTE POLITIKA- ETXEBIZITZA</c:v>
                </c:pt>
                <c:pt idx="111">
                  <c:v>VIVIENDA ATEGORRIETA 1º DRCH</c:v>
                </c:pt>
                <c:pt idx="112">
                  <c:v>KIROL ETXEA</c:v>
                </c:pt>
                <c:pt idx="113">
                  <c:v>Bº IBAETA-GARAJE (Archivo Pr.)</c:v>
                </c:pt>
                <c:pt idx="114">
                  <c:v>CARPA EXTERIOR - Nestor Basterretxea</c:v>
                </c:pt>
                <c:pt idx="115">
                  <c:v>CASA DEL MAR HOSPEDERÍA PASAIA</c:v>
                </c:pt>
                <c:pt idx="116">
                  <c:v>KARPA BAT</c:v>
                </c:pt>
                <c:pt idx="117">
                  <c:v>VIVIENDA ATEGORRIETA 4ºDRCH</c:v>
                </c:pt>
                <c:pt idx="118">
                  <c:v>VIVIENDA PASAIA </c:v>
                </c:pt>
                <c:pt idx="119">
                  <c:v>CENTRO DE DIA PERSONAS ENFERMEDAD MENTAL</c:v>
                </c:pt>
                <c:pt idx="120">
                  <c:v>VOLUNTARIADO</c:v>
                </c:pt>
                <c:pt idx="121">
                  <c:v>PISO DE MUJERES</c:v>
                </c:pt>
                <c:pt idx="122">
                  <c:v>FERRERIA AGORREGI</c:v>
                </c:pt>
                <c:pt idx="123">
                  <c:v>Vivienda Txaeta kalea- 14 1 C</c:v>
                </c:pt>
                <c:pt idx="124">
                  <c:v>Vivienda Txaeta kalea- 14 1 D</c:v>
                </c:pt>
                <c:pt idx="125">
                  <c:v>ZIKUÑAGA ADINGABEEN ZENTROA</c:v>
                </c:pt>
                <c:pt idx="126">
                  <c:v>Vivienda Ategorrieta Hiribidea- 79- 3º drcha</c:v>
                </c:pt>
                <c:pt idx="127">
                  <c:v>Vivienda Ategorrieta Hiribidea- 79- 3º Izq</c:v>
                </c:pt>
                <c:pt idx="128">
                  <c:v>Vivienda Ategorrieta Hiribidea- 79- 4º Izq</c:v>
                </c:pt>
                <c:pt idx="129">
                  <c:v>Garaje Juntas Generales (Edificio antiguo)</c:v>
                </c:pt>
                <c:pt idx="130">
                  <c:v>Etxetek - Ardantza 5 - Eibar</c:v>
                </c:pt>
                <c:pt idx="131">
                  <c:v>Etxetek - Ardantza 9 - Eibar</c:v>
                </c:pt>
                <c:pt idx="132">
                  <c:v>CENTRO DE ACOGIDA DE URGENCIA</c:v>
                </c:pt>
                <c:pt idx="133">
                  <c:v>Centro Inserción Social </c:v>
                </c:pt>
                <c:pt idx="134">
                  <c:v>CENTRO DE DIA SORALUZE</c:v>
                </c:pt>
                <c:pt idx="135">
                  <c:v>Almacen SACEM</c:v>
                </c:pt>
                <c:pt idx="136">
                  <c:v>Villa asunción</c:v>
                </c:pt>
              </c:strCache>
            </c:strRef>
          </c:cat>
          <c:val>
            <c:numRef>
              <c:f>Eraikinak_Edificios!$AJ$5:$AJ$141</c:f>
              <c:numCache>
                <c:formatCode>#,##0</c:formatCode>
                <c:ptCount val="137"/>
                <c:pt idx="0">
                  <c:v>36235.9</c:v>
                </c:pt>
                <c:pt idx="1">
                  <c:v>77398.399999999994</c:v>
                </c:pt>
                <c:pt idx="2">
                  <c:v>34172</c:v>
                </c:pt>
                <c:pt idx="3">
                  <c:v>62116.01</c:v>
                </c:pt>
                <c:pt idx="4">
                  <c:v>20215.16</c:v>
                </c:pt>
                <c:pt idx="5" formatCode="#,##0.00">
                  <c:v>0</c:v>
                </c:pt>
                <c:pt idx="6" formatCode="#,##0.00">
                  <c:v>0</c:v>
                </c:pt>
                <c:pt idx="7">
                  <c:v>4859.34</c:v>
                </c:pt>
                <c:pt idx="8" formatCode="#,##0.00">
                  <c:v>34642.46</c:v>
                </c:pt>
                <c:pt idx="9" formatCode="#,##0.00">
                  <c:v>31591.68</c:v>
                </c:pt>
                <c:pt idx="10" formatCode="#,##0.00">
                  <c:v>0</c:v>
                </c:pt>
                <c:pt idx="11">
                  <c:v>7291.5</c:v>
                </c:pt>
                <c:pt idx="12" formatCode="#,##0.00">
                  <c:v>0</c:v>
                </c:pt>
                <c:pt idx="13" formatCode="#,##0.00">
                  <c:v>0</c:v>
                </c:pt>
                <c:pt idx="14">
                  <c:v>2829.2</c:v>
                </c:pt>
                <c:pt idx="15">
                  <c:v>14665.4</c:v>
                </c:pt>
                <c:pt idx="16" formatCode="#,##0.00">
                  <c:v>10589.79</c:v>
                </c:pt>
                <c:pt idx="17" formatCode="#,##0.00">
                  <c:v>0</c:v>
                </c:pt>
                <c:pt idx="18" formatCode="#,##0.00">
                  <c:v>0</c:v>
                </c:pt>
                <c:pt idx="19" formatCode="#,##0.00">
                  <c:v>7154.07</c:v>
                </c:pt>
                <c:pt idx="20" formatCode="#,##0.00">
                  <c:v>0</c:v>
                </c:pt>
                <c:pt idx="21" formatCode="#,##0.00">
                  <c:v>0</c:v>
                </c:pt>
                <c:pt idx="22" formatCode="#,##0.00">
                  <c:v>0</c:v>
                </c:pt>
                <c:pt idx="23">
                  <c:v>6155.6</c:v>
                </c:pt>
                <c:pt idx="24" formatCode="#,##0.00">
                  <c:v>0</c:v>
                </c:pt>
                <c:pt idx="25" formatCode="#,##0.00">
                  <c:v>0</c:v>
                </c:pt>
                <c:pt idx="26" formatCode="#,##0.00">
                  <c:v>0</c:v>
                </c:pt>
                <c:pt idx="27" formatCode="#,##0.00">
                  <c:v>0</c:v>
                </c:pt>
                <c:pt idx="28" formatCode="#,##0.00">
                  <c:v>0</c:v>
                </c:pt>
                <c:pt idx="29" formatCode="#,##0.00">
                  <c:v>0</c:v>
                </c:pt>
                <c:pt idx="30" formatCode="#,##0.00">
                  <c:v>0</c:v>
                </c:pt>
                <c:pt idx="31" formatCode="#,##0.00">
                  <c:v>0</c:v>
                </c:pt>
                <c:pt idx="32" formatCode="#,##0.00">
                  <c:v>0</c:v>
                </c:pt>
                <c:pt idx="33" formatCode="#,##0.00">
                  <c:v>0</c:v>
                </c:pt>
                <c:pt idx="34" formatCode="#,##0.00">
                  <c:v>0</c:v>
                </c:pt>
                <c:pt idx="35" formatCode="#,##0.00">
                  <c:v>0</c:v>
                </c:pt>
                <c:pt idx="36" formatCode="#,##0.00">
                  <c:v>0</c:v>
                </c:pt>
                <c:pt idx="37" formatCode="#,##0.00">
                  <c:v>3229</c:v>
                </c:pt>
                <c:pt idx="38" formatCode="#,##0.00">
                  <c:v>0</c:v>
                </c:pt>
                <c:pt idx="39" formatCode="#,##0.00">
                  <c:v>0</c:v>
                </c:pt>
                <c:pt idx="40" formatCode="#,##0.00">
                  <c:v>0</c:v>
                </c:pt>
                <c:pt idx="41" formatCode="#,##0.00">
                  <c:v>0</c:v>
                </c:pt>
                <c:pt idx="42" formatCode="#,##0.00">
                  <c:v>0</c:v>
                </c:pt>
                <c:pt idx="43" formatCode="#,##0.00">
                  <c:v>1705.46</c:v>
                </c:pt>
                <c:pt idx="44" formatCode="#,##0.00">
                  <c:v>0</c:v>
                </c:pt>
                <c:pt idx="45" formatCode="#,##0.00">
                  <c:v>0</c:v>
                </c:pt>
                <c:pt idx="46" formatCode="#,##0.00">
                  <c:v>0</c:v>
                </c:pt>
                <c:pt idx="47" formatCode="#,##0.00">
                  <c:v>0</c:v>
                </c:pt>
                <c:pt idx="48" formatCode="#,##0.00">
                  <c:v>0</c:v>
                </c:pt>
                <c:pt idx="49" formatCode="#,##0.00">
                  <c:v>0</c:v>
                </c:pt>
                <c:pt idx="50" formatCode="#,##0.00">
                  <c:v>0</c:v>
                </c:pt>
                <c:pt idx="51" formatCode="#,##0.00">
                  <c:v>0</c:v>
                </c:pt>
                <c:pt idx="52" formatCode="#,##0.00">
                  <c:v>0</c:v>
                </c:pt>
                <c:pt idx="53" formatCode="#,##0.00">
                  <c:v>0</c:v>
                </c:pt>
                <c:pt idx="54" formatCode="#,##0.00">
                  <c:v>0</c:v>
                </c:pt>
                <c:pt idx="55" formatCode="#,##0.00">
                  <c:v>0</c:v>
                </c:pt>
                <c:pt idx="56" formatCode="#,##0.00">
                  <c:v>0</c:v>
                </c:pt>
                <c:pt idx="57" formatCode="#,##0.00">
                  <c:v>0</c:v>
                </c:pt>
                <c:pt idx="58" formatCode="#,##0.00">
                  <c:v>1412.99</c:v>
                </c:pt>
                <c:pt idx="59" formatCode="#,##0.00">
                  <c:v>594.24</c:v>
                </c:pt>
                <c:pt idx="60" formatCode="#,##0.00">
                  <c:v>0</c:v>
                </c:pt>
                <c:pt idx="61" formatCode="#,##0.00">
                  <c:v>0</c:v>
                </c:pt>
                <c:pt idx="62" formatCode="#,##0.00">
                  <c:v>0</c:v>
                </c:pt>
                <c:pt idx="63" formatCode="#,##0.00">
                  <c:v>0</c:v>
                </c:pt>
                <c:pt idx="64" formatCode="#,##0.00">
                  <c:v>0</c:v>
                </c:pt>
                <c:pt idx="65" formatCode="#,##0.00">
                  <c:v>0</c:v>
                </c:pt>
                <c:pt idx="66" formatCode="#,##0.00">
                  <c:v>0</c:v>
                </c:pt>
                <c:pt idx="67" formatCode="#,##0.00">
                  <c:v>0</c:v>
                </c:pt>
                <c:pt idx="68" formatCode="#,##0.00">
                  <c:v>662.46</c:v>
                </c:pt>
                <c:pt idx="69" formatCode="#,##0.00">
                  <c:v>0</c:v>
                </c:pt>
                <c:pt idx="70" formatCode="#,##0.00">
                  <c:v>380.06</c:v>
                </c:pt>
                <c:pt idx="71" formatCode="#,##0.00">
                  <c:v>0</c:v>
                </c:pt>
                <c:pt idx="72" formatCode="#,##0.00">
                  <c:v>0</c:v>
                </c:pt>
                <c:pt idx="73" formatCode="#,##0.00">
                  <c:v>0</c:v>
                </c:pt>
                <c:pt idx="74" formatCode="#,##0.00">
                  <c:v>0</c:v>
                </c:pt>
                <c:pt idx="75" formatCode="#,##0.00">
                  <c:v>0</c:v>
                </c:pt>
                <c:pt idx="76" formatCode="#,##0.00">
                  <c:v>0</c:v>
                </c:pt>
                <c:pt idx="77" formatCode="#,##0.00">
                  <c:v>0</c:v>
                </c:pt>
                <c:pt idx="78" formatCode="#,##0.00">
                  <c:v>0</c:v>
                </c:pt>
                <c:pt idx="79" formatCode="#,##0.00">
                  <c:v>0</c:v>
                </c:pt>
                <c:pt idx="80" formatCode="#,##0.00">
                  <c:v>0</c:v>
                </c:pt>
                <c:pt idx="81" formatCode="#,##0.00">
                  <c:v>0</c:v>
                </c:pt>
                <c:pt idx="82" formatCode="#,##0.00">
                  <c:v>0</c:v>
                </c:pt>
                <c:pt idx="83" formatCode="#,##0.00">
                  <c:v>0</c:v>
                </c:pt>
                <c:pt idx="84" formatCode="#,##0.00">
                  <c:v>0</c:v>
                </c:pt>
                <c:pt idx="85" formatCode="#,##0.00">
                  <c:v>0</c:v>
                </c:pt>
                <c:pt idx="86" formatCode="#,##0.00">
                  <c:v>0</c:v>
                </c:pt>
                <c:pt idx="87" formatCode="#,##0.00">
                  <c:v>0</c:v>
                </c:pt>
                <c:pt idx="88" formatCode="#,##0.00">
                  <c:v>0</c:v>
                </c:pt>
                <c:pt idx="89" formatCode="#,##0.00">
                  <c:v>0</c:v>
                </c:pt>
                <c:pt idx="90" formatCode="#,##0.00">
                  <c:v>0</c:v>
                </c:pt>
                <c:pt idx="91" formatCode="#,##0.00">
                  <c:v>0</c:v>
                </c:pt>
                <c:pt idx="92" formatCode="#,##0.00">
                  <c:v>0</c:v>
                </c:pt>
                <c:pt idx="93" formatCode="#,##0.00">
                  <c:v>0</c:v>
                </c:pt>
                <c:pt idx="94" formatCode="#,##0.00">
                  <c:v>0</c:v>
                </c:pt>
                <c:pt idx="95" formatCode="#,##0.00">
                  <c:v>0</c:v>
                </c:pt>
                <c:pt idx="96" formatCode="#,##0.00">
                  <c:v>23.03</c:v>
                </c:pt>
                <c:pt idx="97" formatCode="#,##0.00">
                  <c:v>0</c:v>
                </c:pt>
                <c:pt idx="98" formatCode="#,##0.00">
                  <c:v>10.43</c:v>
                </c:pt>
                <c:pt idx="99" formatCode="#,##0.00">
                  <c:v>0</c:v>
                </c:pt>
                <c:pt idx="100" formatCode="#,##0.00">
                  <c:v>0</c:v>
                </c:pt>
                <c:pt idx="101" formatCode="#,##0.00">
                  <c:v>0</c:v>
                </c:pt>
                <c:pt idx="102" formatCode="#,##0.00">
                  <c:v>0</c:v>
                </c:pt>
                <c:pt idx="103" formatCode="#,##0.00">
                  <c:v>0</c:v>
                </c:pt>
                <c:pt idx="104" formatCode="#,##0.00">
                  <c:v>0</c:v>
                </c:pt>
                <c:pt idx="105" formatCode="#,##0.00">
                  <c:v>0</c:v>
                </c:pt>
                <c:pt idx="106" formatCode="#,##0.00">
                  <c:v>0</c:v>
                </c:pt>
                <c:pt idx="107" formatCode="#,##0.00">
                  <c:v>187.78</c:v>
                </c:pt>
                <c:pt idx="108" formatCode="#,##0.00">
                  <c:v>76.849999999999994</c:v>
                </c:pt>
                <c:pt idx="109" formatCode="#,##0.00">
                  <c:v>0</c:v>
                </c:pt>
                <c:pt idx="110" formatCode="#,##0.00">
                  <c:v>191.8</c:v>
                </c:pt>
                <c:pt idx="111" formatCode="#,##0.00">
                  <c:v>0</c:v>
                </c:pt>
                <c:pt idx="112" formatCode="#,##0.00">
                  <c:v>0</c:v>
                </c:pt>
                <c:pt idx="113" formatCode="#,##0.00">
                  <c:v>0</c:v>
                </c:pt>
                <c:pt idx="114" formatCode="#,##0.00">
                  <c:v>0</c:v>
                </c:pt>
                <c:pt idx="115" formatCode="#,##0.00">
                  <c:v>0</c:v>
                </c:pt>
                <c:pt idx="116" formatCode="#,##0.00">
                  <c:v>0</c:v>
                </c:pt>
                <c:pt idx="117" formatCode="#,##0.00">
                  <c:v>2.78</c:v>
                </c:pt>
                <c:pt idx="118" formatCode="#,##0.00">
                  <c:v>0</c:v>
                </c:pt>
                <c:pt idx="119" formatCode="#,##0.00">
                  <c:v>0</c:v>
                </c:pt>
                <c:pt idx="120" formatCode="#,##0.00">
                  <c:v>0</c:v>
                </c:pt>
                <c:pt idx="121" formatCode="#,##0.00">
                  <c:v>0</c:v>
                </c:pt>
                <c:pt idx="122" formatCode="#,##0.00">
                  <c:v>0</c:v>
                </c:pt>
                <c:pt idx="123" formatCode="#,##0.00">
                  <c:v>0</c:v>
                </c:pt>
                <c:pt idx="124" formatCode="#,##0.00">
                  <c:v>0</c:v>
                </c:pt>
                <c:pt idx="125" formatCode="#,##0.00">
                  <c:v>0</c:v>
                </c:pt>
                <c:pt idx="126" formatCode="#,##0.00">
                  <c:v>0</c:v>
                </c:pt>
                <c:pt idx="127" formatCode="#,##0.00">
                  <c:v>0</c:v>
                </c:pt>
                <c:pt idx="128" formatCode="#,##0.00">
                  <c:v>0</c:v>
                </c:pt>
                <c:pt idx="129" formatCode="#,##0.00">
                  <c:v>0</c:v>
                </c:pt>
                <c:pt idx="130" formatCode="#,##0.00">
                  <c:v>0</c:v>
                </c:pt>
                <c:pt idx="131" formatCode="#,##0.00">
                  <c:v>0</c:v>
                </c:pt>
                <c:pt idx="132" formatCode="#,##0.00">
                  <c:v>0</c:v>
                </c:pt>
                <c:pt idx="133" formatCode="#,##0.00">
                  <c:v>0</c:v>
                </c:pt>
                <c:pt idx="134" formatCode="#,##0.00">
                  <c:v>0</c:v>
                </c:pt>
                <c:pt idx="135" formatCode="#,##0.00">
                  <c:v>0</c:v>
                </c:pt>
                <c:pt idx="136" formatCode="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2D-4DB5-8C4C-1A67F9F6B4BD}"/>
            </c:ext>
          </c:extLst>
        </c:ser>
        <c:ser>
          <c:idx val="2"/>
          <c:order val="2"/>
          <c:tx>
            <c:strRef>
              <c:f>Eraikinak_Edificios!$AU$3:$AY$3</c:f>
              <c:strCache>
                <c:ptCount val="1"/>
                <c:pt idx="0">
                  <c:v>Gasolioen kostua (€/urte) / Coste Gasóleo (€/año)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Eraikinak_Edificios!$A$5:$A$141</c:f>
              <c:strCache>
                <c:ptCount val="137"/>
                <c:pt idx="0">
                  <c:v>MIRAMON</c:v>
                </c:pt>
                <c:pt idx="1">
                  <c:v>EGOGAIN</c:v>
                </c:pt>
                <c:pt idx="2">
                  <c:v>ERROTABURU</c:v>
                </c:pt>
                <c:pt idx="3">
                  <c:v>TXARA I</c:v>
                </c:pt>
                <c:pt idx="4">
                  <c:v>PALACIO (incluye ANEXO PEÑAFLORIDA)</c:v>
                </c:pt>
                <c:pt idx="5">
                  <c:v>GORDAILUA</c:v>
                </c:pt>
                <c:pt idx="6">
                  <c:v>CENTRO ZUBIETA</c:v>
                </c:pt>
                <c:pt idx="7">
                  <c:v>KOLDO MITXELENA</c:v>
                </c:pt>
                <c:pt idx="8">
                  <c:v>CENTRO FRAISORO</c:v>
                </c:pt>
                <c:pt idx="9">
                  <c:v>CENTRO DONOSTIA</c:v>
                </c:pt>
                <c:pt idx="10">
                  <c:v>ARCHIVO GENERAL TOLOSA</c:v>
                </c:pt>
                <c:pt idx="11">
                  <c:v>TXARA II</c:v>
                </c:pt>
                <c:pt idx="12">
                  <c:v>ARCHIVO HISTÓRICO PROVINCIAL DE GIPUZKOA</c:v>
                </c:pt>
                <c:pt idx="13">
                  <c:v>JULIO CARO BAROJA</c:v>
                </c:pt>
                <c:pt idx="14">
                  <c:v>LABORATORIO FRAISORO</c:v>
                </c:pt>
                <c:pt idx="15">
                  <c:v>ALBERGUE DE ZARAUTZ</c:v>
                </c:pt>
                <c:pt idx="16">
                  <c:v>CENTRO ATEGORRIETA</c:v>
                </c:pt>
                <c:pt idx="17">
                  <c:v>IMPRENTA</c:v>
                </c:pt>
                <c:pt idx="18">
                  <c:v>ALBAOLA ITSAS KULTUR FAKTORIA</c:v>
                </c:pt>
                <c:pt idx="19">
                  <c:v>CENTRO DR. ZUBILLAGA</c:v>
                </c:pt>
                <c:pt idx="20">
                  <c:v>PB EIBAR</c:v>
                </c:pt>
                <c:pt idx="21">
                  <c:v>PB ORDIZIA</c:v>
                </c:pt>
                <c:pt idx="22">
                  <c:v>ALBERGUE DE HONDARRIBIA</c:v>
                </c:pt>
                <c:pt idx="23">
                  <c:v>PB AZPEITIA</c:v>
                </c:pt>
                <c:pt idx="24">
                  <c:v>SUESKOLA GIPUZKOA FUNDAZIOA</c:v>
                </c:pt>
                <c:pt idx="25">
                  <c:v>PB OÑATI</c:v>
                </c:pt>
                <c:pt idx="26">
                  <c:v>PB IRÚN</c:v>
                </c:pt>
                <c:pt idx="27">
                  <c:v>PB TOLOSA</c:v>
                </c:pt>
                <c:pt idx="28">
                  <c:v>PB LEGAZPI</c:v>
                </c:pt>
                <c:pt idx="29">
                  <c:v>OT AZPEITIA</c:v>
                </c:pt>
                <c:pt idx="30">
                  <c:v>PB ZARAUTZ</c:v>
                </c:pt>
                <c:pt idx="31">
                  <c:v>ALBERGUE DE SEGURA</c:v>
                </c:pt>
                <c:pt idx="32">
                  <c:v>ALBERGUE DE ORIO</c:v>
                </c:pt>
                <c:pt idx="33">
                  <c:v>OT IRUN</c:v>
                </c:pt>
                <c:pt idx="34">
                  <c:v>KOMIKIGUNEA</c:v>
                </c:pt>
                <c:pt idx="35">
                  <c:v>C. FORESTAL</c:v>
                </c:pt>
                <c:pt idx="36">
                  <c:v>GAZTEGUNE</c:v>
                </c:pt>
                <c:pt idx="37">
                  <c:v>JOSETXU ENEA</c:v>
                </c:pt>
                <c:pt idx="38">
                  <c:v>OT BERGARA</c:v>
                </c:pt>
                <c:pt idx="39">
                  <c:v>ITURRARAN - Invernaderos</c:v>
                </c:pt>
                <c:pt idx="40">
                  <c:v>OCA BERGARA</c:v>
                </c:pt>
                <c:pt idx="41">
                  <c:v>OT TOLOSA</c:v>
                </c:pt>
                <c:pt idx="42">
                  <c:v>USO FINCA VIVERO ARIZMENDI</c:v>
                </c:pt>
                <c:pt idx="43">
                  <c:v>OCA TOLOSA</c:v>
                </c:pt>
                <c:pt idx="44">
                  <c:v>OFICINAS CENTRALES</c:v>
                </c:pt>
                <c:pt idx="45">
                  <c:v>Escuela de Cine TABAKALERA</c:v>
                </c:pt>
                <c:pt idx="46">
                  <c:v>OT EIBAR</c:v>
                </c:pt>
                <c:pt idx="47">
                  <c:v>OFICINA DE TURISMO</c:v>
                </c:pt>
                <c:pt idx="48">
                  <c:v>OCA ELGOIBAR</c:v>
                </c:pt>
                <c:pt idx="49">
                  <c:v>FINCA ZUBIETA</c:v>
                </c:pt>
                <c:pt idx="50">
                  <c:v>ETXETEK y UNIDAD VALORACIÓN IRÚN</c:v>
                </c:pt>
                <c:pt idx="51">
                  <c:v>GIZALDE</c:v>
                </c:pt>
                <c:pt idx="52">
                  <c:v>OCA ORDIZIA</c:v>
                </c:pt>
                <c:pt idx="53">
                  <c:v>FED.PIRAGUISMO</c:v>
                </c:pt>
                <c:pt idx="54">
                  <c:v>OR DONOSTIA – GROS</c:v>
                </c:pt>
                <c:pt idx="55">
                  <c:v>OR DONOSTIA  AMARA</c:v>
                </c:pt>
                <c:pt idx="56">
                  <c:v>URRULEKU</c:v>
                </c:pt>
                <c:pt idx="57">
                  <c:v>ORGANIZ. BIBLIOTECARIA</c:v>
                </c:pt>
                <c:pt idx="58">
                  <c:v>VIVIENDA INSERCIÓN</c:v>
                </c:pt>
                <c:pt idx="59">
                  <c:v>OCA ZARAUTZ</c:v>
                </c:pt>
                <c:pt idx="60">
                  <c:v>Etorlur Oficina y Local </c:v>
                </c:pt>
                <c:pt idx="61">
                  <c:v>FEDERACIONES - ZUATZU EDIF. BIDASOA</c:v>
                </c:pt>
                <c:pt idx="62">
                  <c:v>ALMACEN ATEGORR.-PARQUE MOVIL</c:v>
                </c:pt>
                <c:pt idx="63">
                  <c:v>ALMACEN - REKALDE ARCHIVO</c:v>
                </c:pt>
                <c:pt idx="64">
                  <c:v>OR BEASAIN</c:v>
                </c:pt>
                <c:pt idx="65">
                  <c:v>CAZA - CEMEI 3.17</c:v>
                </c:pt>
                <c:pt idx="66">
                  <c:v>LAURGAIN-CASERIO AIA</c:v>
                </c:pt>
                <c:pt idx="67">
                  <c:v>UNIDAD VALORACIÓN</c:v>
                </c:pt>
                <c:pt idx="68">
                  <c:v>VIVIENDA- PARQUE MOVIL</c:v>
                </c:pt>
                <c:pt idx="69">
                  <c:v>ETXETEK y UNIDAD VALORACIÓN - ANDOAIN</c:v>
                </c:pt>
                <c:pt idx="70">
                  <c:v>OCA OIARTZUN</c:v>
                </c:pt>
                <c:pt idx="71">
                  <c:v>NATACIÓN - CEMEI 2.16</c:v>
                </c:pt>
                <c:pt idx="72">
                  <c:v>OR HERNANI</c:v>
                </c:pt>
                <c:pt idx="73">
                  <c:v>DEPORTE ADAPTADO - CEMEI 2.17</c:v>
                </c:pt>
                <c:pt idx="74">
                  <c:v>BALONCESTO - CEMEI 4.11</c:v>
                </c:pt>
                <c:pt idx="75">
                  <c:v>PELOTA - CEMEI 3.06</c:v>
                </c:pt>
                <c:pt idx="76">
                  <c:v>O.COMARCAL DEPORTES</c:v>
                </c:pt>
                <c:pt idx="77">
                  <c:v>ATLETISMO - CEMEI 4.06</c:v>
                </c:pt>
                <c:pt idx="78">
                  <c:v>ETXEZARRETA ETXEA</c:v>
                </c:pt>
                <c:pt idx="79">
                  <c:v>Bº BURRUGARRETA GARAJE</c:v>
                </c:pt>
                <c:pt idx="80">
                  <c:v>MONTAÑA - CEMEI 2.15</c:v>
                </c:pt>
                <c:pt idx="81">
                  <c:v>ETXETEK y UNIDAD VALORACIÓN - ZARAUTZ</c:v>
                </c:pt>
                <c:pt idx="82">
                  <c:v>KARATE - JUDO Y TAEKWONDO - CEMEI 3.15</c:v>
                </c:pt>
                <c:pt idx="83">
                  <c:v>REMO - CEMEI 2.04</c:v>
                </c:pt>
                <c:pt idx="84">
                  <c:v>ARCHIVO PROTOCOLOS OÑATI</c:v>
                </c:pt>
                <c:pt idx="85">
                  <c:v>ARIZMENDI – ERREKUPERAZIO GUNEA</c:v>
                </c:pt>
                <c:pt idx="86">
                  <c:v>CASA FORESTAL</c:v>
                </c:pt>
                <c:pt idx="87">
                  <c:v>GIZARTE POLITIKA- ETXEBIZITZA</c:v>
                </c:pt>
                <c:pt idx="88">
                  <c:v>CL. MIRACRUZ- 32-BAJO 1</c:v>
                </c:pt>
                <c:pt idx="89">
                  <c:v>ESCALERA - VIVIENDA </c:v>
                </c:pt>
                <c:pt idx="90">
                  <c:v>CASA FORESTAL</c:v>
                </c:pt>
                <c:pt idx="91">
                  <c:v>BOXEO- AUTOMOVILISMO y OF. DIPUTACIÓN - CEMEI 3.04</c:v>
                </c:pt>
                <c:pt idx="92">
                  <c:v>CASA FORESTAL. Bº ULIBARRI</c:v>
                </c:pt>
                <c:pt idx="93">
                  <c:v>SARROLA BASERRIA</c:v>
                </c:pt>
                <c:pt idx="94">
                  <c:v>SAGASTIZABAL BASERRIA</c:v>
                </c:pt>
                <c:pt idx="95">
                  <c:v>ALMACEN BELARTZA</c:v>
                </c:pt>
                <c:pt idx="96">
                  <c:v>LAURGAIN</c:v>
                </c:pt>
                <c:pt idx="97">
                  <c:v>CASERIO ORBELAUN</c:v>
                </c:pt>
                <c:pt idx="98">
                  <c:v>VILLA ATARIA 13</c:v>
                </c:pt>
                <c:pt idx="99">
                  <c:v>NAVALALDEA- Pabellón A10</c:v>
                </c:pt>
                <c:pt idx="100">
                  <c:v>LOCALES</c:v>
                </c:pt>
                <c:pt idx="101">
                  <c:v>ESTABLO</c:v>
                </c:pt>
                <c:pt idx="102">
                  <c:v>OR ERRENTERIA</c:v>
                </c:pt>
                <c:pt idx="103">
                  <c:v>SOTO MUELLE</c:v>
                </c:pt>
                <c:pt idx="104">
                  <c:v>VIVIENDAS MENORES ARRASATE</c:v>
                </c:pt>
                <c:pt idx="105">
                  <c:v>CASA FORESTAL OTZAURTE</c:v>
                </c:pt>
                <c:pt idx="106">
                  <c:v>ALMACEN</c:v>
                </c:pt>
                <c:pt idx="107">
                  <c:v>GIZARTE POLITIKA- ETXEBIZITZA</c:v>
                </c:pt>
                <c:pt idx="108">
                  <c:v>VIVIENDA ATEGORRIETA 2º IZQ</c:v>
                </c:pt>
                <c:pt idx="109">
                  <c:v>AMEZKETALARDI</c:v>
                </c:pt>
                <c:pt idx="110">
                  <c:v>GIZARTE POLITIKA- ETXEBIZITZA</c:v>
                </c:pt>
                <c:pt idx="111">
                  <c:v>VIVIENDA ATEGORRIETA 1º DRCH</c:v>
                </c:pt>
                <c:pt idx="112">
                  <c:v>KIROL ETXEA</c:v>
                </c:pt>
                <c:pt idx="113">
                  <c:v>Bº IBAETA-GARAJE (Archivo Pr.)</c:v>
                </c:pt>
                <c:pt idx="114">
                  <c:v>CARPA EXTERIOR - Nestor Basterretxea</c:v>
                </c:pt>
                <c:pt idx="115">
                  <c:v>CASA DEL MAR HOSPEDERÍA PASAIA</c:v>
                </c:pt>
                <c:pt idx="116">
                  <c:v>KARPA BAT</c:v>
                </c:pt>
                <c:pt idx="117">
                  <c:v>VIVIENDA ATEGORRIETA 4ºDRCH</c:v>
                </c:pt>
                <c:pt idx="118">
                  <c:v>VIVIENDA PASAIA </c:v>
                </c:pt>
                <c:pt idx="119">
                  <c:v>CENTRO DE DIA PERSONAS ENFERMEDAD MENTAL</c:v>
                </c:pt>
                <c:pt idx="120">
                  <c:v>VOLUNTARIADO</c:v>
                </c:pt>
                <c:pt idx="121">
                  <c:v>PISO DE MUJERES</c:v>
                </c:pt>
                <c:pt idx="122">
                  <c:v>FERRERIA AGORREGI</c:v>
                </c:pt>
                <c:pt idx="123">
                  <c:v>Vivienda Txaeta kalea- 14 1 C</c:v>
                </c:pt>
                <c:pt idx="124">
                  <c:v>Vivienda Txaeta kalea- 14 1 D</c:v>
                </c:pt>
                <c:pt idx="125">
                  <c:v>ZIKUÑAGA ADINGABEEN ZENTROA</c:v>
                </c:pt>
                <c:pt idx="126">
                  <c:v>Vivienda Ategorrieta Hiribidea- 79- 3º drcha</c:v>
                </c:pt>
                <c:pt idx="127">
                  <c:v>Vivienda Ategorrieta Hiribidea- 79- 3º Izq</c:v>
                </c:pt>
                <c:pt idx="128">
                  <c:v>Vivienda Ategorrieta Hiribidea- 79- 4º Izq</c:v>
                </c:pt>
                <c:pt idx="129">
                  <c:v>Garaje Juntas Generales (Edificio antiguo)</c:v>
                </c:pt>
                <c:pt idx="130">
                  <c:v>Etxetek - Ardantza 5 - Eibar</c:v>
                </c:pt>
                <c:pt idx="131">
                  <c:v>Etxetek - Ardantza 9 - Eibar</c:v>
                </c:pt>
                <c:pt idx="132">
                  <c:v>CENTRO DE ACOGIDA DE URGENCIA</c:v>
                </c:pt>
                <c:pt idx="133">
                  <c:v>Centro Inserción Social </c:v>
                </c:pt>
                <c:pt idx="134">
                  <c:v>CENTRO DE DIA SORALUZE</c:v>
                </c:pt>
                <c:pt idx="135">
                  <c:v>Almacen SACEM</c:v>
                </c:pt>
                <c:pt idx="136">
                  <c:v>Villa asunción</c:v>
                </c:pt>
              </c:strCache>
            </c:strRef>
          </c:cat>
          <c:val>
            <c:numRef>
              <c:f>Eraikinak_Edificios!$AY$5:$AY$141</c:f>
              <c:numCache>
                <c:formatCode>#,##0.00</c:formatCode>
                <c:ptCount val="1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52467.32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 formatCode="#,##0">
                  <c:v>11229.2</c:v>
                </c:pt>
                <c:pt idx="18">
                  <c:v>0</c:v>
                </c:pt>
                <c:pt idx="19">
                  <c:v>0</c:v>
                </c:pt>
                <c:pt idx="20" formatCode="#,##0">
                  <c:v>7178.6</c:v>
                </c:pt>
                <c:pt idx="21" formatCode="#,##0">
                  <c:v>7278.3</c:v>
                </c:pt>
                <c:pt idx="22" formatCode="#,##0">
                  <c:v>879.2</c:v>
                </c:pt>
                <c:pt idx="23">
                  <c:v>0</c:v>
                </c:pt>
                <c:pt idx="24">
                  <c:v>0</c:v>
                </c:pt>
                <c:pt idx="25" formatCode="#,##0">
                  <c:v>7362.5</c:v>
                </c:pt>
                <c:pt idx="26" formatCode="#,##0">
                  <c:v>6159.1</c:v>
                </c:pt>
                <c:pt idx="27" formatCode="#,##0">
                  <c:v>6332.4</c:v>
                </c:pt>
                <c:pt idx="28" formatCode="#,##0">
                  <c:v>7012.6</c:v>
                </c:pt>
                <c:pt idx="29">
                  <c:v>0</c:v>
                </c:pt>
                <c:pt idx="30" formatCode="General">
                  <c:v>5870.8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2395.21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2D-4DB5-8C4C-1A67F9F6B4BD}"/>
            </c:ext>
          </c:extLst>
        </c:ser>
        <c:ser>
          <c:idx val="3"/>
          <c:order val="3"/>
          <c:tx>
            <c:strRef>
              <c:f>Eraikinak_Edificios!$BJ$3:$BN$3</c:f>
              <c:strCache>
                <c:ptCount val="1"/>
                <c:pt idx="0">
                  <c:v>Propano gasaren kostua (€/urte) / Coste Gas Propano (€/año)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Eraikinak_Edificios!$A$5:$A$141</c:f>
              <c:strCache>
                <c:ptCount val="137"/>
                <c:pt idx="0">
                  <c:v>MIRAMON</c:v>
                </c:pt>
                <c:pt idx="1">
                  <c:v>EGOGAIN</c:v>
                </c:pt>
                <c:pt idx="2">
                  <c:v>ERROTABURU</c:v>
                </c:pt>
                <c:pt idx="3">
                  <c:v>TXARA I</c:v>
                </c:pt>
                <c:pt idx="4">
                  <c:v>PALACIO (incluye ANEXO PEÑAFLORIDA)</c:v>
                </c:pt>
                <c:pt idx="5">
                  <c:v>GORDAILUA</c:v>
                </c:pt>
                <c:pt idx="6">
                  <c:v>CENTRO ZUBIETA</c:v>
                </c:pt>
                <c:pt idx="7">
                  <c:v>KOLDO MITXELENA</c:v>
                </c:pt>
                <c:pt idx="8">
                  <c:v>CENTRO FRAISORO</c:v>
                </c:pt>
                <c:pt idx="9">
                  <c:v>CENTRO DONOSTIA</c:v>
                </c:pt>
                <c:pt idx="10">
                  <c:v>ARCHIVO GENERAL TOLOSA</c:v>
                </c:pt>
                <c:pt idx="11">
                  <c:v>TXARA II</c:v>
                </c:pt>
                <c:pt idx="12">
                  <c:v>ARCHIVO HISTÓRICO PROVINCIAL DE GIPUZKOA</c:v>
                </c:pt>
                <c:pt idx="13">
                  <c:v>JULIO CARO BAROJA</c:v>
                </c:pt>
                <c:pt idx="14">
                  <c:v>LABORATORIO FRAISORO</c:v>
                </c:pt>
                <c:pt idx="15">
                  <c:v>ALBERGUE DE ZARAUTZ</c:v>
                </c:pt>
                <c:pt idx="16">
                  <c:v>CENTRO ATEGORRIETA</c:v>
                </c:pt>
                <c:pt idx="17">
                  <c:v>IMPRENTA</c:v>
                </c:pt>
                <c:pt idx="18">
                  <c:v>ALBAOLA ITSAS KULTUR FAKTORIA</c:v>
                </c:pt>
                <c:pt idx="19">
                  <c:v>CENTRO DR. ZUBILLAGA</c:v>
                </c:pt>
                <c:pt idx="20">
                  <c:v>PB EIBAR</c:v>
                </c:pt>
                <c:pt idx="21">
                  <c:v>PB ORDIZIA</c:v>
                </c:pt>
                <c:pt idx="22">
                  <c:v>ALBERGUE DE HONDARRIBIA</c:v>
                </c:pt>
                <c:pt idx="23">
                  <c:v>PB AZPEITIA</c:v>
                </c:pt>
                <c:pt idx="24">
                  <c:v>SUESKOLA GIPUZKOA FUNDAZIOA</c:v>
                </c:pt>
                <c:pt idx="25">
                  <c:v>PB OÑATI</c:v>
                </c:pt>
                <c:pt idx="26">
                  <c:v>PB IRÚN</c:v>
                </c:pt>
                <c:pt idx="27">
                  <c:v>PB TOLOSA</c:v>
                </c:pt>
                <c:pt idx="28">
                  <c:v>PB LEGAZPI</c:v>
                </c:pt>
                <c:pt idx="29">
                  <c:v>OT AZPEITIA</c:v>
                </c:pt>
                <c:pt idx="30">
                  <c:v>PB ZARAUTZ</c:v>
                </c:pt>
                <c:pt idx="31">
                  <c:v>ALBERGUE DE SEGURA</c:v>
                </c:pt>
                <c:pt idx="32">
                  <c:v>ALBERGUE DE ORIO</c:v>
                </c:pt>
                <c:pt idx="33">
                  <c:v>OT IRUN</c:v>
                </c:pt>
                <c:pt idx="34">
                  <c:v>KOMIKIGUNEA</c:v>
                </c:pt>
                <c:pt idx="35">
                  <c:v>C. FORESTAL</c:v>
                </c:pt>
                <c:pt idx="36">
                  <c:v>GAZTEGUNE</c:v>
                </c:pt>
                <c:pt idx="37">
                  <c:v>JOSETXU ENEA</c:v>
                </c:pt>
                <c:pt idx="38">
                  <c:v>OT BERGARA</c:v>
                </c:pt>
                <c:pt idx="39">
                  <c:v>ITURRARAN - Invernaderos</c:v>
                </c:pt>
                <c:pt idx="40">
                  <c:v>OCA BERGARA</c:v>
                </c:pt>
                <c:pt idx="41">
                  <c:v>OT TOLOSA</c:v>
                </c:pt>
                <c:pt idx="42">
                  <c:v>USO FINCA VIVERO ARIZMENDI</c:v>
                </c:pt>
                <c:pt idx="43">
                  <c:v>OCA TOLOSA</c:v>
                </c:pt>
                <c:pt idx="44">
                  <c:v>OFICINAS CENTRALES</c:v>
                </c:pt>
                <c:pt idx="45">
                  <c:v>Escuela de Cine TABAKALERA</c:v>
                </c:pt>
                <c:pt idx="46">
                  <c:v>OT EIBAR</c:v>
                </c:pt>
                <c:pt idx="47">
                  <c:v>OFICINA DE TURISMO</c:v>
                </c:pt>
                <c:pt idx="48">
                  <c:v>OCA ELGOIBAR</c:v>
                </c:pt>
                <c:pt idx="49">
                  <c:v>FINCA ZUBIETA</c:v>
                </c:pt>
                <c:pt idx="50">
                  <c:v>ETXETEK y UNIDAD VALORACIÓN IRÚN</c:v>
                </c:pt>
                <c:pt idx="51">
                  <c:v>GIZALDE</c:v>
                </c:pt>
                <c:pt idx="52">
                  <c:v>OCA ORDIZIA</c:v>
                </c:pt>
                <c:pt idx="53">
                  <c:v>FED.PIRAGUISMO</c:v>
                </c:pt>
                <c:pt idx="54">
                  <c:v>OR DONOSTIA – GROS</c:v>
                </c:pt>
                <c:pt idx="55">
                  <c:v>OR DONOSTIA  AMARA</c:v>
                </c:pt>
                <c:pt idx="56">
                  <c:v>URRULEKU</c:v>
                </c:pt>
                <c:pt idx="57">
                  <c:v>ORGANIZ. BIBLIOTECARIA</c:v>
                </c:pt>
                <c:pt idx="58">
                  <c:v>VIVIENDA INSERCIÓN</c:v>
                </c:pt>
                <c:pt idx="59">
                  <c:v>OCA ZARAUTZ</c:v>
                </c:pt>
                <c:pt idx="60">
                  <c:v>Etorlur Oficina y Local </c:v>
                </c:pt>
                <c:pt idx="61">
                  <c:v>FEDERACIONES - ZUATZU EDIF. BIDASOA</c:v>
                </c:pt>
                <c:pt idx="62">
                  <c:v>ALMACEN ATEGORR.-PARQUE MOVIL</c:v>
                </c:pt>
                <c:pt idx="63">
                  <c:v>ALMACEN - REKALDE ARCHIVO</c:v>
                </c:pt>
                <c:pt idx="64">
                  <c:v>OR BEASAIN</c:v>
                </c:pt>
                <c:pt idx="65">
                  <c:v>CAZA - CEMEI 3.17</c:v>
                </c:pt>
                <c:pt idx="66">
                  <c:v>LAURGAIN-CASERIO AIA</c:v>
                </c:pt>
                <c:pt idx="67">
                  <c:v>UNIDAD VALORACIÓN</c:v>
                </c:pt>
                <c:pt idx="68">
                  <c:v>VIVIENDA- PARQUE MOVIL</c:v>
                </c:pt>
                <c:pt idx="69">
                  <c:v>ETXETEK y UNIDAD VALORACIÓN - ANDOAIN</c:v>
                </c:pt>
                <c:pt idx="70">
                  <c:v>OCA OIARTZUN</c:v>
                </c:pt>
                <c:pt idx="71">
                  <c:v>NATACIÓN - CEMEI 2.16</c:v>
                </c:pt>
                <c:pt idx="72">
                  <c:v>OR HERNANI</c:v>
                </c:pt>
                <c:pt idx="73">
                  <c:v>DEPORTE ADAPTADO - CEMEI 2.17</c:v>
                </c:pt>
                <c:pt idx="74">
                  <c:v>BALONCESTO - CEMEI 4.11</c:v>
                </c:pt>
                <c:pt idx="75">
                  <c:v>PELOTA - CEMEI 3.06</c:v>
                </c:pt>
                <c:pt idx="76">
                  <c:v>O.COMARCAL DEPORTES</c:v>
                </c:pt>
                <c:pt idx="77">
                  <c:v>ATLETISMO - CEMEI 4.06</c:v>
                </c:pt>
                <c:pt idx="78">
                  <c:v>ETXEZARRETA ETXEA</c:v>
                </c:pt>
                <c:pt idx="79">
                  <c:v>Bº BURRUGARRETA GARAJE</c:v>
                </c:pt>
                <c:pt idx="80">
                  <c:v>MONTAÑA - CEMEI 2.15</c:v>
                </c:pt>
                <c:pt idx="81">
                  <c:v>ETXETEK y UNIDAD VALORACIÓN - ZARAUTZ</c:v>
                </c:pt>
                <c:pt idx="82">
                  <c:v>KARATE - JUDO Y TAEKWONDO - CEMEI 3.15</c:v>
                </c:pt>
                <c:pt idx="83">
                  <c:v>REMO - CEMEI 2.04</c:v>
                </c:pt>
                <c:pt idx="84">
                  <c:v>ARCHIVO PROTOCOLOS OÑATI</c:v>
                </c:pt>
                <c:pt idx="85">
                  <c:v>ARIZMENDI – ERREKUPERAZIO GUNEA</c:v>
                </c:pt>
                <c:pt idx="86">
                  <c:v>CASA FORESTAL</c:v>
                </c:pt>
                <c:pt idx="87">
                  <c:v>GIZARTE POLITIKA- ETXEBIZITZA</c:v>
                </c:pt>
                <c:pt idx="88">
                  <c:v>CL. MIRACRUZ- 32-BAJO 1</c:v>
                </c:pt>
                <c:pt idx="89">
                  <c:v>ESCALERA - VIVIENDA </c:v>
                </c:pt>
                <c:pt idx="90">
                  <c:v>CASA FORESTAL</c:v>
                </c:pt>
                <c:pt idx="91">
                  <c:v>BOXEO- AUTOMOVILISMO y OF. DIPUTACIÓN - CEMEI 3.04</c:v>
                </c:pt>
                <c:pt idx="92">
                  <c:v>CASA FORESTAL. Bº ULIBARRI</c:v>
                </c:pt>
                <c:pt idx="93">
                  <c:v>SARROLA BASERRIA</c:v>
                </c:pt>
                <c:pt idx="94">
                  <c:v>SAGASTIZABAL BASERRIA</c:v>
                </c:pt>
                <c:pt idx="95">
                  <c:v>ALMACEN BELARTZA</c:v>
                </c:pt>
                <c:pt idx="96">
                  <c:v>LAURGAIN</c:v>
                </c:pt>
                <c:pt idx="97">
                  <c:v>CASERIO ORBELAUN</c:v>
                </c:pt>
                <c:pt idx="98">
                  <c:v>VILLA ATARIA 13</c:v>
                </c:pt>
                <c:pt idx="99">
                  <c:v>NAVALALDEA- Pabellón A10</c:v>
                </c:pt>
                <c:pt idx="100">
                  <c:v>LOCALES</c:v>
                </c:pt>
                <c:pt idx="101">
                  <c:v>ESTABLO</c:v>
                </c:pt>
                <c:pt idx="102">
                  <c:v>OR ERRENTERIA</c:v>
                </c:pt>
                <c:pt idx="103">
                  <c:v>SOTO MUELLE</c:v>
                </c:pt>
                <c:pt idx="104">
                  <c:v>VIVIENDAS MENORES ARRASATE</c:v>
                </c:pt>
                <c:pt idx="105">
                  <c:v>CASA FORESTAL OTZAURTE</c:v>
                </c:pt>
                <c:pt idx="106">
                  <c:v>ALMACEN</c:v>
                </c:pt>
                <c:pt idx="107">
                  <c:v>GIZARTE POLITIKA- ETXEBIZITZA</c:v>
                </c:pt>
                <c:pt idx="108">
                  <c:v>VIVIENDA ATEGORRIETA 2º IZQ</c:v>
                </c:pt>
                <c:pt idx="109">
                  <c:v>AMEZKETALARDI</c:v>
                </c:pt>
                <c:pt idx="110">
                  <c:v>GIZARTE POLITIKA- ETXEBIZITZA</c:v>
                </c:pt>
                <c:pt idx="111">
                  <c:v>VIVIENDA ATEGORRIETA 1º DRCH</c:v>
                </c:pt>
                <c:pt idx="112">
                  <c:v>KIROL ETXEA</c:v>
                </c:pt>
                <c:pt idx="113">
                  <c:v>Bº IBAETA-GARAJE (Archivo Pr.)</c:v>
                </c:pt>
                <c:pt idx="114">
                  <c:v>CARPA EXTERIOR - Nestor Basterretxea</c:v>
                </c:pt>
                <c:pt idx="115">
                  <c:v>CASA DEL MAR HOSPEDERÍA PASAIA</c:v>
                </c:pt>
                <c:pt idx="116">
                  <c:v>KARPA BAT</c:v>
                </c:pt>
                <c:pt idx="117">
                  <c:v>VIVIENDA ATEGORRIETA 4ºDRCH</c:v>
                </c:pt>
                <c:pt idx="118">
                  <c:v>VIVIENDA PASAIA </c:v>
                </c:pt>
                <c:pt idx="119">
                  <c:v>CENTRO DE DIA PERSONAS ENFERMEDAD MENTAL</c:v>
                </c:pt>
                <c:pt idx="120">
                  <c:v>VOLUNTARIADO</c:v>
                </c:pt>
                <c:pt idx="121">
                  <c:v>PISO DE MUJERES</c:v>
                </c:pt>
                <c:pt idx="122">
                  <c:v>FERRERIA AGORREGI</c:v>
                </c:pt>
                <c:pt idx="123">
                  <c:v>Vivienda Txaeta kalea- 14 1 C</c:v>
                </c:pt>
                <c:pt idx="124">
                  <c:v>Vivienda Txaeta kalea- 14 1 D</c:v>
                </c:pt>
                <c:pt idx="125">
                  <c:v>ZIKUÑAGA ADINGABEEN ZENTROA</c:v>
                </c:pt>
                <c:pt idx="126">
                  <c:v>Vivienda Ategorrieta Hiribidea- 79- 3º drcha</c:v>
                </c:pt>
                <c:pt idx="127">
                  <c:v>Vivienda Ategorrieta Hiribidea- 79- 3º Izq</c:v>
                </c:pt>
                <c:pt idx="128">
                  <c:v>Vivienda Ategorrieta Hiribidea- 79- 4º Izq</c:v>
                </c:pt>
                <c:pt idx="129">
                  <c:v>Garaje Juntas Generales (Edificio antiguo)</c:v>
                </c:pt>
                <c:pt idx="130">
                  <c:v>Etxetek - Ardantza 5 - Eibar</c:v>
                </c:pt>
                <c:pt idx="131">
                  <c:v>Etxetek - Ardantza 9 - Eibar</c:v>
                </c:pt>
                <c:pt idx="132">
                  <c:v>CENTRO DE ACOGIDA DE URGENCIA</c:v>
                </c:pt>
                <c:pt idx="133">
                  <c:v>Centro Inserción Social </c:v>
                </c:pt>
                <c:pt idx="134">
                  <c:v>CENTRO DE DIA SORALUZE</c:v>
                </c:pt>
                <c:pt idx="135">
                  <c:v>Almacen SACEM</c:v>
                </c:pt>
                <c:pt idx="136">
                  <c:v>Villa asunción</c:v>
                </c:pt>
              </c:strCache>
            </c:strRef>
          </c:cat>
          <c:val>
            <c:numRef>
              <c:f>Eraikinak_Edificios!$BN$5:$BN$141</c:f>
              <c:numCache>
                <c:formatCode>#,##0.00</c:formatCode>
                <c:ptCount val="1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894.7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2961.8</c:v>
                </c:pt>
                <c:pt idx="32">
                  <c:v>1940.6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2D-4DB5-8C4C-1A67F9F6B4BD}"/>
            </c:ext>
          </c:extLst>
        </c:ser>
        <c:ser>
          <c:idx val="4"/>
          <c:order val="4"/>
          <c:tx>
            <c:strRef>
              <c:f>Eraikinak_Edificios!$BY$3:$CC$3</c:f>
              <c:strCache>
                <c:ptCount val="1"/>
                <c:pt idx="0">
                  <c:v>Bioamasaren kostua (€/urte) / Coste de biomasa (€/año)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  <a:sp3d/>
          </c:spPr>
          <c:invertIfNegative val="0"/>
          <c:cat>
            <c:strRef>
              <c:f>Eraikinak_Edificios!$A$5:$A$141</c:f>
              <c:strCache>
                <c:ptCount val="137"/>
                <c:pt idx="0">
                  <c:v>MIRAMON</c:v>
                </c:pt>
                <c:pt idx="1">
                  <c:v>EGOGAIN</c:v>
                </c:pt>
                <c:pt idx="2">
                  <c:v>ERROTABURU</c:v>
                </c:pt>
                <c:pt idx="3">
                  <c:v>TXARA I</c:v>
                </c:pt>
                <c:pt idx="4">
                  <c:v>PALACIO (incluye ANEXO PEÑAFLORIDA)</c:v>
                </c:pt>
                <c:pt idx="5">
                  <c:v>GORDAILUA</c:v>
                </c:pt>
                <c:pt idx="6">
                  <c:v>CENTRO ZUBIETA</c:v>
                </c:pt>
                <c:pt idx="7">
                  <c:v>KOLDO MITXELENA</c:v>
                </c:pt>
                <c:pt idx="8">
                  <c:v>CENTRO FRAISORO</c:v>
                </c:pt>
                <c:pt idx="9">
                  <c:v>CENTRO DONOSTIA</c:v>
                </c:pt>
                <c:pt idx="10">
                  <c:v>ARCHIVO GENERAL TOLOSA</c:v>
                </c:pt>
                <c:pt idx="11">
                  <c:v>TXARA II</c:v>
                </c:pt>
                <c:pt idx="12">
                  <c:v>ARCHIVO HISTÓRICO PROVINCIAL DE GIPUZKOA</c:v>
                </c:pt>
                <c:pt idx="13">
                  <c:v>JULIO CARO BAROJA</c:v>
                </c:pt>
                <c:pt idx="14">
                  <c:v>LABORATORIO FRAISORO</c:v>
                </c:pt>
                <c:pt idx="15">
                  <c:v>ALBERGUE DE ZARAUTZ</c:v>
                </c:pt>
                <c:pt idx="16">
                  <c:v>CENTRO ATEGORRIETA</c:v>
                </c:pt>
                <c:pt idx="17">
                  <c:v>IMPRENTA</c:v>
                </c:pt>
                <c:pt idx="18">
                  <c:v>ALBAOLA ITSAS KULTUR FAKTORIA</c:v>
                </c:pt>
                <c:pt idx="19">
                  <c:v>CENTRO DR. ZUBILLAGA</c:v>
                </c:pt>
                <c:pt idx="20">
                  <c:v>PB EIBAR</c:v>
                </c:pt>
                <c:pt idx="21">
                  <c:v>PB ORDIZIA</c:v>
                </c:pt>
                <c:pt idx="22">
                  <c:v>ALBERGUE DE HONDARRIBIA</c:v>
                </c:pt>
                <c:pt idx="23">
                  <c:v>PB AZPEITIA</c:v>
                </c:pt>
                <c:pt idx="24">
                  <c:v>SUESKOLA GIPUZKOA FUNDAZIOA</c:v>
                </c:pt>
                <c:pt idx="25">
                  <c:v>PB OÑATI</c:v>
                </c:pt>
                <c:pt idx="26">
                  <c:v>PB IRÚN</c:v>
                </c:pt>
                <c:pt idx="27">
                  <c:v>PB TOLOSA</c:v>
                </c:pt>
                <c:pt idx="28">
                  <c:v>PB LEGAZPI</c:v>
                </c:pt>
                <c:pt idx="29">
                  <c:v>OT AZPEITIA</c:v>
                </c:pt>
                <c:pt idx="30">
                  <c:v>PB ZARAUTZ</c:v>
                </c:pt>
                <c:pt idx="31">
                  <c:v>ALBERGUE DE SEGURA</c:v>
                </c:pt>
                <c:pt idx="32">
                  <c:v>ALBERGUE DE ORIO</c:v>
                </c:pt>
                <c:pt idx="33">
                  <c:v>OT IRUN</c:v>
                </c:pt>
                <c:pt idx="34">
                  <c:v>KOMIKIGUNEA</c:v>
                </c:pt>
                <c:pt idx="35">
                  <c:v>C. FORESTAL</c:v>
                </c:pt>
                <c:pt idx="36">
                  <c:v>GAZTEGUNE</c:v>
                </c:pt>
                <c:pt idx="37">
                  <c:v>JOSETXU ENEA</c:v>
                </c:pt>
                <c:pt idx="38">
                  <c:v>OT BERGARA</c:v>
                </c:pt>
                <c:pt idx="39">
                  <c:v>ITURRARAN - Invernaderos</c:v>
                </c:pt>
                <c:pt idx="40">
                  <c:v>OCA BERGARA</c:v>
                </c:pt>
                <c:pt idx="41">
                  <c:v>OT TOLOSA</c:v>
                </c:pt>
                <c:pt idx="42">
                  <c:v>USO FINCA VIVERO ARIZMENDI</c:v>
                </c:pt>
                <c:pt idx="43">
                  <c:v>OCA TOLOSA</c:v>
                </c:pt>
                <c:pt idx="44">
                  <c:v>OFICINAS CENTRALES</c:v>
                </c:pt>
                <c:pt idx="45">
                  <c:v>Escuela de Cine TABAKALERA</c:v>
                </c:pt>
                <c:pt idx="46">
                  <c:v>OT EIBAR</c:v>
                </c:pt>
                <c:pt idx="47">
                  <c:v>OFICINA DE TURISMO</c:v>
                </c:pt>
                <c:pt idx="48">
                  <c:v>OCA ELGOIBAR</c:v>
                </c:pt>
                <c:pt idx="49">
                  <c:v>FINCA ZUBIETA</c:v>
                </c:pt>
                <c:pt idx="50">
                  <c:v>ETXETEK y UNIDAD VALORACIÓN IRÚN</c:v>
                </c:pt>
                <c:pt idx="51">
                  <c:v>GIZALDE</c:v>
                </c:pt>
                <c:pt idx="52">
                  <c:v>OCA ORDIZIA</c:v>
                </c:pt>
                <c:pt idx="53">
                  <c:v>FED.PIRAGUISMO</c:v>
                </c:pt>
                <c:pt idx="54">
                  <c:v>OR DONOSTIA – GROS</c:v>
                </c:pt>
                <c:pt idx="55">
                  <c:v>OR DONOSTIA  AMARA</c:v>
                </c:pt>
                <c:pt idx="56">
                  <c:v>URRULEKU</c:v>
                </c:pt>
                <c:pt idx="57">
                  <c:v>ORGANIZ. BIBLIOTECARIA</c:v>
                </c:pt>
                <c:pt idx="58">
                  <c:v>VIVIENDA INSERCIÓN</c:v>
                </c:pt>
                <c:pt idx="59">
                  <c:v>OCA ZARAUTZ</c:v>
                </c:pt>
                <c:pt idx="60">
                  <c:v>Etorlur Oficina y Local </c:v>
                </c:pt>
                <c:pt idx="61">
                  <c:v>FEDERACIONES - ZUATZU EDIF. BIDASOA</c:v>
                </c:pt>
                <c:pt idx="62">
                  <c:v>ALMACEN ATEGORR.-PARQUE MOVIL</c:v>
                </c:pt>
                <c:pt idx="63">
                  <c:v>ALMACEN - REKALDE ARCHIVO</c:v>
                </c:pt>
                <c:pt idx="64">
                  <c:v>OR BEASAIN</c:v>
                </c:pt>
                <c:pt idx="65">
                  <c:v>CAZA - CEMEI 3.17</c:v>
                </c:pt>
                <c:pt idx="66">
                  <c:v>LAURGAIN-CASERIO AIA</c:v>
                </c:pt>
                <c:pt idx="67">
                  <c:v>UNIDAD VALORACIÓN</c:v>
                </c:pt>
                <c:pt idx="68">
                  <c:v>VIVIENDA- PARQUE MOVIL</c:v>
                </c:pt>
                <c:pt idx="69">
                  <c:v>ETXETEK y UNIDAD VALORACIÓN - ANDOAIN</c:v>
                </c:pt>
                <c:pt idx="70">
                  <c:v>OCA OIARTZUN</c:v>
                </c:pt>
                <c:pt idx="71">
                  <c:v>NATACIÓN - CEMEI 2.16</c:v>
                </c:pt>
                <c:pt idx="72">
                  <c:v>OR HERNANI</c:v>
                </c:pt>
                <c:pt idx="73">
                  <c:v>DEPORTE ADAPTADO - CEMEI 2.17</c:v>
                </c:pt>
                <c:pt idx="74">
                  <c:v>BALONCESTO - CEMEI 4.11</c:v>
                </c:pt>
                <c:pt idx="75">
                  <c:v>PELOTA - CEMEI 3.06</c:v>
                </c:pt>
                <c:pt idx="76">
                  <c:v>O.COMARCAL DEPORTES</c:v>
                </c:pt>
                <c:pt idx="77">
                  <c:v>ATLETISMO - CEMEI 4.06</c:v>
                </c:pt>
                <c:pt idx="78">
                  <c:v>ETXEZARRETA ETXEA</c:v>
                </c:pt>
                <c:pt idx="79">
                  <c:v>Bº BURRUGARRETA GARAJE</c:v>
                </c:pt>
                <c:pt idx="80">
                  <c:v>MONTAÑA - CEMEI 2.15</c:v>
                </c:pt>
                <c:pt idx="81">
                  <c:v>ETXETEK y UNIDAD VALORACIÓN - ZARAUTZ</c:v>
                </c:pt>
                <c:pt idx="82">
                  <c:v>KARATE - JUDO Y TAEKWONDO - CEMEI 3.15</c:v>
                </c:pt>
                <c:pt idx="83">
                  <c:v>REMO - CEMEI 2.04</c:v>
                </c:pt>
                <c:pt idx="84">
                  <c:v>ARCHIVO PROTOCOLOS OÑATI</c:v>
                </c:pt>
                <c:pt idx="85">
                  <c:v>ARIZMENDI – ERREKUPERAZIO GUNEA</c:v>
                </c:pt>
                <c:pt idx="86">
                  <c:v>CASA FORESTAL</c:v>
                </c:pt>
                <c:pt idx="87">
                  <c:v>GIZARTE POLITIKA- ETXEBIZITZA</c:v>
                </c:pt>
                <c:pt idx="88">
                  <c:v>CL. MIRACRUZ- 32-BAJO 1</c:v>
                </c:pt>
                <c:pt idx="89">
                  <c:v>ESCALERA - VIVIENDA </c:v>
                </c:pt>
                <c:pt idx="90">
                  <c:v>CASA FORESTAL</c:v>
                </c:pt>
                <c:pt idx="91">
                  <c:v>BOXEO- AUTOMOVILISMO y OF. DIPUTACIÓN - CEMEI 3.04</c:v>
                </c:pt>
                <c:pt idx="92">
                  <c:v>CASA FORESTAL. Bº ULIBARRI</c:v>
                </c:pt>
                <c:pt idx="93">
                  <c:v>SARROLA BASERRIA</c:v>
                </c:pt>
                <c:pt idx="94">
                  <c:v>SAGASTIZABAL BASERRIA</c:v>
                </c:pt>
                <c:pt idx="95">
                  <c:v>ALMACEN BELARTZA</c:v>
                </c:pt>
                <c:pt idx="96">
                  <c:v>LAURGAIN</c:v>
                </c:pt>
                <c:pt idx="97">
                  <c:v>CASERIO ORBELAUN</c:v>
                </c:pt>
                <c:pt idx="98">
                  <c:v>VILLA ATARIA 13</c:v>
                </c:pt>
                <c:pt idx="99">
                  <c:v>NAVALALDEA- Pabellón A10</c:v>
                </c:pt>
                <c:pt idx="100">
                  <c:v>LOCALES</c:v>
                </c:pt>
                <c:pt idx="101">
                  <c:v>ESTABLO</c:v>
                </c:pt>
                <c:pt idx="102">
                  <c:v>OR ERRENTERIA</c:v>
                </c:pt>
                <c:pt idx="103">
                  <c:v>SOTO MUELLE</c:v>
                </c:pt>
                <c:pt idx="104">
                  <c:v>VIVIENDAS MENORES ARRASATE</c:v>
                </c:pt>
                <c:pt idx="105">
                  <c:v>CASA FORESTAL OTZAURTE</c:v>
                </c:pt>
                <c:pt idx="106">
                  <c:v>ALMACEN</c:v>
                </c:pt>
                <c:pt idx="107">
                  <c:v>GIZARTE POLITIKA- ETXEBIZITZA</c:v>
                </c:pt>
                <c:pt idx="108">
                  <c:v>VIVIENDA ATEGORRIETA 2º IZQ</c:v>
                </c:pt>
                <c:pt idx="109">
                  <c:v>AMEZKETALARDI</c:v>
                </c:pt>
                <c:pt idx="110">
                  <c:v>GIZARTE POLITIKA- ETXEBIZITZA</c:v>
                </c:pt>
                <c:pt idx="111">
                  <c:v>VIVIENDA ATEGORRIETA 1º DRCH</c:v>
                </c:pt>
                <c:pt idx="112">
                  <c:v>KIROL ETXEA</c:v>
                </c:pt>
                <c:pt idx="113">
                  <c:v>Bº IBAETA-GARAJE (Archivo Pr.)</c:v>
                </c:pt>
                <c:pt idx="114">
                  <c:v>CARPA EXTERIOR - Nestor Basterretxea</c:v>
                </c:pt>
                <c:pt idx="115">
                  <c:v>CASA DEL MAR HOSPEDERÍA PASAIA</c:v>
                </c:pt>
                <c:pt idx="116">
                  <c:v>KARPA BAT</c:v>
                </c:pt>
                <c:pt idx="117">
                  <c:v>VIVIENDA ATEGORRIETA 4ºDRCH</c:v>
                </c:pt>
                <c:pt idx="118">
                  <c:v>VIVIENDA PASAIA </c:v>
                </c:pt>
                <c:pt idx="119">
                  <c:v>CENTRO DE DIA PERSONAS ENFERMEDAD MENTAL</c:v>
                </c:pt>
                <c:pt idx="120">
                  <c:v>VOLUNTARIADO</c:v>
                </c:pt>
                <c:pt idx="121">
                  <c:v>PISO DE MUJERES</c:v>
                </c:pt>
                <c:pt idx="122">
                  <c:v>FERRERIA AGORREGI</c:v>
                </c:pt>
                <c:pt idx="123">
                  <c:v>Vivienda Txaeta kalea- 14 1 C</c:v>
                </c:pt>
                <c:pt idx="124">
                  <c:v>Vivienda Txaeta kalea- 14 1 D</c:v>
                </c:pt>
                <c:pt idx="125">
                  <c:v>ZIKUÑAGA ADINGABEEN ZENTROA</c:v>
                </c:pt>
                <c:pt idx="126">
                  <c:v>Vivienda Ategorrieta Hiribidea- 79- 3º drcha</c:v>
                </c:pt>
                <c:pt idx="127">
                  <c:v>Vivienda Ategorrieta Hiribidea- 79- 3º Izq</c:v>
                </c:pt>
                <c:pt idx="128">
                  <c:v>Vivienda Ategorrieta Hiribidea- 79- 4º Izq</c:v>
                </c:pt>
                <c:pt idx="129">
                  <c:v>Garaje Juntas Generales (Edificio antiguo)</c:v>
                </c:pt>
                <c:pt idx="130">
                  <c:v>Etxetek - Ardantza 5 - Eibar</c:v>
                </c:pt>
                <c:pt idx="131">
                  <c:v>Etxetek - Ardantza 9 - Eibar</c:v>
                </c:pt>
                <c:pt idx="132">
                  <c:v>CENTRO DE ACOGIDA DE URGENCIA</c:v>
                </c:pt>
                <c:pt idx="133">
                  <c:v>Centro Inserción Social </c:v>
                </c:pt>
                <c:pt idx="134">
                  <c:v>CENTRO DE DIA SORALUZE</c:v>
                </c:pt>
                <c:pt idx="135">
                  <c:v>Almacen SACEM</c:v>
                </c:pt>
                <c:pt idx="136">
                  <c:v>Villa asunción</c:v>
                </c:pt>
              </c:strCache>
            </c:strRef>
          </c:cat>
          <c:val>
            <c:numRef>
              <c:f>Eraikinak_Edificios!$CC$5:$CC$141</c:f>
              <c:numCache>
                <c:formatCode>#,##0.00</c:formatCode>
                <c:ptCount val="1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48700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13565.7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13128.5</c:v>
                </c:pt>
                <c:pt idx="32">
                  <c:v>4284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2D-4DB5-8C4C-1A67F9F6B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020352"/>
        <c:axId val="116021888"/>
      </c:barChart>
      <c:catAx>
        <c:axId val="1160203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6021888"/>
        <c:crosses val="autoZero"/>
        <c:auto val="1"/>
        <c:lblAlgn val="ctr"/>
        <c:lblOffset val="100"/>
        <c:noMultiLvlLbl val="0"/>
      </c:catAx>
      <c:valAx>
        <c:axId val="116021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6020352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Eraikinak_Edificios!$AJ$147</c:f>
              <c:strCache>
                <c:ptCount val="1"/>
                <c:pt idx="0">
                  <c:v>Consumo Electricidad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Eraikinak_Edificios!$AI$148:$AI$152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Eraikinak_Edificios!$AJ$148:$AJ$152</c:f>
              <c:numCache>
                <c:formatCode>#,##0.00</c:formatCode>
                <c:ptCount val="5"/>
                <c:pt idx="0">
                  <c:v>29577.136680000003</c:v>
                </c:pt>
                <c:pt idx="1">
                  <c:v>27514.227711999978</c:v>
                </c:pt>
                <c:pt idx="2">
                  <c:v>27195.748287999995</c:v>
                </c:pt>
                <c:pt idx="3">
                  <c:v>27078.536384640007</c:v>
                </c:pt>
                <c:pt idx="4">
                  <c:v>26359.254253439991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6-43BE-90F4-3E14167B7FD3}"/>
            </c:ext>
          </c:extLst>
        </c:ser>
        <c:ser>
          <c:idx val="1"/>
          <c:order val="1"/>
          <c:tx>
            <c:strRef>
              <c:f>Eraikinak_Edificios!$AK$147</c:f>
              <c:strCache>
                <c:ptCount val="1"/>
                <c:pt idx="0">
                  <c:v>Consumo Gas Natural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Eraikinak_Edificios!$AI$148:$AI$152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Eraikinak_Edificios!$AK$148:$AK$152</c:f>
              <c:numCache>
                <c:formatCode>#,##0.00</c:formatCode>
                <c:ptCount val="5"/>
                <c:pt idx="0">
                  <c:v>7148.7703549999997</c:v>
                </c:pt>
                <c:pt idx="1">
                  <c:v>7525.7101119999988</c:v>
                </c:pt>
                <c:pt idx="2">
                  <c:v>8080.0761560000001</c:v>
                </c:pt>
                <c:pt idx="3">
                  <c:v>8225.5533839999971</c:v>
                </c:pt>
                <c:pt idx="4">
                  <c:v>8600.5682110000016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6-43BE-90F4-3E14167B7FD3}"/>
            </c:ext>
          </c:extLst>
        </c:ser>
        <c:ser>
          <c:idx val="2"/>
          <c:order val="2"/>
          <c:tx>
            <c:strRef>
              <c:f>Eraikinak_Edificios!$AL$147</c:f>
              <c:strCache>
                <c:ptCount val="1"/>
                <c:pt idx="0">
                  <c:v>Consumo Gasoleo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Eraikinak_Edificios!$AI$148:$AI$152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Eraikinak_Edificios!$AL$148:$AL$152</c:f>
              <c:numCache>
                <c:formatCode>#,##0.00</c:formatCode>
                <c:ptCount val="5"/>
                <c:pt idx="0">
                  <c:v>3442.7525699999997</c:v>
                </c:pt>
                <c:pt idx="1">
                  <c:v>3020.1305639999996</c:v>
                </c:pt>
                <c:pt idx="2">
                  <c:v>1998.8991119999996</c:v>
                </c:pt>
                <c:pt idx="3">
                  <c:v>1802.3478780000005</c:v>
                </c:pt>
                <c:pt idx="4">
                  <c:v>1170.1209000000001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66-43BE-90F4-3E14167B7FD3}"/>
            </c:ext>
          </c:extLst>
        </c:ser>
        <c:ser>
          <c:idx val="3"/>
          <c:order val="3"/>
          <c:tx>
            <c:strRef>
              <c:f>Eraikinak_Edificios!$AM$147</c:f>
              <c:strCache>
                <c:ptCount val="1"/>
                <c:pt idx="0">
                  <c:v>Consumo Gas propano</c:v>
                </c:pt>
              </c:strCache>
            </c:strRef>
          </c:tx>
          <c:spPr>
            <a:ln w="34925" cap="rnd">
              <a:solidFill>
                <a:schemeClr val="accent4">
                  <a:lumMod val="5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Eraikinak_Edificios!$AI$148:$AI$152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Eraikinak_Edificios!$AM$148:$AM$152</c:f>
              <c:numCache>
                <c:formatCode>#,##0.00</c:formatCode>
                <c:ptCount val="5"/>
                <c:pt idx="0">
                  <c:v>349.81578000000002</c:v>
                </c:pt>
                <c:pt idx="1">
                  <c:v>443.03286999999995</c:v>
                </c:pt>
                <c:pt idx="2">
                  <c:v>145.77309600000001</c:v>
                </c:pt>
                <c:pt idx="3">
                  <c:v>39.569459999999999</c:v>
                </c:pt>
                <c:pt idx="4">
                  <c:v>109.595304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66-43BE-90F4-3E14167B7FD3}"/>
            </c:ext>
          </c:extLst>
        </c:ser>
        <c:ser>
          <c:idx val="4"/>
          <c:order val="4"/>
          <c:tx>
            <c:strRef>
              <c:f>Eraikinak_Edificios!$AN$147</c:f>
              <c:strCache>
                <c:ptCount val="1"/>
                <c:pt idx="0">
                  <c:v>Consumo Biomasa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Eraikinak_Edificios!$AI$148:$AI$152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Eraikinak_Edificios!$AN$148:$AN$152</c:f>
              <c:numCache>
                <c:formatCode>#,##0.00</c:formatCode>
                <c:ptCount val="5"/>
                <c:pt idx="0">
                  <c:v>324.59000000000003</c:v>
                </c:pt>
                <c:pt idx="1">
                  <c:v>1240.8458579999999</c:v>
                </c:pt>
                <c:pt idx="2">
                  <c:v>1498.6088670000001</c:v>
                </c:pt>
                <c:pt idx="3">
                  <c:v>1366.3644330000002</c:v>
                </c:pt>
                <c:pt idx="4">
                  <c:v>1671.7515989999997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166-43BE-90F4-3E14167B7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096000"/>
        <c:axId val="116134656"/>
      </c:lineChart>
      <c:catAx>
        <c:axId val="11609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6134656"/>
        <c:crosses val="autoZero"/>
        <c:auto val="1"/>
        <c:lblAlgn val="ctr"/>
        <c:lblOffset val="100"/>
        <c:noMultiLvlLbl val="0"/>
      </c:catAx>
      <c:valAx>
        <c:axId val="11613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6096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Eraikinak_Edificios!$AK$147</c:f>
              <c:strCache>
                <c:ptCount val="1"/>
                <c:pt idx="0">
                  <c:v>Consumo Gas Natural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Eraikinak_Edificios!$AI$148:$AI$152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Eraikinak_Edificios!$AK$148:$AK$152</c:f>
              <c:numCache>
                <c:formatCode>#,##0.00</c:formatCode>
                <c:ptCount val="5"/>
                <c:pt idx="0">
                  <c:v>7148.7703549999997</c:v>
                </c:pt>
                <c:pt idx="1">
                  <c:v>7525.7101119999988</c:v>
                </c:pt>
                <c:pt idx="2">
                  <c:v>8080.0761560000001</c:v>
                </c:pt>
                <c:pt idx="3">
                  <c:v>8225.5533839999971</c:v>
                </c:pt>
                <c:pt idx="4">
                  <c:v>8600.5682110000016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9-49A2-9689-968DC665BC61}"/>
            </c:ext>
          </c:extLst>
        </c:ser>
        <c:ser>
          <c:idx val="2"/>
          <c:order val="2"/>
          <c:tx>
            <c:strRef>
              <c:f>Eraikinak_Edificios!$AL$147</c:f>
              <c:strCache>
                <c:ptCount val="1"/>
                <c:pt idx="0">
                  <c:v>Consumo Gasoleo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Eraikinak_Edificios!$AI$148:$AI$152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Eraikinak_Edificios!$AL$148:$AL$152</c:f>
              <c:numCache>
                <c:formatCode>#,##0.00</c:formatCode>
                <c:ptCount val="5"/>
                <c:pt idx="0">
                  <c:v>3442.7525699999997</c:v>
                </c:pt>
                <c:pt idx="1">
                  <c:v>3020.1305639999996</c:v>
                </c:pt>
                <c:pt idx="2">
                  <c:v>1998.8991119999996</c:v>
                </c:pt>
                <c:pt idx="3">
                  <c:v>1802.3478780000005</c:v>
                </c:pt>
                <c:pt idx="4">
                  <c:v>1170.1209000000001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9-49A2-9689-968DC665BC61}"/>
            </c:ext>
          </c:extLst>
        </c:ser>
        <c:ser>
          <c:idx val="3"/>
          <c:order val="3"/>
          <c:tx>
            <c:strRef>
              <c:f>Eraikinak_Edificios!$AM$147</c:f>
              <c:strCache>
                <c:ptCount val="1"/>
                <c:pt idx="0">
                  <c:v>Consumo Gas propano</c:v>
                </c:pt>
              </c:strCache>
            </c:strRef>
          </c:tx>
          <c:spPr>
            <a:ln w="34925" cap="rnd">
              <a:solidFill>
                <a:schemeClr val="accent4">
                  <a:lumMod val="5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Eraikinak_Edificios!$AI$148:$AI$152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Eraikinak_Edificios!$AM$148:$AM$152</c:f>
              <c:numCache>
                <c:formatCode>#,##0.00</c:formatCode>
                <c:ptCount val="5"/>
                <c:pt idx="0">
                  <c:v>349.81578000000002</c:v>
                </c:pt>
                <c:pt idx="1">
                  <c:v>443.03286999999995</c:v>
                </c:pt>
                <c:pt idx="2">
                  <c:v>145.77309600000001</c:v>
                </c:pt>
                <c:pt idx="3">
                  <c:v>39.569459999999999</c:v>
                </c:pt>
                <c:pt idx="4">
                  <c:v>109.595304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9-49A2-9689-968DC665BC61}"/>
            </c:ext>
          </c:extLst>
        </c:ser>
        <c:ser>
          <c:idx val="4"/>
          <c:order val="4"/>
          <c:tx>
            <c:strRef>
              <c:f>Eraikinak_Edificios!$AN$147</c:f>
              <c:strCache>
                <c:ptCount val="1"/>
                <c:pt idx="0">
                  <c:v>Consumo Biomasa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Eraikinak_Edificios!$AI$148:$AI$152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Eraikinak_Edificios!$AN$148:$AN$152</c:f>
              <c:numCache>
                <c:formatCode>#,##0.00</c:formatCode>
                <c:ptCount val="5"/>
                <c:pt idx="0">
                  <c:v>324.59000000000003</c:v>
                </c:pt>
                <c:pt idx="1">
                  <c:v>1240.8458579999999</c:v>
                </c:pt>
                <c:pt idx="2">
                  <c:v>1498.6088670000001</c:v>
                </c:pt>
                <c:pt idx="3">
                  <c:v>1366.3644330000002</c:v>
                </c:pt>
                <c:pt idx="4">
                  <c:v>1671.7515989999997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59-49A2-9689-968DC665B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162560"/>
        <c:axId val="11616409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Eraikinak_Edificios!$AJ$147</c15:sqref>
                        </c15:formulaRef>
                      </c:ext>
                    </c:extLst>
                    <c:strCache>
                      <c:ptCount val="1"/>
                      <c:pt idx="0">
                        <c:v>Consumo Electricidad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Eraikinak_Edificios!$AI$148:$AI$152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Eraikinak_Edificios!$AJ$148:$AJ$152</c15:sqref>
                        </c15:formulaRef>
                      </c:ext>
                    </c:extLst>
                    <c:numCache>
                      <c:formatCode>#,##0.00</c:formatCode>
                      <c:ptCount val="5"/>
                      <c:pt idx="0">
                        <c:v>29577.136680000003</c:v>
                      </c:pt>
                      <c:pt idx="1">
                        <c:v>27514.227711999978</c:v>
                      </c:pt>
                      <c:pt idx="2">
                        <c:v>27195.748287999995</c:v>
                      </c:pt>
                      <c:pt idx="3">
                        <c:v>27078.536384640007</c:v>
                      </c:pt>
                      <c:pt idx="4">
                        <c:v>26359.254253439991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59-49A2-9689-968DC665BC61}"/>
                  </c:ext>
                </c:extLst>
              </c15:ser>
            </c15:filteredLineSeries>
          </c:ext>
        </c:extLst>
      </c:lineChart>
      <c:catAx>
        <c:axId val="116162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6164096"/>
        <c:crosses val="autoZero"/>
        <c:auto val="1"/>
        <c:lblAlgn val="ctr"/>
        <c:lblOffset val="100"/>
        <c:noMultiLvlLbl val="0"/>
      </c:catAx>
      <c:valAx>
        <c:axId val="11616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6162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893294908148832E-3"/>
          <c:y val="0.8431707494896471"/>
          <c:w val="0.9979048369833966"/>
          <c:h val="0.156829250510354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Eraikinak_Edificios!$DC$3:$DG$3</c:f>
              <c:strCache>
                <c:ptCount val="5"/>
                <c:pt idx="0">
                  <c:v>Faktura energetikoa (€/urte) / Factura energética (€/año)</c:v>
                </c:pt>
              </c:strCache>
            </c:strRef>
          </c:tx>
          <c:spPr>
            <a:ln w="34925">
              <a:solidFill>
                <a:srgbClr val="92D050"/>
              </a:solidFill>
            </a:ln>
            <a:effectLst>
              <a:outerShdw blurRad="57150" dist="1524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multiLvlStrRef>
              <c:f>Eraikinak_Edificios!$DC$4:$DG$4</c:f>
            </c:multiLvlStrRef>
          </c:cat>
          <c:val>
            <c:numRef>
              <c:f>Eraikinak_Edificios!$DC$142:$DG$142</c:f>
            </c:numRef>
          </c:val>
          <c:smooth val="0"/>
          <c:extLst>
            <c:ext xmlns:c16="http://schemas.microsoft.com/office/drawing/2014/chart" uri="{C3380CC4-5D6E-409C-BE32-E72D297353CC}">
              <c16:uniqueId val="{00000000-0393-4E65-AFDA-17D6D5003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5328"/>
        <c:axId val="148916864"/>
      </c:lineChart>
      <c:catAx>
        <c:axId val="148915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8916864"/>
        <c:crosses val="autoZero"/>
        <c:auto val="1"/>
        <c:lblAlgn val="ctr"/>
        <c:lblOffset val="100"/>
        <c:noMultiLvlLbl val="0"/>
      </c:catAx>
      <c:valAx>
        <c:axId val="148916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8915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2019  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Instalazioak_Instalaciones!$D$302</c:f>
              <c:strCache>
                <c:ptCount val="1"/>
                <c:pt idx="0">
                  <c:v>Consumo electricidad 2019  (kwh/año)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A8F1-49CB-926F-8E5D1A1F42F8}"/>
              </c:ext>
            </c:extLst>
          </c:dPt>
          <c:dPt>
            <c:idx val="1"/>
            <c:bubble3D val="0"/>
            <c:spPr>
              <a:solidFill>
                <a:schemeClr val="bg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126C-4603-9355-336605DA9545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2-A8F1-49CB-926F-8E5D1A1F42F8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3-A8F1-49CB-926F-8E5D1A1F42F8}"/>
              </c:ext>
            </c:extLst>
          </c:dPt>
          <c:dPt>
            <c:idx val="4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5-A8F1-49CB-926F-8E5D1A1F42F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4-A8F1-49CB-926F-8E5D1A1F42F8}"/>
              </c:ext>
            </c:extLst>
          </c:dPt>
          <c:dPt>
            <c:idx val="8"/>
            <c:bubble3D val="0"/>
            <c:spPr>
              <a:solidFill>
                <a:srgbClr val="E1097A"/>
              </a:solidFill>
            </c:spPr>
            <c:extLst>
              <c:ext xmlns:c16="http://schemas.microsoft.com/office/drawing/2014/chart" uri="{C3380CC4-5D6E-409C-BE32-E72D297353CC}">
                <c16:uniqueId val="{00000006-90E5-4E2F-A105-AC9DD71C72DE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>
                      <a:solidFill>
                        <a:schemeClr val="accent1"/>
                      </a:solidFill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8F1-49CB-926F-8E5D1A1F42F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26C-4603-9355-336605DA9545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>
                      <a:solidFill>
                        <a:schemeClr val="accent4">
                          <a:lumMod val="75000"/>
                        </a:schemeClr>
                      </a:solidFill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A8F1-49CB-926F-8E5D1A1F42F8}"/>
                </c:ext>
              </c:extLst>
            </c:dLbl>
            <c:dLbl>
              <c:idx val="3"/>
              <c:layout>
                <c:manualLayout>
                  <c:x val="-1.0092270369857086E-2"/>
                  <c:y val="-3.447144285245479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>
                      <a:solidFill>
                        <a:srgbClr val="7030A0"/>
                      </a:solidFill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F1-49CB-926F-8E5D1A1F42F8}"/>
                </c:ext>
              </c:extLst>
            </c:dLbl>
            <c:dLbl>
              <c:idx val="4"/>
              <c:layout>
                <c:manualLayout>
                  <c:x val="1.8300862181863043E-2"/>
                  <c:y val="-1.186876205991572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>
                      <a:solidFill>
                        <a:schemeClr val="accent2"/>
                      </a:solidFill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F1-49CB-926F-8E5D1A1F42F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F1-49CB-926F-8E5D1A1F42F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F1-49CB-926F-8E5D1A1F42F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F1-49CB-926F-8E5D1A1F42F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0E5-4E2F-A105-AC9DD71C72D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Instalazioak_Instalaciones!$C$303:$C$311</c:f>
              <c:strCache>
                <c:ptCount val="9"/>
                <c:pt idx="0">
                  <c:v>BIDEGI</c:v>
                </c:pt>
                <c:pt idx="1">
                  <c:v>Tunel</c:v>
                </c:pt>
                <c:pt idx="2">
                  <c:v>Alumbrado</c:v>
                </c:pt>
                <c:pt idx="3">
                  <c:v>Caminos (Bidegorris)</c:v>
                </c:pt>
                <c:pt idx="4">
                  <c:v>Otros</c:v>
                </c:pt>
                <c:pt idx="5">
                  <c:v>Aforo</c:v>
                </c:pt>
                <c:pt idx="6">
                  <c:v>Báscula</c:v>
                </c:pt>
                <c:pt idx="7">
                  <c:v>Bombeo</c:v>
                </c:pt>
                <c:pt idx="8">
                  <c:v>Señalización</c:v>
                </c:pt>
              </c:strCache>
            </c:strRef>
          </c:cat>
          <c:val>
            <c:numRef>
              <c:f>Instalazioak_Instalaciones!$E$303:$E$311</c:f>
              <c:numCache>
                <c:formatCode>0.00%</c:formatCode>
                <c:ptCount val="9"/>
                <c:pt idx="0">
                  <c:v>0.35888768548298255</c:v>
                </c:pt>
                <c:pt idx="1">
                  <c:v>0.31512639993588265</c:v>
                </c:pt>
                <c:pt idx="2">
                  <c:v>0.28657891616938469</c:v>
                </c:pt>
                <c:pt idx="3">
                  <c:v>1.9679339463976341E-2</c:v>
                </c:pt>
                <c:pt idx="4">
                  <c:v>1.3288400553475093E-2</c:v>
                </c:pt>
                <c:pt idx="5">
                  <c:v>3.2987089511337395E-3</c:v>
                </c:pt>
                <c:pt idx="6">
                  <c:v>1.5053906243275147E-3</c:v>
                </c:pt>
                <c:pt idx="7">
                  <c:v>1.1495769404956408E-3</c:v>
                </c:pt>
                <c:pt idx="8">
                  <c:v>4.855818783418113E-4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6C-4603-9355-336605DA954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2019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E654-48EE-A444-301FE82E5816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E654-48EE-A444-301FE82E5816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2-E654-48EE-A444-301FE82E5816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>
                    <a:defRPr b="1">
                      <a:solidFill>
                        <a:schemeClr val="accent4">
                          <a:lumMod val="50000"/>
                        </a:schemeClr>
                      </a:solidFill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654-48EE-A444-301FE82E5816}"/>
                </c:ext>
              </c:extLst>
            </c:dLbl>
            <c:dLbl>
              <c:idx val="1"/>
              <c:layout>
                <c:manualLayout>
                  <c:x val="-1.385064604733444E-2"/>
                  <c:y val="3.921383533939204E-4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b="1"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54-48EE-A444-301FE82E5816}"/>
                </c:ext>
              </c:extLst>
            </c:dLbl>
            <c:dLbl>
              <c:idx val="2"/>
              <c:layout>
                <c:manualLayout>
                  <c:x val="-1.6134782414736642E-3"/>
                  <c:y val="-1.1140220657835516E-2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chemeClr val="accent1"/>
                      </a:solidFill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54-48EE-A444-301FE82E5816}"/>
                </c:ext>
              </c:extLst>
            </c:dLbl>
            <c:dLbl>
              <c:idx val="3"/>
              <c:layout>
                <c:manualLayout>
                  <c:x val="2.8645049407147977E-2"/>
                  <c:y val="-2.6386094314931382E-2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chemeClr val="accent4">
                          <a:lumMod val="75000"/>
                        </a:schemeClr>
                      </a:solidFill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54-48EE-A444-301FE82E5816}"/>
                </c:ext>
              </c:extLst>
            </c:dLbl>
            <c:dLbl>
              <c:idx val="4"/>
              <c:layout>
                <c:manualLayout>
                  <c:x val="5.4988718023309235E-2"/>
                  <c:y val="-2.1496164608883209E-2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54-48EE-A444-301FE82E5816}"/>
                </c:ext>
              </c:extLst>
            </c:dLbl>
            <c:dLbl>
              <c:idx val="5"/>
              <c:layout>
                <c:manualLayout>
                  <c:x val="8.0741834425701486E-2"/>
                  <c:y val="-1.8567137453249557E-2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54-48EE-A444-301FE82E581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'Ibilgailu Parkea_Parque movil'!$A$415:$A$419</c:f>
              <c:strCache>
                <c:ptCount val="5"/>
                <c:pt idx="0">
                  <c:v>Gasóleo</c:v>
                </c:pt>
                <c:pt idx="1">
                  <c:v>Gasolina</c:v>
                </c:pt>
                <c:pt idx="2">
                  <c:v>Hibrido</c:v>
                </c:pt>
                <c:pt idx="3">
                  <c:v>Eléctrico</c:v>
                </c:pt>
                <c:pt idx="4">
                  <c:v>No motorizado</c:v>
                </c:pt>
              </c:strCache>
            </c:strRef>
          </c:cat>
          <c:val>
            <c:numRef>
              <c:f>'Ibilgailu Parkea_Parque movil'!$C$415:$C$419</c:f>
              <c:numCache>
                <c:formatCode>0.00%</c:formatCode>
                <c:ptCount val="5"/>
                <c:pt idx="0">
                  <c:v>0.903954802259887</c:v>
                </c:pt>
                <c:pt idx="1">
                  <c:v>4.519774011299435E-2</c:v>
                </c:pt>
                <c:pt idx="2">
                  <c:v>2.2598870056497175E-2</c:v>
                </c:pt>
                <c:pt idx="3">
                  <c:v>1.1299435028248588E-2</c:v>
                </c:pt>
                <c:pt idx="4">
                  <c:v>1.6949152542372881E-2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654-48EE-A444-301FE82E581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  <c:txPr>
        <a:bodyPr/>
        <a:lstStyle/>
        <a:p>
          <a:pPr rtl="0">
            <a:defRPr/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751247</xdr:colOff>
      <xdr:row>148</xdr:row>
      <xdr:rowOff>46409</xdr:rowOff>
    </xdr:from>
    <xdr:to>
      <xdr:col>32</xdr:col>
      <xdr:colOff>376708</xdr:colOff>
      <xdr:row>165</xdr:row>
      <xdr:rowOff>120541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9CE7579-5A4E-46A1-A905-ABE928FFC0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522742</xdr:colOff>
      <xdr:row>148</xdr:row>
      <xdr:rowOff>17030</xdr:rowOff>
    </xdr:from>
    <xdr:to>
      <xdr:col>27</xdr:col>
      <xdr:colOff>641048</xdr:colOff>
      <xdr:row>165</xdr:row>
      <xdr:rowOff>97150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8610FA7-2150-4C7D-96B3-F10EAB2345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46</xdr:col>
      <xdr:colOff>211666</xdr:colOff>
      <xdr:row>147</xdr:row>
      <xdr:rowOff>224111</xdr:rowOff>
    </xdr:from>
    <xdr:to>
      <xdr:col>52</xdr:col>
      <xdr:colOff>21166</xdr:colOff>
      <xdr:row>162</xdr:row>
      <xdr:rowOff>58937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FDBD0FA-D889-40CC-8773-7A3BE522C9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53</xdr:col>
      <xdr:colOff>761999</xdr:colOff>
      <xdr:row>143</xdr:row>
      <xdr:rowOff>204106</xdr:rowOff>
    </xdr:from>
    <xdr:to>
      <xdr:col>69</xdr:col>
      <xdr:colOff>367392</xdr:colOff>
      <xdr:row>217</xdr:row>
      <xdr:rowOff>13607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431823EA-51B0-4E7F-964B-2E9D8EE477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33</xdr:col>
      <xdr:colOff>715985</xdr:colOff>
      <xdr:row>153</xdr:row>
      <xdr:rowOff>154700</xdr:rowOff>
    </xdr:from>
    <xdr:to>
      <xdr:col>39</xdr:col>
      <xdr:colOff>211666</xdr:colOff>
      <xdr:row>168</xdr:row>
      <xdr:rowOff>40400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77D3E5C5-3182-43B6-9203-BB197CAD86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38</xdr:col>
      <xdr:colOff>845759</xdr:colOff>
      <xdr:row>153</xdr:row>
      <xdr:rowOff>160565</xdr:rowOff>
    </xdr:from>
    <xdr:to>
      <xdr:col>45</xdr:col>
      <xdr:colOff>69549</xdr:colOff>
      <xdr:row>168</xdr:row>
      <xdr:rowOff>51708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DF27818-65BB-494B-A6A6-A9173512DC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46</xdr:col>
      <xdr:colOff>571498</xdr:colOff>
      <xdr:row>164</xdr:row>
      <xdr:rowOff>158750</xdr:rowOff>
    </xdr:from>
    <xdr:to>
      <xdr:col>52</xdr:col>
      <xdr:colOff>518583</xdr:colOff>
      <xdr:row>179</xdr:row>
      <xdr:rowOff>67659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8ABF68FB-3D13-4C32-A248-3298BAEB19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1176866</xdr:colOff>
      <xdr:row>316</xdr:row>
      <xdr:rowOff>152398</xdr:rowOff>
    </xdr:from>
    <xdr:to>
      <xdr:col>4</xdr:col>
      <xdr:colOff>2472267</xdr:colOff>
      <xdr:row>336</xdr:row>
      <xdr:rowOff>135465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411</xdr:row>
      <xdr:rowOff>68580</xdr:rowOff>
    </xdr:from>
    <xdr:to>
      <xdr:col>4</xdr:col>
      <xdr:colOff>2242185</xdr:colOff>
      <xdr:row>427</xdr:row>
      <xdr:rowOff>181609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432</xdr:row>
      <xdr:rowOff>88265</xdr:rowOff>
    </xdr:from>
    <xdr:to>
      <xdr:col>4</xdr:col>
      <xdr:colOff>2288540</xdr:colOff>
      <xdr:row>450</xdr:row>
      <xdr:rowOff>53340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datosmacro.expansion.com/energia/precios-gasolina-diesel-calefaccion/espana?anio=2019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8"/>
  <sheetViews>
    <sheetView workbookViewId="0">
      <selection activeCell="A3" sqref="A3"/>
    </sheetView>
  </sheetViews>
  <sheetFormatPr baseColWidth="10" defaultRowHeight="15" x14ac:dyDescent="0.25"/>
  <cols>
    <col min="2" max="2" width="28" bestFit="1" customWidth="1"/>
    <col min="3" max="3" width="23.42578125" customWidth="1"/>
    <col min="4" max="4" width="38.140625" customWidth="1"/>
    <col min="5" max="5" width="53.28515625" customWidth="1"/>
  </cols>
  <sheetData>
    <row r="1" spans="1:119" ht="21" x14ac:dyDescent="0.35">
      <c r="A1" s="285" t="s">
        <v>1674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  <c r="Y1" s="286"/>
      <c r="Z1" s="286"/>
      <c r="AA1" s="286"/>
      <c r="AB1" s="286"/>
      <c r="AC1" s="286"/>
      <c r="AD1" s="286"/>
      <c r="AE1" s="286"/>
      <c r="AF1" s="286"/>
      <c r="AG1" s="286"/>
      <c r="AH1" s="286"/>
      <c r="AI1" s="286"/>
      <c r="AJ1" s="286"/>
      <c r="AK1" s="286"/>
      <c r="AL1" s="286"/>
      <c r="AM1" s="286"/>
      <c r="AN1" s="286"/>
      <c r="AO1" s="286"/>
      <c r="AP1" s="286"/>
      <c r="AQ1" s="286"/>
      <c r="AR1" s="286"/>
      <c r="AS1" s="286"/>
      <c r="AT1" s="286"/>
      <c r="AU1" s="286"/>
      <c r="AV1" s="286"/>
      <c r="AW1" s="286"/>
      <c r="AX1" s="286"/>
      <c r="AY1" s="286"/>
      <c r="AZ1" s="286"/>
      <c r="BA1" s="286"/>
      <c r="BB1" s="286"/>
      <c r="BC1" s="286"/>
      <c r="BD1" s="286"/>
      <c r="BE1" s="286"/>
      <c r="BF1" s="286"/>
      <c r="BG1" s="286"/>
      <c r="BH1" s="286"/>
      <c r="BI1" s="286"/>
      <c r="BJ1" s="286"/>
      <c r="BK1" s="286"/>
      <c r="BL1" s="286"/>
      <c r="BM1" s="286"/>
      <c r="BN1" s="286"/>
      <c r="BO1" s="286"/>
      <c r="BP1" s="286"/>
      <c r="BQ1" s="286"/>
      <c r="BR1" s="286"/>
      <c r="BS1" s="286"/>
      <c r="BT1" s="286"/>
      <c r="BU1" s="286"/>
      <c r="BV1" s="286"/>
      <c r="BW1" s="286"/>
      <c r="BX1" s="286"/>
      <c r="BY1" s="286"/>
      <c r="BZ1" s="286"/>
      <c r="CA1" s="286"/>
      <c r="CB1" s="286"/>
      <c r="CC1" s="286"/>
      <c r="CD1" s="286"/>
      <c r="CE1" s="286"/>
      <c r="CF1" s="286"/>
      <c r="CG1" s="286"/>
      <c r="CH1" s="286"/>
      <c r="CI1" s="286"/>
      <c r="CJ1" s="286"/>
      <c r="CK1" s="286"/>
      <c r="CL1" s="286"/>
      <c r="CM1" s="286"/>
      <c r="CN1" s="286"/>
      <c r="CO1" s="286"/>
      <c r="CP1" s="286"/>
      <c r="CQ1" s="286"/>
      <c r="CR1" s="286"/>
      <c r="CS1" s="286"/>
      <c r="CT1" s="286"/>
      <c r="CU1" s="286"/>
      <c r="CV1" s="286"/>
      <c r="CW1" s="286"/>
      <c r="CX1" s="286"/>
      <c r="CY1" s="286"/>
      <c r="CZ1" s="286"/>
      <c r="DA1" s="286"/>
      <c r="DB1" s="286"/>
      <c r="DC1" s="286"/>
      <c r="DD1" s="286"/>
      <c r="DE1" s="286"/>
      <c r="DF1" s="286"/>
      <c r="DG1" s="286"/>
      <c r="DH1" s="286"/>
      <c r="DI1" s="286"/>
      <c r="DJ1" s="286"/>
      <c r="DK1" s="286"/>
      <c r="DL1" s="286"/>
      <c r="DM1" s="286"/>
      <c r="DN1" s="286"/>
      <c r="DO1" s="286"/>
    </row>
    <row r="2" spans="1:119" x14ac:dyDescent="0.25">
      <c r="A2" s="284"/>
      <c r="B2" s="284"/>
      <c r="C2" s="284"/>
      <c r="D2" s="284"/>
      <c r="E2" s="284"/>
      <c r="F2" s="284"/>
      <c r="G2" s="284"/>
      <c r="H2" s="284"/>
      <c r="I2" s="284"/>
    </row>
    <row r="3" spans="1:119" x14ac:dyDescent="0.25">
      <c r="B3" s="273" t="s">
        <v>1663</v>
      </c>
    </row>
    <row r="4" spans="1:119" ht="15" customHeight="1" x14ac:dyDescent="0.25">
      <c r="B4" s="275"/>
      <c r="C4" s="280" t="s">
        <v>1667</v>
      </c>
      <c r="D4" s="281"/>
      <c r="E4" s="282" t="s">
        <v>1665</v>
      </c>
    </row>
    <row r="5" spans="1:119" x14ac:dyDescent="0.25">
      <c r="B5" s="276"/>
      <c r="C5" s="252">
        <v>2015</v>
      </c>
      <c r="D5" s="252">
        <v>2019</v>
      </c>
      <c r="E5" s="283"/>
    </row>
    <row r="6" spans="1:119" ht="19.5" customHeight="1" x14ac:dyDescent="0.25">
      <c r="B6" s="186" t="s">
        <v>1664</v>
      </c>
      <c r="C6" s="274">
        <f>Eraikinak_Edificios!CS142</f>
        <v>40843.065385000016</v>
      </c>
      <c r="D6" s="274">
        <f>Eraikinak_Edificios!CW142</f>
        <v>37911.29026744001</v>
      </c>
      <c r="E6" s="185">
        <v>2015</v>
      </c>
    </row>
    <row r="7" spans="1:119" ht="19.5" customHeight="1" x14ac:dyDescent="0.25">
      <c r="B7" s="186" t="s">
        <v>1666</v>
      </c>
      <c r="C7" s="274">
        <v>46810.858</v>
      </c>
      <c r="D7" s="274">
        <v>63551.769</v>
      </c>
      <c r="E7" s="185">
        <v>2015</v>
      </c>
    </row>
    <row r="8" spans="1:119" ht="19.5" customHeight="1" x14ac:dyDescent="0.25">
      <c r="B8" s="186" t="s">
        <v>1668</v>
      </c>
      <c r="C8" s="187" t="s">
        <v>309</v>
      </c>
      <c r="D8" s="206">
        <v>5931.9459999999999</v>
      </c>
      <c r="E8" s="185">
        <v>2019</v>
      </c>
    </row>
  </sheetData>
  <mergeCells count="4">
    <mergeCell ref="C4:D4"/>
    <mergeCell ref="E4:E5"/>
    <mergeCell ref="A2:I2"/>
    <mergeCell ref="A1:DO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N370"/>
  <sheetViews>
    <sheetView tabSelected="1" zoomScale="85" zoomScaleNormal="85"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A5" sqref="A5"/>
    </sheetView>
  </sheetViews>
  <sheetFormatPr baseColWidth="10" defaultColWidth="11.42578125" defaultRowHeight="15" x14ac:dyDescent="0.25"/>
  <cols>
    <col min="1" max="1" width="21.140625" style="1" customWidth="1"/>
    <col min="2" max="2" width="23.42578125" style="1" customWidth="1"/>
    <col min="3" max="3" width="19.42578125" style="1" customWidth="1"/>
    <col min="4" max="5" width="16" style="1" customWidth="1"/>
    <col min="6" max="6" width="13" style="1" customWidth="1"/>
    <col min="7" max="11" width="12.7109375" style="1" bestFit="1" customWidth="1"/>
    <col min="12" max="16" width="11.5703125" style="1" bestFit="1" customWidth="1"/>
    <col min="17" max="21" width="11.7109375" style="1" bestFit="1" customWidth="1"/>
    <col min="22" max="25" width="12.7109375" style="1" bestFit="1" customWidth="1"/>
    <col min="26" max="26" width="14.85546875" style="1" customWidth="1"/>
    <col min="27" max="27" width="13.7109375" style="1" customWidth="1"/>
    <col min="28" max="28" width="13.85546875" style="1" customWidth="1"/>
    <col min="29" max="29" width="11.7109375" style="1" bestFit="1" customWidth="1"/>
    <col min="30" max="30" width="15.140625" style="1" customWidth="1"/>
    <col min="31" max="31" width="13.85546875" style="1" customWidth="1"/>
    <col min="32" max="32" width="11.7109375" style="1" bestFit="1" customWidth="1"/>
    <col min="33" max="33" width="14" style="1" customWidth="1"/>
    <col min="34" max="34" width="13.5703125" style="1" customWidth="1"/>
    <col min="35" max="35" width="11.5703125" style="1" bestFit="1" customWidth="1"/>
    <col min="36" max="36" width="14.42578125" style="1" customWidth="1"/>
    <col min="37" max="37" width="13.7109375" style="1" customWidth="1"/>
    <col min="38" max="38" width="11.5703125" style="1" customWidth="1"/>
    <col min="39" max="39" width="13" style="1" customWidth="1"/>
    <col min="40" max="40" width="11.7109375" style="1" bestFit="1" customWidth="1"/>
    <col min="41" max="41" width="11.5703125" style="1" bestFit="1" customWidth="1"/>
    <col min="42" max="42" width="16.42578125" style="1" customWidth="1"/>
    <col min="43" max="96" width="11.5703125" style="1" bestFit="1" customWidth="1"/>
    <col min="97" max="97" width="14" style="1" customWidth="1"/>
    <col min="98" max="98" width="13.28515625" style="1" customWidth="1"/>
    <col min="99" max="99" width="12.85546875" style="1" customWidth="1"/>
    <col min="100" max="100" width="13.7109375" style="1" customWidth="1"/>
    <col min="101" max="101" width="14.5703125" style="1" customWidth="1"/>
    <col min="102" max="103" width="13.7109375" style="1" customWidth="1"/>
    <col min="104" max="106" width="13.7109375" style="1" hidden="1" customWidth="1"/>
    <col min="107" max="107" width="14.85546875" style="1" hidden="1" customWidth="1"/>
    <col min="108" max="108" width="15.140625" style="1" hidden="1" customWidth="1"/>
    <col min="109" max="109" width="16.28515625" style="1" hidden="1" customWidth="1"/>
    <col min="110" max="110" width="15.5703125" style="1" hidden="1" customWidth="1"/>
    <col min="111" max="111" width="15.28515625" style="1" hidden="1" customWidth="1"/>
    <col min="112" max="112" width="14" style="1" hidden="1" customWidth="1"/>
    <col min="113" max="113" width="15.140625" style="1" hidden="1" customWidth="1"/>
    <col min="114" max="114" width="17.140625" style="1" hidden="1" customWidth="1"/>
    <col min="115" max="115" width="14.7109375" style="1" hidden="1" customWidth="1"/>
    <col min="116" max="116" width="15" style="1" hidden="1" customWidth="1"/>
    <col min="117" max="117" width="14.7109375" style="1" customWidth="1"/>
    <col min="118" max="118" width="14.5703125" style="1" customWidth="1"/>
    <col min="119" max="120" width="11.42578125" style="1"/>
    <col min="121" max="121" width="13.28515625" style="1" customWidth="1"/>
    <col min="122" max="123" width="11.42578125" style="1"/>
    <col min="127" max="127" width="11.42578125" style="1"/>
    <col min="128" max="128" width="15.28515625" style="1" bestFit="1" customWidth="1"/>
    <col min="129" max="129" width="11.42578125" style="1"/>
    <col min="139" max="139" width="11.42578125" style="1"/>
    <col min="140" max="140" width="17.28515625" style="1" customWidth="1"/>
    <col min="141" max="141" width="21.42578125" style="1" customWidth="1"/>
    <col min="142" max="142" width="20.140625" style="1" customWidth="1"/>
    <col min="143" max="16384" width="11.42578125" style="1"/>
  </cols>
  <sheetData>
    <row r="1" spans="1:144" ht="21" x14ac:dyDescent="0.35">
      <c r="A1" s="285" t="s">
        <v>1674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  <c r="Y1" s="286"/>
      <c r="Z1" s="286"/>
      <c r="AA1" s="286"/>
      <c r="AB1" s="286"/>
      <c r="AC1" s="286"/>
      <c r="AD1" s="286"/>
      <c r="AE1" s="286"/>
      <c r="AF1" s="286"/>
      <c r="AG1" s="286"/>
      <c r="AH1" s="286"/>
      <c r="AI1" s="286"/>
      <c r="AJ1" s="286"/>
      <c r="AK1" s="286"/>
      <c r="AL1" s="286"/>
      <c r="AM1" s="286"/>
      <c r="AN1" s="286"/>
      <c r="AO1" s="286"/>
      <c r="AP1" s="286"/>
      <c r="AQ1" s="286"/>
      <c r="AR1" s="286"/>
      <c r="AS1" s="286"/>
      <c r="AT1" s="286"/>
      <c r="AU1" s="286"/>
      <c r="AV1" s="286"/>
      <c r="AW1" s="286"/>
      <c r="AX1" s="286"/>
      <c r="AY1" s="286"/>
      <c r="AZ1" s="286"/>
      <c r="BA1" s="286"/>
      <c r="BB1" s="286"/>
      <c r="BC1" s="286"/>
      <c r="BD1" s="286"/>
      <c r="BE1" s="286"/>
      <c r="BF1" s="286"/>
      <c r="BG1" s="286"/>
      <c r="BH1" s="286"/>
      <c r="BI1" s="286"/>
      <c r="BJ1" s="286"/>
      <c r="BK1" s="286"/>
      <c r="BL1" s="286"/>
      <c r="BM1" s="286"/>
      <c r="BN1" s="286"/>
      <c r="BO1" s="286"/>
      <c r="BP1" s="286"/>
      <c r="BQ1" s="286"/>
      <c r="BR1" s="286"/>
      <c r="BS1" s="286"/>
      <c r="BT1" s="286"/>
      <c r="BU1" s="286"/>
      <c r="BV1" s="286"/>
      <c r="BW1" s="286"/>
      <c r="BX1" s="286"/>
      <c r="BY1" s="286"/>
      <c r="BZ1" s="286"/>
      <c r="CA1" s="286"/>
      <c r="CB1" s="286"/>
      <c r="CC1" s="286"/>
      <c r="CD1" s="286"/>
      <c r="CE1" s="286"/>
      <c r="CF1" s="286"/>
      <c r="CG1" s="286"/>
      <c r="CH1" s="286"/>
      <c r="CI1" s="286"/>
      <c r="CJ1" s="286"/>
      <c r="CK1" s="286"/>
      <c r="CL1" s="286"/>
      <c r="CM1" s="286"/>
      <c r="CN1" s="286"/>
      <c r="CO1" s="286"/>
      <c r="CP1" s="286"/>
      <c r="CQ1" s="286"/>
      <c r="CR1" s="286"/>
      <c r="CS1" s="286"/>
      <c r="CT1" s="286"/>
      <c r="CU1" s="286"/>
      <c r="CV1" s="286"/>
      <c r="CW1" s="286"/>
      <c r="CX1" s="286"/>
      <c r="CY1" s="286"/>
      <c r="CZ1" s="286"/>
      <c r="DA1" s="286"/>
      <c r="DB1" s="286"/>
      <c r="DC1" s="286"/>
      <c r="DD1" s="286"/>
      <c r="DE1" s="286"/>
      <c r="DF1" s="286"/>
      <c r="DG1" s="286"/>
      <c r="DH1" s="286"/>
      <c r="DI1" s="286"/>
      <c r="DJ1" s="286"/>
      <c r="DK1" s="286"/>
      <c r="DL1" s="286"/>
      <c r="DM1" s="286"/>
      <c r="DN1" s="286"/>
      <c r="DO1" s="286"/>
    </row>
    <row r="2" spans="1:144" s="278" customFormat="1" ht="21" x14ac:dyDescent="0.35">
      <c r="A2" s="285" t="s">
        <v>1678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6"/>
      <c r="AA2" s="286"/>
      <c r="AB2" s="286"/>
      <c r="AC2" s="286"/>
      <c r="AD2" s="286"/>
      <c r="AE2" s="286"/>
      <c r="AF2" s="286"/>
      <c r="AG2" s="286"/>
      <c r="AH2" s="286"/>
      <c r="AI2" s="286"/>
      <c r="AJ2" s="286"/>
      <c r="AK2" s="286"/>
      <c r="AL2" s="286"/>
      <c r="AM2" s="286"/>
      <c r="AN2" s="286"/>
      <c r="AO2" s="286"/>
      <c r="AP2" s="286"/>
      <c r="AQ2" s="286"/>
      <c r="AR2" s="286"/>
      <c r="AS2" s="286"/>
      <c r="AT2" s="286"/>
      <c r="AU2" s="286"/>
      <c r="AV2" s="286"/>
      <c r="AW2" s="286"/>
      <c r="AX2" s="286"/>
      <c r="AY2" s="286"/>
      <c r="AZ2" s="286"/>
      <c r="BA2" s="286"/>
      <c r="BB2" s="286"/>
      <c r="BC2" s="286"/>
      <c r="BD2" s="286"/>
      <c r="BE2" s="286"/>
      <c r="BF2" s="286"/>
      <c r="BG2" s="286"/>
      <c r="BH2" s="286"/>
      <c r="BI2" s="286"/>
      <c r="BJ2" s="286"/>
      <c r="BK2" s="286"/>
      <c r="BL2" s="286"/>
      <c r="BM2" s="286"/>
      <c r="BN2" s="286"/>
      <c r="BO2" s="286"/>
      <c r="BP2" s="286"/>
      <c r="BQ2" s="286"/>
      <c r="BR2" s="286"/>
      <c r="BS2" s="286"/>
      <c r="BT2" s="286"/>
      <c r="BU2" s="286"/>
      <c r="BV2" s="286"/>
      <c r="BW2" s="286"/>
      <c r="BX2" s="286"/>
      <c r="BY2" s="286"/>
      <c r="BZ2" s="286"/>
      <c r="CA2" s="286"/>
      <c r="CB2" s="286"/>
      <c r="CC2" s="286"/>
      <c r="CD2" s="286"/>
      <c r="CE2" s="286"/>
      <c r="CF2" s="286"/>
      <c r="CG2" s="286"/>
      <c r="CH2" s="286"/>
      <c r="CI2" s="286"/>
      <c r="CJ2" s="286"/>
      <c r="CK2" s="286"/>
      <c r="CL2" s="286"/>
      <c r="CM2" s="286"/>
      <c r="CN2" s="286"/>
      <c r="CO2" s="286"/>
      <c r="CP2" s="286"/>
      <c r="CQ2" s="286"/>
      <c r="CR2" s="286"/>
      <c r="CS2" s="286"/>
      <c r="CT2" s="286"/>
      <c r="CU2" s="286"/>
      <c r="CV2" s="286"/>
      <c r="CW2" s="286"/>
      <c r="CX2" s="286"/>
      <c r="CY2" s="286"/>
      <c r="CZ2" s="286"/>
      <c r="DA2" s="286"/>
      <c r="DB2" s="286"/>
      <c r="DC2" s="286"/>
      <c r="DD2" s="286"/>
      <c r="DE2" s="286"/>
      <c r="DF2" s="286"/>
      <c r="DG2" s="286"/>
      <c r="DH2" s="286"/>
      <c r="DI2" s="286"/>
      <c r="DJ2" s="286"/>
      <c r="DK2" s="286"/>
      <c r="DL2" s="286"/>
      <c r="DM2" s="286"/>
      <c r="DN2" s="286"/>
      <c r="DO2" s="286"/>
      <c r="DT2" s="279"/>
      <c r="DU2" s="279"/>
      <c r="DV2" s="279"/>
      <c r="DZ2" s="279"/>
      <c r="EA2" s="279"/>
      <c r="EB2" s="279"/>
      <c r="EC2" s="279"/>
      <c r="ED2" s="279"/>
      <c r="EE2" s="279"/>
      <c r="EF2" s="279"/>
      <c r="EG2" s="279"/>
      <c r="EH2" s="279"/>
    </row>
    <row r="3" spans="1:144" ht="76.5" x14ac:dyDescent="0.25">
      <c r="A3" s="282" t="s">
        <v>1609</v>
      </c>
      <c r="B3" s="290" t="s">
        <v>1587</v>
      </c>
      <c r="C3" s="290" t="s">
        <v>1610</v>
      </c>
      <c r="D3" s="290" t="s">
        <v>1611</v>
      </c>
      <c r="E3" s="290" t="s">
        <v>1612</v>
      </c>
      <c r="F3" s="292" t="s">
        <v>1613</v>
      </c>
      <c r="G3" s="294" t="s">
        <v>1627</v>
      </c>
      <c r="H3" s="295"/>
      <c r="I3" s="295"/>
      <c r="J3" s="295"/>
      <c r="K3" s="296"/>
      <c r="L3" s="297" t="s">
        <v>1628</v>
      </c>
      <c r="M3" s="297"/>
      <c r="N3" s="297"/>
      <c r="O3" s="297"/>
      <c r="P3" s="297"/>
      <c r="Q3" s="298" t="s">
        <v>1629</v>
      </c>
      <c r="R3" s="297"/>
      <c r="S3" s="297"/>
      <c r="T3" s="297"/>
      <c r="U3" s="299"/>
      <c r="V3" s="287" t="s">
        <v>1614</v>
      </c>
      <c r="W3" s="288"/>
      <c r="X3" s="288"/>
      <c r="Y3" s="288"/>
      <c r="Z3" s="289"/>
      <c r="AA3" s="287" t="s">
        <v>1630</v>
      </c>
      <c r="AB3" s="288"/>
      <c r="AC3" s="288"/>
      <c r="AD3" s="288"/>
      <c r="AE3" s="288"/>
      <c r="AF3" s="287" t="s">
        <v>1615</v>
      </c>
      <c r="AG3" s="288"/>
      <c r="AH3" s="288"/>
      <c r="AI3" s="288"/>
      <c r="AJ3" s="289"/>
      <c r="AK3" s="300" t="s">
        <v>1616</v>
      </c>
      <c r="AL3" s="301"/>
      <c r="AM3" s="301"/>
      <c r="AN3" s="301"/>
      <c r="AO3" s="301"/>
      <c r="AP3" s="287" t="s">
        <v>1631</v>
      </c>
      <c r="AQ3" s="288"/>
      <c r="AR3" s="288"/>
      <c r="AS3" s="288"/>
      <c r="AT3" s="288"/>
      <c r="AU3" s="298" t="s">
        <v>1617</v>
      </c>
      <c r="AV3" s="297"/>
      <c r="AW3" s="297"/>
      <c r="AX3" s="297"/>
      <c r="AY3" s="299"/>
      <c r="AZ3" s="288" t="s">
        <v>1632</v>
      </c>
      <c r="BA3" s="288"/>
      <c r="BB3" s="288"/>
      <c r="BC3" s="288"/>
      <c r="BD3" s="288"/>
      <c r="BE3" s="287" t="s">
        <v>1618</v>
      </c>
      <c r="BF3" s="288"/>
      <c r="BG3" s="288"/>
      <c r="BH3" s="288"/>
      <c r="BI3" s="288"/>
      <c r="BJ3" s="287" t="s">
        <v>1619</v>
      </c>
      <c r="BK3" s="288"/>
      <c r="BL3" s="288"/>
      <c r="BM3" s="288"/>
      <c r="BN3" s="289"/>
      <c r="BO3" s="288" t="s">
        <v>1620</v>
      </c>
      <c r="BP3" s="288"/>
      <c r="BQ3" s="288"/>
      <c r="BR3" s="288"/>
      <c r="BS3" s="289"/>
      <c r="BT3" s="288" t="s">
        <v>1633</v>
      </c>
      <c r="BU3" s="288"/>
      <c r="BV3" s="288"/>
      <c r="BW3" s="288"/>
      <c r="BX3" s="288"/>
      <c r="BY3" s="287" t="s">
        <v>1621</v>
      </c>
      <c r="BZ3" s="288"/>
      <c r="CA3" s="288"/>
      <c r="CB3" s="288"/>
      <c r="CC3" s="289"/>
      <c r="CD3" s="288" t="s">
        <v>1634</v>
      </c>
      <c r="CE3" s="288"/>
      <c r="CF3" s="288"/>
      <c r="CG3" s="288"/>
      <c r="CH3" s="289"/>
      <c r="CI3" s="287" t="s">
        <v>1635</v>
      </c>
      <c r="CJ3" s="288"/>
      <c r="CK3" s="288"/>
      <c r="CL3" s="288"/>
      <c r="CM3" s="288"/>
      <c r="CN3" s="287" t="s">
        <v>1636</v>
      </c>
      <c r="CO3" s="288"/>
      <c r="CP3" s="288"/>
      <c r="CQ3" s="288"/>
      <c r="CR3" s="289"/>
      <c r="CS3" s="288" t="s">
        <v>1637</v>
      </c>
      <c r="CT3" s="288"/>
      <c r="CU3" s="288"/>
      <c r="CV3" s="288"/>
      <c r="CW3" s="288"/>
      <c r="CX3" s="287" t="s">
        <v>1638</v>
      </c>
      <c r="CY3" s="288"/>
      <c r="CZ3" s="288"/>
      <c r="DA3" s="288"/>
      <c r="DB3" s="289"/>
      <c r="DC3" s="287" t="s">
        <v>1622</v>
      </c>
      <c r="DD3" s="288"/>
      <c r="DE3" s="288"/>
      <c r="DF3" s="288"/>
      <c r="DG3" s="289"/>
      <c r="DH3" s="297" t="s">
        <v>1623</v>
      </c>
      <c r="DI3" s="297"/>
      <c r="DJ3" s="297"/>
      <c r="DK3" s="297"/>
      <c r="DL3" s="297"/>
      <c r="DM3" s="251" t="s">
        <v>1626</v>
      </c>
      <c r="DN3" s="253" t="s">
        <v>1624</v>
      </c>
      <c r="DO3" s="269" t="s">
        <v>1625</v>
      </c>
    </row>
    <row r="4" spans="1:144" ht="22.5" customHeight="1" x14ac:dyDescent="0.25">
      <c r="A4" s="283"/>
      <c r="B4" s="291"/>
      <c r="C4" s="291"/>
      <c r="D4" s="291"/>
      <c r="E4" s="291"/>
      <c r="F4" s="293"/>
      <c r="G4" s="89">
        <v>2015</v>
      </c>
      <c r="H4" s="88">
        <v>2016</v>
      </c>
      <c r="I4" s="88">
        <v>2017</v>
      </c>
      <c r="J4" s="88">
        <v>2018</v>
      </c>
      <c r="K4" s="90">
        <v>2019</v>
      </c>
      <c r="L4" s="89">
        <v>2015</v>
      </c>
      <c r="M4" s="88">
        <v>2016</v>
      </c>
      <c r="N4" s="88">
        <v>2017</v>
      </c>
      <c r="O4" s="88">
        <v>2018</v>
      </c>
      <c r="P4" s="90">
        <v>2019</v>
      </c>
      <c r="Q4" s="89">
        <v>2015</v>
      </c>
      <c r="R4" s="88">
        <v>2016</v>
      </c>
      <c r="S4" s="88">
        <v>2017</v>
      </c>
      <c r="T4" s="88">
        <v>2018</v>
      </c>
      <c r="U4" s="90">
        <v>2019</v>
      </c>
      <c r="V4" s="201">
        <v>2015</v>
      </c>
      <c r="W4" s="201">
        <v>2016</v>
      </c>
      <c r="X4" s="201">
        <v>2017</v>
      </c>
      <c r="Y4" s="201">
        <v>2018</v>
      </c>
      <c r="Z4" s="201">
        <v>2019</v>
      </c>
      <c r="AA4" s="201">
        <v>2015</v>
      </c>
      <c r="AB4" s="201">
        <v>2016</v>
      </c>
      <c r="AC4" s="201">
        <v>2017</v>
      </c>
      <c r="AD4" s="201">
        <v>2018</v>
      </c>
      <c r="AE4" s="202">
        <v>2019</v>
      </c>
      <c r="AF4" s="117">
        <v>2015</v>
      </c>
      <c r="AG4" s="49">
        <v>2016</v>
      </c>
      <c r="AH4" s="49">
        <v>2017</v>
      </c>
      <c r="AI4" s="49">
        <v>2018</v>
      </c>
      <c r="AJ4" s="50">
        <v>2019</v>
      </c>
      <c r="AK4" s="121">
        <v>2015</v>
      </c>
      <c r="AL4" s="88">
        <v>2016</v>
      </c>
      <c r="AM4" s="88">
        <v>2017</v>
      </c>
      <c r="AN4" s="88">
        <v>2018</v>
      </c>
      <c r="AO4" s="88">
        <v>2019</v>
      </c>
      <c r="AP4" s="201">
        <v>2015</v>
      </c>
      <c r="AQ4" s="201">
        <v>2016</v>
      </c>
      <c r="AR4" s="201">
        <v>2017</v>
      </c>
      <c r="AS4" s="201">
        <v>2018</v>
      </c>
      <c r="AT4" s="202">
        <v>2019</v>
      </c>
      <c r="AU4" s="89">
        <v>2015</v>
      </c>
      <c r="AV4" s="88">
        <v>2016</v>
      </c>
      <c r="AW4" s="88">
        <v>2017</v>
      </c>
      <c r="AX4" s="88">
        <v>2018</v>
      </c>
      <c r="AY4" s="90">
        <v>2019</v>
      </c>
      <c r="AZ4" s="200">
        <v>2015</v>
      </c>
      <c r="BA4" s="201">
        <v>2016</v>
      </c>
      <c r="BB4" s="201">
        <v>2017</v>
      </c>
      <c r="BC4" s="201">
        <v>2018</v>
      </c>
      <c r="BD4" s="201">
        <v>2019</v>
      </c>
      <c r="BE4" s="201">
        <v>2015</v>
      </c>
      <c r="BF4" s="201">
        <v>2016</v>
      </c>
      <c r="BG4" s="201">
        <v>2017</v>
      </c>
      <c r="BH4" s="201">
        <v>2018</v>
      </c>
      <c r="BI4" s="202">
        <v>2019</v>
      </c>
      <c r="BJ4" s="201">
        <v>2015</v>
      </c>
      <c r="BK4" s="201">
        <v>2016</v>
      </c>
      <c r="BL4" s="201">
        <v>2017</v>
      </c>
      <c r="BM4" s="201">
        <v>2018</v>
      </c>
      <c r="BN4" s="201">
        <v>2019</v>
      </c>
      <c r="BO4" s="200">
        <v>2015</v>
      </c>
      <c r="BP4" s="201">
        <v>2016</v>
      </c>
      <c r="BQ4" s="201">
        <v>2017</v>
      </c>
      <c r="BR4" s="201">
        <v>2018</v>
      </c>
      <c r="BS4" s="201">
        <v>2019</v>
      </c>
      <c r="BT4" s="201">
        <v>2015</v>
      </c>
      <c r="BU4" s="201">
        <v>2016</v>
      </c>
      <c r="BV4" s="201">
        <v>2017</v>
      </c>
      <c r="BW4" s="201">
        <v>2018</v>
      </c>
      <c r="BX4" s="202">
        <v>2019</v>
      </c>
      <c r="BY4" s="117">
        <v>2015</v>
      </c>
      <c r="BZ4" s="49">
        <v>2016</v>
      </c>
      <c r="CA4" s="49">
        <v>2017</v>
      </c>
      <c r="CB4" s="49">
        <v>2018</v>
      </c>
      <c r="CC4" s="50">
        <v>2019</v>
      </c>
      <c r="CD4" s="200">
        <v>2015</v>
      </c>
      <c r="CE4" s="201">
        <v>2016</v>
      </c>
      <c r="CF4" s="201">
        <v>2017</v>
      </c>
      <c r="CG4" s="201">
        <v>2018</v>
      </c>
      <c r="CH4" s="201">
        <v>2019</v>
      </c>
      <c r="CI4" s="201">
        <v>2015</v>
      </c>
      <c r="CJ4" s="201">
        <v>2016</v>
      </c>
      <c r="CK4" s="201">
        <v>2017</v>
      </c>
      <c r="CL4" s="201">
        <v>2018</v>
      </c>
      <c r="CM4" s="202">
        <v>2019</v>
      </c>
      <c r="CN4" s="89">
        <v>2015</v>
      </c>
      <c r="CO4" s="88">
        <v>2016</v>
      </c>
      <c r="CP4" s="88">
        <v>2017</v>
      </c>
      <c r="CQ4" s="88">
        <v>2018</v>
      </c>
      <c r="CR4" s="90">
        <v>2019</v>
      </c>
      <c r="CS4" s="49">
        <v>2015</v>
      </c>
      <c r="CT4" s="49">
        <v>2016</v>
      </c>
      <c r="CU4" s="49">
        <v>2017</v>
      </c>
      <c r="CV4" s="49">
        <v>2018</v>
      </c>
      <c r="CW4" s="49">
        <v>2019</v>
      </c>
      <c r="CX4" s="117">
        <v>2015</v>
      </c>
      <c r="CY4" s="49">
        <v>2016</v>
      </c>
      <c r="CZ4" s="49">
        <v>2017</v>
      </c>
      <c r="DA4" s="49">
        <v>2018</v>
      </c>
      <c r="DB4" s="50">
        <v>2019</v>
      </c>
      <c r="DC4" s="49">
        <v>2015</v>
      </c>
      <c r="DD4" s="49">
        <v>2016</v>
      </c>
      <c r="DE4" s="49">
        <v>2017</v>
      </c>
      <c r="DF4" s="49">
        <v>2018</v>
      </c>
      <c r="DG4" s="50">
        <v>2019</v>
      </c>
      <c r="DH4" s="200">
        <v>2015</v>
      </c>
      <c r="DI4" s="201">
        <v>2016</v>
      </c>
      <c r="DJ4" s="201">
        <v>2017</v>
      </c>
      <c r="DK4" s="201">
        <v>2018</v>
      </c>
      <c r="DL4" s="257">
        <v>2019</v>
      </c>
      <c r="DM4" s="252"/>
      <c r="DN4" s="254"/>
      <c r="DO4" s="270"/>
    </row>
    <row r="5" spans="1:144" ht="30.75" customHeight="1" x14ac:dyDescent="0.25">
      <c r="A5" s="95" t="s">
        <v>125</v>
      </c>
      <c r="B5" s="70" t="s">
        <v>177</v>
      </c>
      <c r="C5" s="2" t="s">
        <v>126</v>
      </c>
      <c r="D5" s="2" t="s">
        <v>54</v>
      </c>
      <c r="E5" s="2">
        <v>2007</v>
      </c>
      <c r="F5" s="68">
        <v>14742</v>
      </c>
      <c r="G5" s="72">
        <v>2269006</v>
      </c>
      <c r="H5" s="7">
        <v>2290334</v>
      </c>
      <c r="I5" s="7">
        <v>2263550</v>
      </c>
      <c r="J5" s="7">
        <v>2221661</v>
      </c>
      <c r="K5" s="11">
        <v>2116105</v>
      </c>
      <c r="L5" s="72">
        <f t="shared" ref="L5:L16" si="0">G5*0.001*2.61</f>
        <v>5922.1056599999993</v>
      </c>
      <c r="M5" s="7">
        <f t="shared" ref="M5:M35" si="1">H5*0.001*2.368</f>
        <v>5423.5109119999997</v>
      </c>
      <c r="N5" s="7">
        <f t="shared" ref="N5:N35" si="2">I5*0.001*2.368</f>
        <v>5360.0864000000001</v>
      </c>
      <c r="O5" s="7">
        <f t="shared" ref="O5:O35" si="3">J5*0.001*2.368</f>
        <v>5260.8932480000003</v>
      </c>
      <c r="P5" s="11">
        <f t="shared" ref="P5:P35" si="4">K5*0.001*2.368</f>
        <v>5010.9366399999999</v>
      </c>
      <c r="Q5" s="67">
        <v>294221.42</v>
      </c>
      <c r="R5" s="68">
        <v>283112.73</v>
      </c>
      <c r="S5" s="68">
        <v>263499.5</v>
      </c>
      <c r="T5" s="68">
        <v>254584.95</v>
      </c>
      <c r="U5" s="69">
        <v>231364.69999999998</v>
      </c>
      <c r="V5" s="72">
        <v>771283</v>
      </c>
      <c r="W5" s="7">
        <v>741462</v>
      </c>
      <c r="X5" s="7">
        <v>782204</v>
      </c>
      <c r="Y5" s="7">
        <v>833495</v>
      </c>
      <c r="Z5" s="11">
        <v>740604</v>
      </c>
      <c r="AA5" s="72">
        <f t="shared" ref="AA5:AA16" si="5">0.001*V5*1.01</f>
        <v>778.99583000000007</v>
      </c>
      <c r="AB5" s="7">
        <f t="shared" ref="AB5:AE10" si="6">0.001*W5*1.195</f>
        <v>886.04709000000003</v>
      </c>
      <c r="AC5" s="7">
        <f t="shared" si="6"/>
        <v>934.73378000000014</v>
      </c>
      <c r="AD5" s="7">
        <f t="shared" si="6"/>
        <v>996.02652500000011</v>
      </c>
      <c r="AE5" s="7">
        <f t="shared" si="6"/>
        <v>885.02178000000015</v>
      </c>
      <c r="AF5" s="67">
        <v>42976.88</v>
      </c>
      <c r="AG5" s="68">
        <v>36157.730000000003</v>
      </c>
      <c r="AH5" s="68">
        <v>36923.800000000003</v>
      </c>
      <c r="AI5" s="68">
        <v>37795.410000000003</v>
      </c>
      <c r="AJ5" s="69">
        <v>36235.9</v>
      </c>
      <c r="AK5" s="7">
        <v>0</v>
      </c>
      <c r="AL5" s="7">
        <v>0</v>
      </c>
      <c r="AM5" s="7">
        <v>0</v>
      </c>
      <c r="AN5" s="7">
        <v>0</v>
      </c>
      <c r="AO5" s="11">
        <v>0</v>
      </c>
      <c r="AP5" s="72">
        <f t="shared" ref="AP5:AP16" si="7">AK5*0.001*1.08</f>
        <v>0</v>
      </c>
      <c r="AQ5" s="7">
        <f t="shared" ref="AQ5:AT10" si="8">AL5*0.001*1.182</f>
        <v>0</v>
      </c>
      <c r="AR5" s="7">
        <f t="shared" si="8"/>
        <v>0</v>
      </c>
      <c r="AS5" s="7">
        <f t="shared" si="8"/>
        <v>0</v>
      </c>
      <c r="AT5" s="7">
        <f t="shared" si="8"/>
        <v>0</v>
      </c>
      <c r="AU5" s="149">
        <v>0</v>
      </c>
      <c r="AV5" s="150">
        <v>0</v>
      </c>
      <c r="AW5" s="150">
        <v>0</v>
      </c>
      <c r="AX5" s="150">
        <v>0</v>
      </c>
      <c r="AY5" s="151">
        <v>0</v>
      </c>
      <c r="AZ5" s="7">
        <v>0</v>
      </c>
      <c r="BA5" s="7">
        <v>0</v>
      </c>
      <c r="BB5" s="7">
        <v>0</v>
      </c>
      <c r="BC5" s="7">
        <v>0</v>
      </c>
      <c r="BD5" s="7">
        <v>0</v>
      </c>
      <c r="BE5" s="72">
        <f t="shared" ref="BE5:BE16" si="9">AZ5*0.001*1.08</f>
        <v>0</v>
      </c>
      <c r="BF5" s="7">
        <f t="shared" ref="BF5:BI10" si="10">BA5*0.001*1.204</f>
        <v>0</v>
      </c>
      <c r="BG5" s="7">
        <f t="shared" si="10"/>
        <v>0</v>
      </c>
      <c r="BH5" s="7">
        <f t="shared" si="10"/>
        <v>0</v>
      </c>
      <c r="BI5" s="7">
        <f t="shared" si="10"/>
        <v>0</v>
      </c>
      <c r="BJ5" s="72">
        <v>0</v>
      </c>
      <c r="BK5" s="7">
        <v>0</v>
      </c>
      <c r="BL5" s="7">
        <v>0</v>
      </c>
      <c r="BM5" s="7">
        <v>0</v>
      </c>
      <c r="BN5" s="11">
        <v>0</v>
      </c>
      <c r="BO5" s="7">
        <v>0</v>
      </c>
      <c r="BP5" s="7">
        <v>0</v>
      </c>
      <c r="BQ5" s="7">
        <v>0</v>
      </c>
      <c r="BR5" s="7">
        <v>0</v>
      </c>
      <c r="BS5" s="7">
        <v>0</v>
      </c>
      <c r="BT5" s="72">
        <f t="shared" ref="BT5:BT16" si="11">BO5*0.001</f>
        <v>0</v>
      </c>
      <c r="BU5" s="7">
        <f t="shared" ref="BU5:BX10" si="12">BP5*0.001*1.113</f>
        <v>0</v>
      </c>
      <c r="BV5" s="7">
        <f t="shared" si="12"/>
        <v>0</v>
      </c>
      <c r="BW5" s="7">
        <f t="shared" si="12"/>
        <v>0</v>
      </c>
      <c r="BX5" s="7">
        <f t="shared" si="12"/>
        <v>0</v>
      </c>
      <c r="BY5" s="72">
        <v>0</v>
      </c>
      <c r="BZ5" s="7">
        <v>0</v>
      </c>
      <c r="CA5" s="7">
        <v>0</v>
      </c>
      <c r="CB5" s="7">
        <v>0</v>
      </c>
      <c r="CC5" s="11">
        <v>0</v>
      </c>
      <c r="CD5" s="7">
        <v>118025</v>
      </c>
      <c r="CE5" s="7">
        <v>118025</v>
      </c>
      <c r="CF5" s="7">
        <v>118025</v>
      </c>
      <c r="CG5" s="7">
        <v>118025</v>
      </c>
      <c r="CH5" s="7">
        <v>118025</v>
      </c>
      <c r="CI5" s="72">
        <v>0</v>
      </c>
      <c r="CJ5" s="7">
        <v>0</v>
      </c>
      <c r="CK5" s="7">
        <v>0</v>
      </c>
      <c r="CL5" s="7">
        <v>0</v>
      </c>
      <c r="CM5" s="7">
        <v>0</v>
      </c>
      <c r="CN5" s="10">
        <f t="shared" ref="CN5:CN24" si="13">BT5+CD5/1000*2.368</f>
        <v>279.48320000000001</v>
      </c>
      <c r="CO5" s="6">
        <f t="shared" ref="CO5:CO24" si="14">BU5+CE5/1000*2.368</f>
        <v>279.48320000000001</v>
      </c>
      <c r="CP5" s="6">
        <f t="shared" ref="CP5:CP24" si="15">BV5+CF5/1000*2.368</f>
        <v>279.48320000000001</v>
      </c>
      <c r="CQ5" s="6">
        <f t="shared" ref="CQ5:CQ24" si="16">BW5+CG5/1000*2.368</f>
        <v>279.48320000000001</v>
      </c>
      <c r="CR5" s="9">
        <f t="shared" ref="CR5:CR24" si="17">BX5+CH5/1000*2.368</f>
        <v>279.48320000000001</v>
      </c>
      <c r="CS5" s="72">
        <f t="shared" ref="CS5:CS35" si="18">SUM(L5,AA5,AP5,BE5,BT5)</f>
        <v>6701.1014899999991</v>
      </c>
      <c r="CT5" s="7">
        <f t="shared" ref="CT5:CT35" si="19">SUM(M5,AB5,AQ5,BF5,BU5)</f>
        <v>6309.5580019999998</v>
      </c>
      <c r="CU5" s="7">
        <f t="shared" ref="CU5:CU35" si="20">SUM(N5,AC5,AR5,BG5,BV5)</f>
        <v>6294.8201800000006</v>
      </c>
      <c r="CV5" s="7">
        <f t="shared" ref="CV5:CV35" si="21">SUM(O5,AD5,AS5,BH5,BW5)</f>
        <v>6256.9197730000005</v>
      </c>
      <c r="CW5" s="11">
        <f t="shared" ref="CW5:CW35" si="22">SUM(P5,AE5,AT5,BI5,BX5)</f>
        <v>5895.9584199999999</v>
      </c>
      <c r="CX5" s="7">
        <f t="shared" ref="CX5:CX35" si="23">CS5+CN5-BT5</f>
        <v>6980.5846899999988</v>
      </c>
      <c r="CY5" s="7">
        <f t="shared" ref="CY5:CY35" si="24">CT5+CO5-BU5</f>
        <v>6589.0412019999994</v>
      </c>
      <c r="CZ5" s="7">
        <f t="shared" ref="CZ5:CZ35" si="25">CU5+CP5-BV5</f>
        <v>6574.3033800000003</v>
      </c>
      <c r="DA5" s="7">
        <f t="shared" ref="DA5:DA35" si="26">CV5+CQ5-BW5</f>
        <v>6536.4029730000002</v>
      </c>
      <c r="DB5" s="11">
        <f t="shared" ref="DB5:DB35" si="27">CW5+CR5-BX5</f>
        <v>6175.4416199999996</v>
      </c>
      <c r="DC5" s="7">
        <f t="shared" ref="DC5:DC35" si="28">SUM(Q5,AF5,AU5,BJ5,BY5)</f>
        <v>337198.3</v>
      </c>
      <c r="DD5" s="7">
        <f t="shared" ref="DD5:DD35" si="29">SUM(R5,AG5,AV5,BK5,BZ5)</f>
        <v>319270.45999999996</v>
      </c>
      <c r="DE5" s="7">
        <f t="shared" ref="DE5:DE35" si="30">SUM(S5,AH5,AW5,BL5,CA5)</f>
        <v>300423.3</v>
      </c>
      <c r="DF5" s="7">
        <f t="shared" ref="DF5:DF35" si="31">SUM(T5,AI5,AX5,BM5,CB5)</f>
        <v>292380.36</v>
      </c>
      <c r="DG5" s="7">
        <f t="shared" ref="DG5:DG35" si="32">SUM(U5,AJ5,AY5,BN5,CC5)</f>
        <v>267600.59999999998</v>
      </c>
      <c r="DH5" s="72">
        <f t="shared" ref="DH5:DH35" si="33">(0.372*G5+0.252*V5+0.311*AK5+0.254*AZ5+0.018*BO5)/1000</f>
        <v>1038.433548</v>
      </c>
      <c r="DI5" s="7">
        <f t="shared" ref="DI5:DI16" si="34">(0.331*H5+0.252*W5+0.311*AL5+0.254*BA5+0.018*BP5)/1000</f>
        <v>944.94897800000001</v>
      </c>
      <c r="DJ5" s="7">
        <f t="shared" ref="DJ5:DJ16" si="35">(0.331*I5+0.252*X5+0.311*AM5+0.254*BB5+0.018*BQ5)/1000</f>
        <v>946.35045800000012</v>
      </c>
      <c r="DK5" s="7">
        <f t="shared" ref="DK5:DK16" si="36">(0.331*J5+0.252*Y5+0.311*AN5+0.254*BC5+0.018*BR5)/1000</f>
        <v>945.41053100000011</v>
      </c>
      <c r="DL5" s="7">
        <f t="shared" ref="DL5:DL16" si="37">(0.331*K5+0.252*Z5+0.311*AO5+0.254*BD5+0.018*BS5)/1000</f>
        <v>887.06296299999997</v>
      </c>
      <c r="DM5" s="70" t="s">
        <v>55</v>
      </c>
      <c r="DN5" s="2" t="s">
        <v>127</v>
      </c>
      <c r="DO5" s="30" t="s">
        <v>57</v>
      </c>
    </row>
    <row r="6" spans="1:144" ht="42.75" customHeight="1" x14ac:dyDescent="0.25">
      <c r="A6" s="95" t="s">
        <v>118</v>
      </c>
      <c r="B6" s="70" t="s">
        <v>190</v>
      </c>
      <c r="C6" s="2" t="s">
        <v>119</v>
      </c>
      <c r="D6" s="2" t="s">
        <v>120</v>
      </c>
      <c r="E6" s="2">
        <v>1975</v>
      </c>
      <c r="F6" s="68">
        <v>13794</v>
      </c>
      <c r="G6" s="72">
        <v>908043</v>
      </c>
      <c r="H6" s="7">
        <v>888200</v>
      </c>
      <c r="I6" s="7">
        <v>912109</v>
      </c>
      <c r="J6" s="7">
        <v>948533</v>
      </c>
      <c r="K6" s="11">
        <v>833590</v>
      </c>
      <c r="L6" s="72">
        <f t="shared" si="0"/>
        <v>2369.9922299999998</v>
      </c>
      <c r="M6" s="7">
        <f t="shared" si="1"/>
        <v>2103.2575999999999</v>
      </c>
      <c r="N6" s="7">
        <f t="shared" si="2"/>
        <v>2159.874112</v>
      </c>
      <c r="O6" s="7">
        <f t="shared" si="3"/>
        <v>2246.1261439999998</v>
      </c>
      <c r="P6" s="11">
        <f t="shared" si="4"/>
        <v>1973.94112</v>
      </c>
      <c r="Q6" s="67">
        <v>150459.62</v>
      </c>
      <c r="R6" s="68">
        <v>140189.45000000001</v>
      </c>
      <c r="S6" s="68">
        <v>135526.70000000001</v>
      </c>
      <c r="T6" s="68">
        <v>131802.6</v>
      </c>
      <c r="U6" s="69">
        <v>115340</v>
      </c>
      <c r="V6" s="72">
        <v>1922743</v>
      </c>
      <c r="W6" s="7">
        <v>1459418</v>
      </c>
      <c r="X6" s="7">
        <v>1455219</v>
      </c>
      <c r="Y6" s="7">
        <v>1561106</v>
      </c>
      <c r="Z6" s="11">
        <v>1602839</v>
      </c>
      <c r="AA6" s="72">
        <f t="shared" si="5"/>
        <v>1941.9704299999999</v>
      </c>
      <c r="AB6" s="7">
        <f t="shared" si="6"/>
        <v>1744.0045100000002</v>
      </c>
      <c r="AC6" s="7">
        <f t="shared" si="6"/>
        <v>1738.9867050000003</v>
      </c>
      <c r="AD6" s="7">
        <f t="shared" si="6"/>
        <v>1865.5216700000001</v>
      </c>
      <c r="AE6" s="7">
        <f t="shared" si="6"/>
        <v>1915.392605</v>
      </c>
      <c r="AF6" s="67">
        <v>105209.48</v>
      </c>
      <c r="AG6" s="68">
        <v>70260.259999999995</v>
      </c>
      <c r="AH6" s="68">
        <v>67062.8</v>
      </c>
      <c r="AI6" s="68">
        <v>71347.8</v>
      </c>
      <c r="AJ6" s="69">
        <v>77398.399999999994</v>
      </c>
      <c r="AK6" s="7">
        <v>0</v>
      </c>
      <c r="AL6" s="7">
        <v>0</v>
      </c>
      <c r="AM6" s="7">
        <v>0</v>
      </c>
      <c r="AN6" s="7">
        <v>0</v>
      </c>
      <c r="AO6" s="11">
        <v>0</v>
      </c>
      <c r="AP6" s="72">
        <f t="shared" si="7"/>
        <v>0</v>
      </c>
      <c r="AQ6" s="7">
        <f t="shared" si="8"/>
        <v>0</v>
      </c>
      <c r="AR6" s="7">
        <f t="shared" si="8"/>
        <v>0</v>
      </c>
      <c r="AS6" s="7">
        <f t="shared" si="8"/>
        <v>0</v>
      </c>
      <c r="AT6" s="7">
        <f t="shared" si="8"/>
        <v>0</v>
      </c>
      <c r="AU6" s="149">
        <v>0</v>
      </c>
      <c r="AV6" s="150">
        <v>0</v>
      </c>
      <c r="AW6" s="150">
        <v>0</v>
      </c>
      <c r="AX6" s="150">
        <v>0</v>
      </c>
      <c r="AY6" s="151">
        <v>0</v>
      </c>
      <c r="AZ6" s="7">
        <v>0</v>
      </c>
      <c r="BA6" s="7">
        <v>0</v>
      </c>
      <c r="BB6" s="7">
        <v>0</v>
      </c>
      <c r="BC6" s="7">
        <v>0</v>
      </c>
      <c r="BD6" s="7">
        <v>0</v>
      </c>
      <c r="BE6" s="72">
        <f t="shared" si="9"/>
        <v>0</v>
      </c>
      <c r="BF6" s="7">
        <f t="shared" si="10"/>
        <v>0</v>
      </c>
      <c r="BG6" s="7">
        <f t="shared" si="10"/>
        <v>0</v>
      </c>
      <c r="BH6" s="7">
        <f t="shared" si="10"/>
        <v>0</v>
      </c>
      <c r="BI6" s="7">
        <f t="shared" si="10"/>
        <v>0</v>
      </c>
      <c r="BJ6" s="72">
        <v>0</v>
      </c>
      <c r="BK6" s="7">
        <v>0</v>
      </c>
      <c r="BL6" s="7">
        <v>0</v>
      </c>
      <c r="BM6" s="7">
        <v>0</v>
      </c>
      <c r="BN6" s="11">
        <v>0</v>
      </c>
      <c r="BO6" s="7">
        <v>0</v>
      </c>
      <c r="BP6" s="7">
        <v>0</v>
      </c>
      <c r="BQ6" s="7">
        <v>0</v>
      </c>
      <c r="BR6" s="7">
        <v>0</v>
      </c>
      <c r="BS6" s="7">
        <v>0</v>
      </c>
      <c r="BT6" s="72">
        <f t="shared" si="11"/>
        <v>0</v>
      </c>
      <c r="BU6" s="7">
        <f t="shared" si="12"/>
        <v>0</v>
      </c>
      <c r="BV6" s="7">
        <f t="shared" si="12"/>
        <v>0</v>
      </c>
      <c r="BW6" s="7">
        <f t="shared" si="12"/>
        <v>0</v>
      </c>
      <c r="BX6" s="7">
        <f t="shared" si="12"/>
        <v>0</v>
      </c>
      <c r="BY6" s="72">
        <v>0</v>
      </c>
      <c r="BZ6" s="7">
        <v>0</v>
      </c>
      <c r="CA6" s="7">
        <v>0</v>
      </c>
      <c r="CB6" s="7">
        <v>0</v>
      </c>
      <c r="CC6" s="11">
        <v>0</v>
      </c>
      <c r="CD6" s="72">
        <v>0</v>
      </c>
      <c r="CE6" s="7">
        <v>0</v>
      </c>
      <c r="CF6" s="7">
        <v>0</v>
      </c>
      <c r="CG6" s="7">
        <v>0</v>
      </c>
      <c r="CH6" s="11">
        <v>0</v>
      </c>
      <c r="CI6" s="72">
        <v>0</v>
      </c>
      <c r="CJ6" s="7">
        <v>0</v>
      </c>
      <c r="CK6" s="7">
        <v>0</v>
      </c>
      <c r="CL6" s="7">
        <v>0</v>
      </c>
      <c r="CM6" s="7">
        <v>0</v>
      </c>
      <c r="CN6" s="10">
        <f t="shared" si="13"/>
        <v>0</v>
      </c>
      <c r="CO6" s="6">
        <f t="shared" si="14"/>
        <v>0</v>
      </c>
      <c r="CP6" s="6">
        <f t="shared" si="15"/>
        <v>0</v>
      </c>
      <c r="CQ6" s="6">
        <f t="shared" si="16"/>
        <v>0</v>
      </c>
      <c r="CR6" s="9">
        <f t="shared" si="17"/>
        <v>0</v>
      </c>
      <c r="CS6" s="72">
        <f t="shared" si="18"/>
        <v>4311.9626599999992</v>
      </c>
      <c r="CT6" s="7">
        <f t="shared" si="19"/>
        <v>3847.2621100000001</v>
      </c>
      <c r="CU6" s="7">
        <f t="shared" si="20"/>
        <v>3898.8608170000002</v>
      </c>
      <c r="CV6" s="7">
        <f t="shared" si="21"/>
        <v>4111.6478139999999</v>
      </c>
      <c r="CW6" s="11">
        <f t="shared" si="22"/>
        <v>3889.333725</v>
      </c>
      <c r="CX6" s="7">
        <f t="shared" si="23"/>
        <v>4311.9626599999992</v>
      </c>
      <c r="CY6" s="7">
        <f t="shared" si="24"/>
        <v>3847.2621100000001</v>
      </c>
      <c r="CZ6" s="7">
        <f t="shared" si="25"/>
        <v>3898.8608170000002</v>
      </c>
      <c r="DA6" s="7">
        <f t="shared" si="26"/>
        <v>4111.6478139999999</v>
      </c>
      <c r="DB6" s="11">
        <f t="shared" si="27"/>
        <v>3889.333725</v>
      </c>
      <c r="DC6" s="7">
        <f t="shared" si="28"/>
        <v>255669.09999999998</v>
      </c>
      <c r="DD6" s="7">
        <f t="shared" si="29"/>
        <v>210449.71000000002</v>
      </c>
      <c r="DE6" s="7">
        <f t="shared" si="30"/>
        <v>202589.5</v>
      </c>
      <c r="DF6" s="7">
        <f t="shared" si="31"/>
        <v>203150.40000000002</v>
      </c>
      <c r="DG6" s="7">
        <f t="shared" si="32"/>
        <v>192738.4</v>
      </c>
      <c r="DH6" s="72">
        <f t="shared" si="33"/>
        <v>822.32323199999996</v>
      </c>
      <c r="DI6" s="7">
        <f t="shared" si="34"/>
        <v>661.76753600000006</v>
      </c>
      <c r="DJ6" s="7">
        <f t="shared" si="35"/>
        <v>668.62326699999994</v>
      </c>
      <c r="DK6" s="7">
        <f t="shared" si="36"/>
        <v>707.36313500000006</v>
      </c>
      <c r="DL6" s="7">
        <f t="shared" si="37"/>
        <v>679.83371800000009</v>
      </c>
      <c r="DM6" s="70" t="s">
        <v>55</v>
      </c>
      <c r="DN6" s="2" t="s">
        <v>56</v>
      </c>
      <c r="DO6" s="30" t="s">
        <v>57</v>
      </c>
    </row>
    <row r="7" spans="1:144" ht="33" customHeight="1" x14ac:dyDescent="0.25">
      <c r="A7" s="95" t="s">
        <v>89</v>
      </c>
      <c r="B7" s="70" t="s">
        <v>177</v>
      </c>
      <c r="C7" s="2" t="s">
        <v>90</v>
      </c>
      <c r="D7" s="2" t="s">
        <v>54</v>
      </c>
      <c r="E7" s="2">
        <v>1996</v>
      </c>
      <c r="F7" s="68">
        <v>16622</v>
      </c>
      <c r="G7" s="72">
        <v>852822</v>
      </c>
      <c r="H7" s="7">
        <v>812758</v>
      </c>
      <c r="I7" s="7">
        <v>756244</v>
      </c>
      <c r="J7" s="7">
        <v>812563</v>
      </c>
      <c r="K7" s="11">
        <v>787370</v>
      </c>
      <c r="L7" s="72">
        <f t="shared" si="0"/>
        <v>2225.8654200000001</v>
      </c>
      <c r="M7" s="7">
        <f t="shared" si="1"/>
        <v>1924.610944</v>
      </c>
      <c r="N7" s="7">
        <f t="shared" si="2"/>
        <v>1790.7857919999999</v>
      </c>
      <c r="O7" s="7">
        <f t="shared" si="3"/>
        <v>1924.1491839999999</v>
      </c>
      <c r="P7" s="11">
        <f t="shared" si="4"/>
        <v>1864.49216</v>
      </c>
      <c r="Q7" s="67">
        <v>139906.44</v>
      </c>
      <c r="R7" s="68">
        <v>127736.16</v>
      </c>
      <c r="S7" s="68">
        <v>120541.04</v>
      </c>
      <c r="T7" s="68">
        <v>121013.1</v>
      </c>
      <c r="U7" s="69">
        <v>106259.95999999999</v>
      </c>
      <c r="V7" s="72">
        <v>509176</v>
      </c>
      <c r="W7" s="7">
        <v>486577</v>
      </c>
      <c r="X7" s="7">
        <v>545735</v>
      </c>
      <c r="Y7" s="7">
        <v>608412</v>
      </c>
      <c r="Z7" s="11">
        <v>698704</v>
      </c>
      <c r="AA7" s="72">
        <f t="shared" si="5"/>
        <v>514.26775999999995</v>
      </c>
      <c r="AB7" s="7">
        <f t="shared" si="6"/>
        <v>581.45951500000001</v>
      </c>
      <c r="AC7" s="7">
        <f t="shared" si="6"/>
        <v>652.153325</v>
      </c>
      <c r="AD7" s="7">
        <f t="shared" si="6"/>
        <v>727.05234000000007</v>
      </c>
      <c r="AE7" s="7">
        <f t="shared" si="6"/>
        <v>834.95128000000011</v>
      </c>
      <c r="AF7" s="67">
        <v>29463.49</v>
      </c>
      <c r="AG7" s="68">
        <v>24720.87</v>
      </c>
      <c r="AH7" s="68">
        <v>26566</v>
      </c>
      <c r="AI7" s="68">
        <v>27863.4</v>
      </c>
      <c r="AJ7" s="69">
        <v>34172</v>
      </c>
      <c r="AK7" s="7">
        <v>0</v>
      </c>
      <c r="AL7" s="7">
        <v>0</v>
      </c>
      <c r="AM7" s="7">
        <v>0</v>
      </c>
      <c r="AN7" s="7">
        <v>0</v>
      </c>
      <c r="AO7" s="11">
        <v>0</v>
      </c>
      <c r="AP7" s="72">
        <f t="shared" si="7"/>
        <v>0</v>
      </c>
      <c r="AQ7" s="7">
        <f t="shared" si="8"/>
        <v>0</v>
      </c>
      <c r="AR7" s="7">
        <f t="shared" si="8"/>
        <v>0</v>
      </c>
      <c r="AS7" s="7">
        <f t="shared" si="8"/>
        <v>0</v>
      </c>
      <c r="AT7" s="7">
        <f t="shared" si="8"/>
        <v>0</v>
      </c>
      <c r="AU7" s="149">
        <v>0</v>
      </c>
      <c r="AV7" s="150">
        <v>0</v>
      </c>
      <c r="AW7" s="150">
        <v>0</v>
      </c>
      <c r="AX7" s="150">
        <v>0</v>
      </c>
      <c r="AY7" s="151">
        <v>0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72">
        <f t="shared" si="9"/>
        <v>0</v>
      </c>
      <c r="BF7" s="7">
        <f t="shared" si="10"/>
        <v>0</v>
      </c>
      <c r="BG7" s="7">
        <f t="shared" si="10"/>
        <v>0</v>
      </c>
      <c r="BH7" s="7">
        <f t="shared" si="10"/>
        <v>0</v>
      </c>
      <c r="BI7" s="7">
        <f t="shared" si="10"/>
        <v>0</v>
      </c>
      <c r="BJ7" s="72">
        <v>0</v>
      </c>
      <c r="BK7" s="7">
        <v>0</v>
      </c>
      <c r="BL7" s="7">
        <v>0</v>
      </c>
      <c r="BM7" s="7">
        <v>0</v>
      </c>
      <c r="BN7" s="11">
        <v>0</v>
      </c>
      <c r="BO7" s="7">
        <v>0</v>
      </c>
      <c r="BP7" s="7">
        <v>0</v>
      </c>
      <c r="BQ7" s="7">
        <v>0</v>
      </c>
      <c r="BR7" s="7">
        <v>0</v>
      </c>
      <c r="BS7" s="7">
        <v>0</v>
      </c>
      <c r="BT7" s="72">
        <f t="shared" si="11"/>
        <v>0</v>
      </c>
      <c r="BU7" s="7">
        <f t="shared" si="12"/>
        <v>0</v>
      </c>
      <c r="BV7" s="7">
        <f t="shared" si="12"/>
        <v>0</v>
      </c>
      <c r="BW7" s="7">
        <f t="shared" si="12"/>
        <v>0</v>
      </c>
      <c r="BX7" s="7">
        <f t="shared" si="12"/>
        <v>0</v>
      </c>
      <c r="BY7" s="72">
        <v>0</v>
      </c>
      <c r="BZ7" s="7">
        <v>0</v>
      </c>
      <c r="CA7" s="7">
        <v>0</v>
      </c>
      <c r="CB7" s="7">
        <v>0</v>
      </c>
      <c r="CC7" s="11">
        <v>0</v>
      </c>
      <c r="CD7" s="72">
        <v>0</v>
      </c>
      <c r="CE7" s="7">
        <v>0</v>
      </c>
      <c r="CF7" s="7">
        <v>0</v>
      </c>
      <c r="CG7" s="7">
        <v>0</v>
      </c>
      <c r="CH7" s="11">
        <v>0</v>
      </c>
      <c r="CI7" s="72">
        <v>0</v>
      </c>
      <c r="CJ7" s="7">
        <v>0</v>
      </c>
      <c r="CK7" s="7">
        <v>0</v>
      </c>
      <c r="CL7" s="7">
        <v>0</v>
      </c>
      <c r="CM7" s="7">
        <v>0</v>
      </c>
      <c r="CN7" s="10">
        <f t="shared" si="13"/>
        <v>0</v>
      </c>
      <c r="CO7" s="6">
        <f t="shared" si="14"/>
        <v>0</v>
      </c>
      <c r="CP7" s="6">
        <f t="shared" si="15"/>
        <v>0</v>
      </c>
      <c r="CQ7" s="6">
        <f t="shared" si="16"/>
        <v>0</v>
      </c>
      <c r="CR7" s="9">
        <f t="shared" si="17"/>
        <v>0</v>
      </c>
      <c r="CS7" s="72">
        <f t="shared" si="18"/>
        <v>2740.1331799999998</v>
      </c>
      <c r="CT7" s="7">
        <f t="shared" si="19"/>
        <v>2506.070459</v>
      </c>
      <c r="CU7" s="7">
        <f t="shared" si="20"/>
        <v>2442.9391169999999</v>
      </c>
      <c r="CV7" s="7">
        <f t="shared" si="21"/>
        <v>2651.2015240000001</v>
      </c>
      <c r="CW7" s="11">
        <f t="shared" si="22"/>
        <v>2699.44344</v>
      </c>
      <c r="CX7" s="7">
        <f t="shared" si="23"/>
        <v>2740.1331799999998</v>
      </c>
      <c r="CY7" s="7">
        <f t="shared" si="24"/>
        <v>2506.070459</v>
      </c>
      <c r="CZ7" s="7">
        <f t="shared" si="25"/>
        <v>2442.9391169999999</v>
      </c>
      <c r="DA7" s="7">
        <f t="shared" si="26"/>
        <v>2651.2015240000001</v>
      </c>
      <c r="DB7" s="11">
        <f t="shared" si="27"/>
        <v>2699.44344</v>
      </c>
      <c r="DC7" s="7">
        <f t="shared" si="28"/>
        <v>169369.93</v>
      </c>
      <c r="DD7" s="7">
        <f t="shared" si="29"/>
        <v>152457.03</v>
      </c>
      <c r="DE7" s="7">
        <f t="shared" si="30"/>
        <v>147107.03999999998</v>
      </c>
      <c r="DF7" s="7">
        <f t="shared" si="31"/>
        <v>148876.5</v>
      </c>
      <c r="DG7" s="7">
        <f t="shared" si="32"/>
        <v>140431.96</v>
      </c>
      <c r="DH7" s="72">
        <f t="shared" si="33"/>
        <v>445.56213600000001</v>
      </c>
      <c r="DI7" s="7">
        <f t="shared" si="34"/>
        <v>391.64030199999996</v>
      </c>
      <c r="DJ7" s="7">
        <f t="shared" si="35"/>
        <v>387.84198400000008</v>
      </c>
      <c r="DK7" s="7">
        <f t="shared" si="36"/>
        <v>422.27817700000003</v>
      </c>
      <c r="DL7" s="7">
        <f t="shared" si="37"/>
        <v>436.69287800000001</v>
      </c>
      <c r="DM7" s="70" t="s">
        <v>91</v>
      </c>
      <c r="DN7" s="2" t="s">
        <v>56</v>
      </c>
      <c r="DO7" s="30" t="s">
        <v>57</v>
      </c>
    </row>
    <row r="8" spans="1:144" ht="40.5" x14ac:dyDescent="0.25">
      <c r="A8" s="95" t="s">
        <v>121</v>
      </c>
      <c r="B8" s="70" t="s">
        <v>177</v>
      </c>
      <c r="C8" s="99" t="s">
        <v>119</v>
      </c>
      <c r="D8" s="2" t="s">
        <v>120</v>
      </c>
      <c r="E8" s="2">
        <v>1996</v>
      </c>
      <c r="F8" s="68">
        <v>12148</v>
      </c>
      <c r="G8" s="72">
        <v>471611</v>
      </c>
      <c r="H8" s="7">
        <v>456245</v>
      </c>
      <c r="I8" s="7">
        <v>432309</v>
      </c>
      <c r="J8" s="7">
        <v>482751</v>
      </c>
      <c r="K8" s="11">
        <v>415269</v>
      </c>
      <c r="L8" s="72">
        <f t="shared" si="0"/>
        <v>1230.90471</v>
      </c>
      <c r="M8" s="7">
        <f t="shared" si="1"/>
        <v>1080.38816</v>
      </c>
      <c r="N8" s="7">
        <f t="shared" si="2"/>
        <v>1023.707712</v>
      </c>
      <c r="O8" s="7">
        <f t="shared" si="3"/>
        <v>1143.154368</v>
      </c>
      <c r="P8" s="11">
        <f t="shared" si="4"/>
        <v>983.35699199999999</v>
      </c>
      <c r="Q8" s="67">
        <v>73228.95</v>
      </c>
      <c r="R8" s="68">
        <v>68384.62</v>
      </c>
      <c r="S8" s="68">
        <v>61488.66</v>
      </c>
      <c r="T8" s="68">
        <v>66782.73</v>
      </c>
      <c r="U8" s="69">
        <v>58013.21</v>
      </c>
      <c r="V8" s="72">
        <v>1630823</v>
      </c>
      <c r="W8" s="7">
        <v>1493729</v>
      </c>
      <c r="X8" s="7">
        <v>1333475</v>
      </c>
      <c r="Y8" s="7">
        <v>1355695</v>
      </c>
      <c r="Z8" s="11">
        <v>1260680</v>
      </c>
      <c r="AA8" s="72">
        <f t="shared" si="5"/>
        <v>1647.1312300000002</v>
      </c>
      <c r="AB8" s="7">
        <f t="shared" si="6"/>
        <v>1785.006155</v>
      </c>
      <c r="AC8" s="7">
        <f t="shared" si="6"/>
        <v>1593.5026250000003</v>
      </c>
      <c r="AD8" s="7">
        <f t="shared" si="6"/>
        <v>1620.055525</v>
      </c>
      <c r="AE8" s="7">
        <f t="shared" si="6"/>
        <v>1506.5126000000002</v>
      </c>
      <c r="AF8" s="67">
        <v>90515</v>
      </c>
      <c r="AG8" s="68">
        <v>72927</v>
      </c>
      <c r="AH8" s="68">
        <v>62208.1</v>
      </c>
      <c r="AI8" s="68">
        <v>62275.69</v>
      </c>
      <c r="AJ8" s="69">
        <v>62116.01</v>
      </c>
      <c r="AK8" s="7">
        <v>0</v>
      </c>
      <c r="AL8" s="7">
        <v>0</v>
      </c>
      <c r="AM8" s="7">
        <v>0</v>
      </c>
      <c r="AN8" s="7">
        <v>0</v>
      </c>
      <c r="AO8" s="11">
        <v>0</v>
      </c>
      <c r="AP8" s="72">
        <f t="shared" si="7"/>
        <v>0</v>
      </c>
      <c r="AQ8" s="7">
        <f t="shared" si="8"/>
        <v>0</v>
      </c>
      <c r="AR8" s="7">
        <f t="shared" si="8"/>
        <v>0</v>
      </c>
      <c r="AS8" s="7">
        <f t="shared" si="8"/>
        <v>0</v>
      </c>
      <c r="AT8" s="7">
        <f t="shared" si="8"/>
        <v>0</v>
      </c>
      <c r="AU8" s="149">
        <v>0</v>
      </c>
      <c r="AV8" s="150">
        <v>0</v>
      </c>
      <c r="AW8" s="150">
        <v>0</v>
      </c>
      <c r="AX8" s="150">
        <v>0</v>
      </c>
      <c r="AY8" s="151">
        <v>0</v>
      </c>
      <c r="AZ8" s="7">
        <v>0</v>
      </c>
      <c r="BA8" s="7">
        <v>0</v>
      </c>
      <c r="BB8" s="7">
        <v>0</v>
      </c>
      <c r="BC8" s="7">
        <v>0</v>
      </c>
      <c r="BD8" s="7">
        <v>0</v>
      </c>
      <c r="BE8" s="72">
        <f t="shared" si="9"/>
        <v>0</v>
      </c>
      <c r="BF8" s="7">
        <f t="shared" si="10"/>
        <v>0</v>
      </c>
      <c r="BG8" s="7">
        <f t="shared" si="10"/>
        <v>0</v>
      </c>
      <c r="BH8" s="7">
        <f t="shared" si="10"/>
        <v>0</v>
      </c>
      <c r="BI8" s="7">
        <f t="shared" si="10"/>
        <v>0</v>
      </c>
      <c r="BJ8" s="72">
        <v>0</v>
      </c>
      <c r="BK8" s="7">
        <v>0</v>
      </c>
      <c r="BL8" s="7">
        <v>0</v>
      </c>
      <c r="BM8" s="7">
        <v>0</v>
      </c>
      <c r="BN8" s="11">
        <v>0</v>
      </c>
      <c r="BO8" s="7">
        <v>0</v>
      </c>
      <c r="BP8" s="7">
        <v>0</v>
      </c>
      <c r="BQ8" s="7">
        <v>0</v>
      </c>
      <c r="BR8" s="7">
        <v>0</v>
      </c>
      <c r="BS8" s="7">
        <v>0</v>
      </c>
      <c r="BT8" s="72">
        <f t="shared" si="11"/>
        <v>0</v>
      </c>
      <c r="BU8" s="7">
        <f t="shared" si="12"/>
        <v>0</v>
      </c>
      <c r="BV8" s="7">
        <f t="shared" si="12"/>
        <v>0</v>
      </c>
      <c r="BW8" s="7">
        <f t="shared" si="12"/>
        <v>0</v>
      </c>
      <c r="BX8" s="7">
        <f t="shared" si="12"/>
        <v>0</v>
      </c>
      <c r="BY8" s="72">
        <v>0</v>
      </c>
      <c r="BZ8" s="7">
        <v>0</v>
      </c>
      <c r="CA8" s="7">
        <v>0</v>
      </c>
      <c r="CB8" s="7">
        <v>0</v>
      </c>
      <c r="CC8" s="11">
        <v>0</v>
      </c>
      <c r="CD8" s="7">
        <v>23142.51</v>
      </c>
      <c r="CE8" s="7">
        <v>23142.51</v>
      </c>
      <c r="CF8" s="7">
        <v>23142.51</v>
      </c>
      <c r="CG8" s="7">
        <v>23142.51</v>
      </c>
      <c r="CH8" s="7">
        <v>23142.51</v>
      </c>
      <c r="CI8" s="72">
        <v>0</v>
      </c>
      <c r="CJ8" s="7">
        <v>0</v>
      </c>
      <c r="CK8" s="7">
        <v>0</v>
      </c>
      <c r="CL8" s="7">
        <v>0</v>
      </c>
      <c r="CM8" s="7">
        <v>0</v>
      </c>
      <c r="CN8" s="10">
        <f t="shared" si="13"/>
        <v>54.801463679999991</v>
      </c>
      <c r="CO8" s="6">
        <f t="shared" si="14"/>
        <v>54.801463679999991</v>
      </c>
      <c r="CP8" s="6">
        <f t="shared" si="15"/>
        <v>54.801463679999991</v>
      </c>
      <c r="CQ8" s="6">
        <f t="shared" si="16"/>
        <v>54.801463679999991</v>
      </c>
      <c r="CR8" s="9">
        <f t="shared" si="17"/>
        <v>54.801463679999991</v>
      </c>
      <c r="CS8" s="72">
        <f t="shared" si="18"/>
        <v>2878.0359400000002</v>
      </c>
      <c r="CT8" s="7">
        <f t="shared" si="19"/>
        <v>2865.394315</v>
      </c>
      <c r="CU8" s="7">
        <f t="shared" si="20"/>
        <v>2617.2103370000004</v>
      </c>
      <c r="CV8" s="7">
        <f t="shared" si="21"/>
        <v>2763.2098930000002</v>
      </c>
      <c r="CW8" s="11">
        <f t="shared" si="22"/>
        <v>2489.869592</v>
      </c>
      <c r="CX8" s="7">
        <f t="shared" si="23"/>
        <v>2932.8374036800001</v>
      </c>
      <c r="CY8" s="7">
        <f t="shared" si="24"/>
        <v>2920.1957786799999</v>
      </c>
      <c r="CZ8" s="7">
        <f t="shared" si="25"/>
        <v>2672.0118006800003</v>
      </c>
      <c r="DA8" s="7">
        <f t="shared" si="26"/>
        <v>2818.0113566800001</v>
      </c>
      <c r="DB8" s="11">
        <f t="shared" si="27"/>
        <v>2544.6710556799999</v>
      </c>
      <c r="DC8" s="7">
        <f t="shared" si="28"/>
        <v>163743.95000000001</v>
      </c>
      <c r="DD8" s="7">
        <f t="shared" si="29"/>
        <v>141311.62</v>
      </c>
      <c r="DE8" s="7">
        <f t="shared" si="30"/>
        <v>123696.76000000001</v>
      </c>
      <c r="DF8" s="7">
        <f t="shared" si="31"/>
        <v>129058.42</v>
      </c>
      <c r="DG8" s="7">
        <f t="shared" si="32"/>
        <v>120129.22</v>
      </c>
      <c r="DH8" s="72">
        <f t="shared" si="33"/>
        <v>586.40668799999992</v>
      </c>
      <c r="DI8" s="7">
        <f t="shared" si="34"/>
        <v>527.43680299999994</v>
      </c>
      <c r="DJ8" s="7">
        <f t="shared" si="35"/>
        <v>479.12997900000005</v>
      </c>
      <c r="DK8" s="7">
        <f t="shared" si="36"/>
        <v>501.42572100000001</v>
      </c>
      <c r="DL8" s="7">
        <f t="shared" si="37"/>
        <v>455.145399</v>
      </c>
      <c r="DM8" s="70" t="s">
        <v>64</v>
      </c>
      <c r="DN8" s="2" t="s">
        <v>122</v>
      </c>
      <c r="DO8" s="30" t="s">
        <v>123</v>
      </c>
    </row>
    <row r="9" spans="1:144" ht="38.25" x14ac:dyDescent="0.25">
      <c r="A9" s="95" t="s">
        <v>128</v>
      </c>
      <c r="B9" s="70" t="s">
        <v>177</v>
      </c>
      <c r="C9" s="2" t="s">
        <v>126</v>
      </c>
      <c r="D9" s="2" t="s">
        <v>54</v>
      </c>
      <c r="E9" s="2">
        <v>1890</v>
      </c>
      <c r="F9" s="68">
        <v>13214</v>
      </c>
      <c r="G9" s="72">
        <v>908892</v>
      </c>
      <c r="H9" s="7">
        <v>915793</v>
      </c>
      <c r="I9" s="7">
        <v>905054</v>
      </c>
      <c r="J9" s="7">
        <v>878987</v>
      </c>
      <c r="K9" s="11">
        <v>830920</v>
      </c>
      <c r="L9" s="72">
        <f t="shared" si="0"/>
        <v>2372.2081200000002</v>
      </c>
      <c r="M9" s="7">
        <f t="shared" si="1"/>
        <v>2168.5978239999999</v>
      </c>
      <c r="N9" s="7">
        <f t="shared" si="2"/>
        <v>2143.167872</v>
      </c>
      <c r="O9" s="7">
        <f t="shared" si="3"/>
        <v>2081.4412159999997</v>
      </c>
      <c r="P9" s="11">
        <f t="shared" si="4"/>
        <v>1967.6185600000001</v>
      </c>
      <c r="Q9" s="67">
        <v>155932.4</v>
      </c>
      <c r="R9" s="68">
        <v>147186.15</v>
      </c>
      <c r="S9" s="68">
        <v>141403.29999999999</v>
      </c>
      <c r="T9" s="68">
        <v>134610.57</v>
      </c>
      <c r="U9" s="69">
        <v>118980.32</v>
      </c>
      <c r="V9" s="72">
        <v>346555</v>
      </c>
      <c r="W9" s="7">
        <v>353382</v>
      </c>
      <c r="X9" s="7">
        <v>430175</v>
      </c>
      <c r="Y9" s="7">
        <v>415679</v>
      </c>
      <c r="Z9" s="11">
        <v>402534</v>
      </c>
      <c r="AA9" s="72">
        <f t="shared" si="5"/>
        <v>350.02055000000001</v>
      </c>
      <c r="AB9" s="7">
        <f t="shared" si="6"/>
        <v>422.29149000000001</v>
      </c>
      <c r="AC9" s="7">
        <f t="shared" si="6"/>
        <v>514.05912499999999</v>
      </c>
      <c r="AD9" s="7">
        <f t="shared" si="6"/>
        <v>496.73640500000005</v>
      </c>
      <c r="AE9" s="7">
        <f t="shared" si="6"/>
        <v>481.02813000000003</v>
      </c>
      <c r="AF9" s="67">
        <v>20117.68</v>
      </c>
      <c r="AG9" s="68">
        <v>18015.939999999999</v>
      </c>
      <c r="AH9" s="68">
        <v>20703</v>
      </c>
      <c r="AI9" s="68">
        <v>19502.13</v>
      </c>
      <c r="AJ9" s="69">
        <v>20215.16</v>
      </c>
      <c r="AK9" s="7">
        <v>0</v>
      </c>
      <c r="AL9" s="7">
        <v>0</v>
      </c>
      <c r="AM9" s="7">
        <v>0</v>
      </c>
      <c r="AN9" s="7">
        <v>0</v>
      </c>
      <c r="AO9" s="11">
        <v>0</v>
      </c>
      <c r="AP9" s="72">
        <f t="shared" si="7"/>
        <v>0</v>
      </c>
      <c r="AQ9" s="7">
        <f t="shared" si="8"/>
        <v>0</v>
      </c>
      <c r="AR9" s="7">
        <f t="shared" si="8"/>
        <v>0</v>
      </c>
      <c r="AS9" s="7">
        <f t="shared" si="8"/>
        <v>0</v>
      </c>
      <c r="AT9" s="7">
        <f t="shared" si="8"/>
        <v>0</v>
      </c>
      <c r="AU9" s="149">
        <v>0</v>
      </c>
      <c r="AV9" s="150">
        <v>0</v>
      </c>
      <c r="AW9" s="150">
        <v>0</v>
      </c>
      <c r="AX9" s="150">
        <v>0</v>
      </c>
      <c r="AY9" s="151">
        <v>0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2">
        <f t="shared" si="9"/>
        <v>0</v>
      </c>
      <c r="BF9" s="7">
        <f t="shared" si="10"/>
        <v>0</v>
      </c>
      <c r="BG9" s="7">
        <f t="shared" si="10"/>
        <v>0</v>
      </c>
      <c r="BH9" s="7">
        <f t="shared" si="10"/>
        <v>0</v>
      </c>
      <c r="BI9" s="7">
        <f t="shared" si="10"/>
        <v>0</v>
      </c>
      <c r="BJ9" s="72">
        <v>0</v>
      </c>
      <c r="BK9" s="7">
        <v>0</v>
      </c>
      <c r="BL9" s="7">
        <v>0</v>
      </c>
      <c r="BM9" s="7">
        <v>0</v>
      </c>
      <c r="BN9" s="11">
        <v>0</v>
      </c>
      <c r="BO9" s="7">
        <v>0</v>
      </c>
      <c r="BP9" s="7">
        <v>0</v>
      </c>
      <c r="BQ9" s="7">
        <v>0</v>
      </c>
      <c r="BR9" s="7">
        <v>0</v>
      </c>
      <c r="BS9" s="7">
        <v>0</v>
      </c>
      <c r="BT9" s="72">
        <f t="shared" si="11"/>
        <v>0</v>
      </c>
      <c r="BU9" s="7">
        <f t="shared" si="12"/>
        <v>0</v>
      </c>
      <c r="BV9" s="7">
        <f t="shared" si="12"/>
        <v>0</v>
      </c>
      <c r="BW9" s="7">
        <f t="shared" si="12"/>
        <v>0</v>
      </c>
      <c r="BX9" s="7">
        <f t="shared" si="12"/>
        <v>0</v>
      </c>
      <c r="BY9" s="72">
        <v>0</v>
      </c>
      <c r="BZ9" s="7">
        <v>0</v>
      </c>
      <c r="CA9" s="7">
        <v>0</v>
      </c>
      <c r="CB9" s="7">
        <v>0</v>
      </c>
      <c r="CC9" s="11">
        <v>0</v>
      </c>
      <c r="CD9" s="72">
        <v>0</v>
      </c>
      <c r="CE9" s="7">
        <v>0</v>
      </c>
      <c r="CF9" s="7">
        <v>0</v>
      </c>
      <c r="CG9" s="7">
        <v>0</v>
      </c>
      <c r="CH9" s="11">
        <v>0</v>
      </c>
      <c r="CI9" s="72">
        <v>0</v>
      </c>
      <c r="CJ9" s="7">
        <v>0</v>
      </c>
      <c r="CK9" s="7">
        <v>0</v>
      </c>
      <c r="CL9" s="7">
        <v>0</v>
      </c>
      <c r="CM9" s="7">
        <v>0</v>
      </c>
      <c r="CN9" s="10">
        <f t="shared" si="13"/>
        <v>0</v>
      </c>
      <c r="CO9" s="6">
        <f t="shared" si="14"/>
        <v>0</v>
      </c>
      <c r="CP9" s="6">
        <f t="shared" si="15"/>
        <v>0</v>
      </c>
      <c r="CQ9" s="6">
        <f t="shared" si="16"/>
        <v>0</v>
      </c>
      <c r="CR9" s="9">
        <f t="shared" si="17"/>
        <v>0</v>
      </c>
      <c r="CS9" s="72">
        <f t="shared" si="18"/>
        <v>2722.2286700000004</v>
      </c>
      <c r="CT9" s="7">
        <f t="shared" si="19"/>
        <v>2590.889314</v>
      </c>
      <c r="CU9" s="7">
        <f t="shared" si="20"/>
        <v>2657.2269969999998</v>
      </c>
      <c r="CV9" s="7">
        <f t="shared" si="21"/>
        <v>2578.1776209999998</v>
      </c>
      <c r="CW9" s="11">
        <f t="shared" si="22"/>
        <v>2448.64669</v>
      </c>
      <c r="CX9" s="7">
        <f t="shared" si="23"/>
        <v>2722.2286700000004</v>
      </c>
      <c r="CY9" s="7">
        <f t="shared" si="24"/>
        <v>2590.889314</v>
      </c>
      <c r="CZ9" s="7">
        <f t="shared" si="25"/>
        <v>2657.2269969999998</v>
      </c>
      <c r="DA9" s="7">
        <f t="shared" si="26"/>
        <v>2578.1776209999998</v>
      </c>
      <c r="DB9" s="11">
        <f t="shared" si="27"/>
        <v>2448.64669</v>
      </c>
      <c r="DC9" s="7">
        <f t="shared" si="28"/>
        <v>176050.08</v>
      </c>
      <c r="DD9" s="7">
        <f t="shared" si="29"/>
        <v>165202.09</v>
      </c>
      <c r="DE9" s="7">
        <f t="shared" si="30"/>
        <v>162106.29999999999</v>
      </c>
      <c r="DF9" s="7">
        <f t="shared" si="31"/>
        <v>154112.70000000001</v>
      </c>
      <c r="DG9" s="7">
        <f t="shared" si="32"/>
        <v>139195.48000000001</v>
      </c>
      <c r="DH9" s="72">
        <f t="shared" si="33"/>
        <v>425.439684</v>
      </c>
      <c r="DI9" s="7">
        <f t="shared" si="34"/>
        <v>392.17974699999996</v>
      </c>
      <c r="DJ9" s="7">
        <f t="shared" si="35"/>
        <v>407.97697400000004</v>
      </c>
      <c r="DK9" s="7">
        <f t="shared" si="36"/>
        <v>395.69580500000001</v>
      </c>
      <c r="DL9" s="7">
        <f t="shared" si="37"/>
        <v>376.47308799999996</v>
      </c>
      <c r="DM9" s="70" t="s">
        <v>91</v>
      </c>
      <c r="DN9" s="2" t="s">
        <v>56</v>
      </c>
      <c r="DO9" s="30" t="s">
        <v>57</v>
      </c>
    </row>
    <row r="10" spans="1:144" ht="40.5" x14ac:dyDescent="0.25">
      <c r="A10" s="95" t="s">
        <v>74</v>
      </c>
      <c r="B10" s="70" t="s">
        <v>1588</v>
      </c>
      <c r="C10" s="2" t="s">
        <v>75</v>
      </c>
      <c r="D10" s="2" t="s">
        <v>76</v>
      </c>
      <c r="E10" s="2">
        <v>2010</v>
      </c>
      <c r="F10" s="68">
        <v>9283</v>
      </c>
      <c r="G10" s="72">
        <v>975717</v>
      </c>
      <c r="H10" s="7">
        <v>939891</v>
      </c>
      <c r="I10" s="7">
        <v>943511</v>
      </c>
      <c r="J10" s="7">
        <v>962923</v>
      </c>
      <c r="K10" s="11">
        <v>1015782</v>
      </c>
      <c r="L10" s="72">
        <f t="shared" si="0"/>
        <v>2546.6213699999998</v>
      </c>
      <c r="M10" s="7">
        <f t="shared" si="1"/>
        <v>2225.6618880000001</v>
      </c>
      <c r="N10" s="7">
        <f t="shared" si="2"/>
        <v>2234.2340479999998</v>
      </c>
      <c r="O10" s="7">
        <f t="shared" si="3"/>
        <v>2280.2016639999997</v>
      </c>
      <c r="P10" s="11">
        <f t="shared" si="4"/>
        <v>2405.371776</v>
      </c>
      <c r="Q10" s="67">
        <v>121823.37</v>
      </c>
      <c r="R10" s="68">
        <v>112968.86</v>
      </c>
      <c r="S10" s="68">
        <v>106644</v>
      </c>
      <c r="T10" s="68">
        <v>108087.6</v>
      </c>
      <c r="U10" s="69">
        <v>105990.9</v>
      </c>
      <c r="V10" s="72">
        <v>0</v>
      </c>
      <c r="W10" s="7">
        <v>0</v>
      </c>
      <c r="X10" s="7">
        <v>0</v>
      </c>
      <c r="Y10" s="7">
        <v>0</v>
      </c>
      <c r="Z10" s="11">
        <v>0</v>
      </c>
      <c r="AA10" s="72">
        <f t="shared" si="5"/>
        <v>0</v>
      </c>
      <c r="AB10" s="7">
        <f t="shared" si="6"/>
        <v>0</v>
      </c>
      <c r="AC10" s="7">
        <f t="shared" si="6"/>
        <v>0</v>
      </c>
      <c r="AD10" s="7">
        <f t="shared" si="6"/>
        <v>0</v>
      </c>
      <c r="AE10" s="7">
        <f t="shared" si="6"/>
        <v>0</v>
      </c>
      <c r="AF10" s="72">
        <v>0</v>
      </c>
      <c r="AG10" s="7">
        <v>0</v>
      </c>
      <c r="AH10" s="7">
        <v>0</v>
      </c>
      <c r="AI10" s="7">
        <v>0</v>
      </c>
      <c r="AJ10" s="11">
        <v>0</v>
      </c>
      <c r="AK10" s="7">
        <v>0</v>
      </c>
      <c r="AL10" s="7">
        <v>0</v>
      </c>
      <c r="AM10" s="7">
        <v>0</v>
      </c>
      <c r="AN10" s="7">
        <v>0</v>
      </c>
      <c r="AO10" s="11">
        <v>0</v>
      </c>
      <c r="AP10" s="72">
        <f t="shared" si="7"/>
        <v>0</v>
      </c>
      <c r="AQ10" s="7">
        <f t="shared" si="8"/>
        <v>0</v>
      </c>
      <c r="AR10" s="7">
        <f t="shared" si="8"/>
        <v>0</v>
      </c>
      <c r="AS10" s="7">
        <f t="shared" si="8"/>
        <v>0</v>
      </c>
      <c r="AT10" s="7">
        <f t="shared" si="8"/>
        <v>0</v>
      </c>
      <c r="AU10" s="149">
        <v>0</v>
      </c>
      <c r="AV10" s="150">
        <v>0</v>
      </c>
      <c r="AW10" s="150">
        <v>0</v>
      </c>
      <c r="AX10" s="150">
        <v>0</v>
      </c>
      <c r="AY10" s="151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2">
        <f t="shared" si="9"/>
        <v>0</v>
      </c>
      <c r="BF10" s="7">
        <f t="shared" si="10"/>
        <v>0</v>
      </c>
      <c r="BG10" s="7">
        <f t="shared" si="10"/>
        <v>0</v>
      </c>
      <c r="BH10" s="7">
        <f t="shared" si="10"/>
        <v>0</v>
      </c>
      <c r="BI10" s="7">
        <f t="shared" si="10"/>
        <v>0</v>
      </c>
      <c r="BJ10" s="72">
        <v>0</v>
      </c>
      <c r="BK10" s="7">
        <v>0</v>
      </c>
      <c r="BL10" s="7">
        <v>0</v>
      </c>
      <c r="BM10" s="7">
        <v>0</v>
      </c>
      <c r="BN10" s="11">
        <v>0</v>
      </c>
      <c r="BO10" s="7">
        <v>0</v>
      </c>
      <c r="BP10" s="7">
        <v>0</v>
      </c>
      <c r="BQ10" s="7">
        <v>0</v>
      </c>
      <c r="BR10" s="7">
        <v>0</v>
      </c>
      <c r="BS10" s="7">
        <v>0</v>
      </c>
      <c r="BT10" s="72">
        <f t="shared" si="11"/>
        <v>0</v>
      </c>
      <c r="BU10" s="7">
        <f t="shared" si="12"/>
        <v>0</v>
      </c>
      <c r="BV10" s="7">
        <f t="shared" si="12"/>
        <v>0</v>
      </c>
      <c r="BW10" s="7">
        <f t="shared" si="12"/>
        <v>0</v>
      </c>
      <c r="BX10" s="7">
        <f t="shared" si="12"/>
        <v>0</v>
      </c>
      <c r="BY10" s="72">
        <v>0</v>
      </c>
      <c r="BZ10" s="7">
        <v>0</v>
      </c>
      <c r="CA10" s="7">
        <v>0</v>
      </c>
      <c r="CB10" s="7">
        <v>0</v>
      </c>
      <c r="CC10" s="11">
        <v>0</v>
      </c>
      <c r="CD10" s="7">
        <v>97003</v>
      </c>
      <c r="CE10" s="7">
        <v>97003</v>
      </c>
      <c r="CF10" s="7">
        <v>97003</v>
      </c>
      <c r="CG10" s="7">
        <v>97003</v>
      </c>
      <c r="CH10" s="7">
        <v>97003</v>
      </c>
      <c r="CI10" s="72">
        <v>0</v>
      </c>
      <c r="CJ10" s="7">
        <v>0</v>
      </c>
      <c r="CK10" s="7">
        <v>0</v>
      </c>
      <c r="CL10" s="7">
        <v>0</v>
      </c>
      <c r="CM10" s="7">
        <v>0</v>
      </c>
      <c r="CN10" s="10">
        <f t="shared" si="13"/>
        <v>229.703104</v>
      </c>
      <c r="CO10" s="6">
        <f t="shared" si="14"/>
        <v>229.703104</v>
      </c>
      <c r="CP10" s="6">
        <f t="shared" si="15"/>
        <v>229.703104</v>
      </c>
      <c r="CQ10" s="6">
        <f t="shared" si="16"/>
        <v>229.703104</v>
      </c>
      <c r="CR10" s="9">
        <f t="shared" si="17"/>
        <v>229.703104</v>
      </c>
      <c r="CS10" s="72">
        <f t="shared" si="18"/>
        <v>2546.6213699999998</v>
      </c>
      <c r="CT10" s="7">
        <f t="shared" si="19"/>
        <v>2225.6618880000001</v>
      </c>
      <c r="CU10" s="7">
        <f t="shared" si="20"/>
        <v>2234.2340479999998</v>
      </c>
      <c r="CV10" s="7">
        <f t="shared" si="21"/>
        <v>2280.2016639999997</v>
      </c>
      <c r="CW10" s="11">
        <f t="shared" si="22"/>
        <v>2405.371776</v>
      </c>
      <c r="CX10" s="7">
        <f t="shared" si="23"/>
        <v>2776.324474</v>
      </c>
      <c r="CY10" s="7">
        <f t="shared" si="24"/>
        <v>2455.3649920000003</v>
      </c>
      <c r="CZ10" s="7">
        <f t="shared" si="25"/>
        <v>2463.937152</v>
      </c>
      <c r="DA10" s="7">
        <f t="shared" si="26"/>
        <v>2509.9047679999999</v>
      </c>
      <c r="DB10" s="11">
        <f t="shared" si="27"/>
        <v>2635.0748800000001</v>
      </c>
      <c r="DC10" s="7">
        <f t="shared" si="28"/>
        <v>121823.37</v>
      </c>
      <c r="DD10" s="7">
        <f t="shared" si="29"/>
        <v>112968.86</v>
      </c>
      <c r="DE10" s="7">
        <f t="shared" si="30"/>
        <v>106644</v>
      </c>
      <c r="DF10" s="7">
        <f t="shared" si="31"/>
        <v>108087.6</v>
      </c>
      <c r="DG10" s="7">
        <f t="shared" si="32"/>
        <v>105990.9</v>
      </c>
      <c r="DH10" s="72">
        <f t="shared" si="33"/>
        <v>362.966724</v>
      </c>
      <c r="DI10" s="7">
        <f t="shared" si="34"/>
        <v>311.10392100000001</v>
      </c>
      <c r="DJ10" s="7">
        <f t="shared" si="35"/>
        <v>312.30214100000001</v>
      </c>
      <c r="DK10" s="7">
        <f t="shared" si="36"/>
        <v>318.72751300000004</v>
      </c>
      <c r="DL10" s="7">
        <f t="shared" si="37"/>
        <v>336.22384199999999</v>
      </c>
      <c r="DM10" s="70" t="s">
        <v>55</v>
      </c>
      <c r="DN10" s="2" t="s">
        <v>77</v>
      </c>
      <c r="DO10" s="30" t="s">
        <v>78</v>
      </c>
    </row>
    <row r="11" spans="1:144" ht="32.25" customHeight="1" x14ac:dyDescent="0.25">
      <c r="A11" s="152" t="s">
        <v>146</v>
      </c>
      <c r="B11" s="70" t="s">
        <v>847</v>
      </c>
      <c r="C11" s="2" t="s">
        <v>147</v>
      </c>
      <c r="D11" s="2" t="s">
        <v>3</v>
      </c>
      <c r="E11" s="2">
        <v>2010</v>
      </c>
      <c r="F11" s="2"/>
      <c r="G11" s="73">
        <v>342315</v>
      </c>
      <c r="H11" s="74">
        <v>394704</v>
      </c>
      <c r="I11" s="74">
        <v>379809</v>
      </c>
      <c r="J11" s="74">
        <v>444982</v>
      </c>
      <c r="K11" s="153">
        <v>409742</v>
      </c>
      <c r="L11" s="72">
        <f t="shared" si="0"/>
        <v>893.44214999999997</v>
      </c>
      <c r="M11" s="77">
        <f t="shared" si="1"/>
        <v>934.65907199999992</v>
      </c>
      <c r="N11" s="77">
        <f t="shared" si="2"/>
        <v>899.38771199999996</v>
      </c>
      <c r="O11" s="77">
        <f t="shared" si="3"/>
        <v>1053.7173760000001</v>
      </c>
      <c r="P11" s="78">
        <f t="shared" si="4"/>
        <v>970.26905599999998</v>
      </c>
      <c r="Q11" s="72">
        <v>54495.56</v>
      </c>
      <c r="R11" s="7">
        <v>60411.26</v>
      </c>
      <c r="S11" s="7">
        <v>55252.86</v>
      </c>
      <c r="T11" s="7">
        <v>63673.83</v>
      </c>
      <c r="U11" s="11">
        <v>60379.55</v>
      </c>
      <c r="V11" s="39">
        <v>0</v>
      </c>
      <c r="W11" s="37">
        <v>0</v>
      </c>
      <c r="X11" s="37">
        <v>0</v>
      </c>
      <c r="Y11" s="37">
        <v>0</v>
      </c>
      <c r="Z11" s="40">
        <v>0</v>
      </c>
      <c r="AA11" s="72">
        <f t="shared" si="5"/>
        <v>0</v>
      </c>
      <c r="AB11" s="37">
        <v>0</v>
      </c>
      <c r="AC11" s="37">
        <v>0</v>
      </c>
      <c r="AD11" s="37">
        <v>0</v>
      </c>
      <c r="AE11" s="37">
        <v>0</v>
      </c>
      <c r="AF11" s="72">
        <v>0</v>
      </c>
      <c r="AG11" s="7">
        <v>0</v>
      </c>
      <c r="AH11" s="7">
        <v>0</v>
      </c>
      <c r="AI11" s="7">
        <v>0</v>
      </c>
      <c r="AJ11" s="11">
        <v>0</v>
      </c>
      <c r="AK11" s="37">
        <v>1040980</v>
      </c>
      <c r="AL11" s="37">
        <v>199268</v>
      </c>
      <c r="AM11" s="37">
        <v>99628</v>
      </c>
      <c r="AN11" s="37">
        <v>0</v>
      </c>
      <c r="AO11" s="40">
        <v>99600</v>
      </c>
      <c r="AP11" s="72">
        <f t="shared" si="7"/>
        <v>1124.2584000000002</v>
      </c>
      <c r="AQ11" s="37">
        <v>235.53477599999999</v>
      </c>
      <c r="AR11" s="37">
        <v>117.760296</v>
      </c>
      <c r="AS11" s="37">
        <v>0</v>
      </c>
      <c r="AT11" s="37">
        <v>117.72720000000001</v>
      </c>
      <c r="AU11" s="160">
        <v>64488.61</v>
      </c>
      <c r="AV11" s="161">
        <v>52780.6</v>
      </c>
      <c r="AW11" s="161">
        <v>49837.68</v>
      </c>
      <c r="AX11" s="161">
        <v>43561.94</v>
      </c>
      <c r="AY11" s="162">
        <v>52467.32</v>
      </c>
      <c r="AZ11" s="37">
        <v>0</v>
      </c>
      <c r="BA11" s="37">
        <v>0</v>
      </c>
      <c r="BB11" s="37">
        <v>0</v>
      </c>
      <c r="BC11" s="37">
        <v>0</v>
      </c>
      <c r="BD11" s="37">
        <v>0</v>
      </c>
      <c r="BE11" s="72">
        <f t="shared" si="9"/>
        <v>0</v>
      </c>
      <c r="BF11" s="37">
        <v>0</v>
      </c>
      <c r="BG11" s="37">
        <v>0</v>
      </c>
      <c r="BH11" s="37">
        <v>0</v>
      </c>
      <c r="BI11" s="37">
        <v>0</v>
      </c>
      <c r="BJ11" s="39">
        <v>0</v>
      </c>
      <c r="BK11" s="37">
        <v>0</v>
      </c>
      <c r="BL11" s="37">
        <v>0</v>
      </c>
      <c r="BM11" s="37">
        <v>0</v>
      </c>
      <c r="BN11" s="40">
        <v>0</v>
      </c>
      <c r="BO11" s="76">
        <v>0</v>
      </c>
      <c r="BP11" s="76">
        <v>754159</v>
      </c>
      <c r="BQ11" s="76">
        <v>902776</v>
      </c>
      <c r="BR11" s="76">
        <v>713783</v>
      </c>
      <c r="BS11" s="76">
        <v>935612</v>
      </c>
      <c r="BT11" s="72">
        <f t="shared" si="11"/>
        <v>0</v>
      </c>
      <c r="BU11" s="37">
        <v>839.37896699999999</v>
      </c>
      <c r="BV11" s="37">
        <v>1004.7896880000001</v>
      </c>
      <c r="BW11" s="37">
        <v>794.44047899999998</v>
      </c>
      <c r="BX11" s="37">
        <v>1041.3361559999998</v>
      </c>
      <c r="BY11" s="38">
        <v>0</v>
      </c>
      <c r="BZ11" s="60">
        <v>42300</v>
      </c>
      <c r="CA11" s="60">
        <v>46600</v>
      </c>
      <c r="CB11" s="60">
        <v>39800</v>
      </c>
      <c r="CC11" s="133">
        <v>48700</v>
      </c>
      <c r="CD11" s="72">
        <v>0</v>
      </c>
      <c r="CE11" s="7">
        <v>0</v>
      </c>
      <c r="CF11" s="7">
        <v>0</v>
      </c>
      <c r="CG11" s="7">
        <v>0</v>
      </c>
      <c r="CH11" s="40">
        <v>63250</v>
      </c>
      <c r="CI11" s="72">
        <v>0</v>
      </c>
      <c r="CJ11" s="7">
        <v>0</v>
      </c>
      <c r="CK11" s="7">
        <v>0</v>
      </c>
      <c r="CL11" s="7">
        <v>0</v>
      </c>
      <c r="CM11" s="7">
        <v>0</v>
      </c>
      <c r="CN11" s="10">
        <f t="shared" si="13"/>
        <v>0</v>
      </c>
      <c r="CO11" s="6">
        <f t="shared" si="14"/>
        <v>839.37896699999999</v>
      </c>
      <c r="CP11" s="6">
        <f t="shared" si="15"/>
        <v>1004.7896880000001</v>
      </c>
      <c r="CQ11" s="6">
        <f t="shared" si="16"/>
        <v>794.44047899999998</v>
      </c>
      <c r="CR11" s="9">
        <f t="shared" si="17"/>
        <v>1191.1121559999999</v>
      </c>
      <c r="CS11" s="72">
        <f t="shared" si="18"/>
        <v>2017.70055</v>
      </c>
      <c r="CT11" s="7">
        <f t="shared" si="19"/>
        <v>2009.572815</v>
      </c>
      <c r="CU11" s="7">
        <f t="shared" si="20"/>
        <v>2021.937696</v>
      </c>
      <c r="CV11" s="7">
        <f t="shared" si="21"/>
        <v>1848.1578549999999</v>
      </c>
      <c r="CW11" s="11">
        <f t="shared" si="22"/>
        <v>2129.3324119999997</v>
      </c>
      <c r="CX11" s="7">
        <f t="shared" si="23"/>
        <v>2017.70055</v>
      </c>
      <c r="CY11" s="7">
        <f t="shared" si="24"/>
        <v>2009.572815</v>
      </c>
      <c r="CZ11" s="7">
        <f t="shared" si="25"/>
        <v>2021.9376959999997</v>
      </c>
      <c r="DA11" s="7">
        <f t="shared" si="26"/>
        <v>1848.1578549999999</v>
      </c>
      <c r="DB11" s="11">
        <f t="shared" si="27"/>
        <v>2279.108412</v>
      </c>
      <c r="DC11" s="7">
        <f t="shared" si="28"/>
        <v>118984.17</v>
      </c>
      <c r="DD11" s="7">
        <f t="shared" si="29"/>
        <v>155491.85999999999</v>
      </c>
      <c r="DE11" s="7">
        <f t="shared" si="30"/>
        <v>151690.54</v>
      </c>
      <c r="DF11" s="7">
        <f t="shared" si="31"/>
        <v>147035.77000000002</v>
      </c>
      <c r="DG11" s="7">
        <f t="shared" si="32"/>
        <v>161546.87</v>
      </c>
      <c r="DH11" s="72">
        <f t="shared" si="33"/>
        <v>451.08595999999994</v>
      </c>
      <c r="DI11" s="7">
        <f t="shared" si="34"/>
        <v>206.19423399999999</v>
      </c>
      <c r="DJ11" s="7">
        <f t="shared" si="35"/>
        <v>172.951055</v>
      </c>
      <c r="DK11" s="7">
        <f t="shared" si="36"/>
        <v>160.13713600000003</v>
      </c>
      <c r="DL11" s="7">
        <f t="shared" si="37"/>
        <v>183.44121800000002</v>
      </c>
      <c r="DM11" s="70" t="s">
        <v>1100</v>
      </c>
      <c r="DN11" s="2"/>
      <c r="DO11" s="30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</row>
    <row r="12" spans="1:144" ht="32.25" customHeight="1" x14ac:dyDescent="0.25">
      <c r="A12" s="95" t="s">
        <v>79</v>
      </c>
      <c r="B12" s="70" t="s">
        <v>1589</v>
      </c>
      <c r="C12" s="2" t="s">
        <v>75</v>
      </c>
      <c r="D12" s="2" t="s">
        <v>80</v>
      </c>
      <c r="E12" s="2">
        <v>1990</v>
      </c>
      <c r="F12" s="68">
        <v>7500</v>
      </c>
      <c r="G12" s="72">
        <v>645191</v>
      </c>
      <c r="H12" s="7">
        <v>753708</v>
      </c>
      <c r="I12" s="7">
        <v>839274</v>
      </c>
      <c r="J12" s="7">
        <v>748342</v>
      </c>
      <c r="K12" s="11">
        <v>726863</v>
      </c>
      <c r="L12" s="72">
        <f t="shared" si="0"/>
        <v>1683.9485099999999</v>
      </c>
      <c r="M12" s="7">
        <f t="shared" si="1"/>
        <v>1784.7805439999997</v>
      </c>
      <c r="N12" s="7">
        <f t="shared" si="2"/>
        <v>1987.4008319999998</v>
      </c>
      <c r="O12" s="7">
        <f t="shared" si="3"/>
        <v>1772.073856</v>
      </c>
      <c r="P12" s="11">
        <f t="shared" si="4"/>
        <v>1721.2115840000001</v>
      </c>
      <c r="Q12" s="67">
        <v>112953.21</v>
      </c>
      <c r="R12" s="68">
        <v>119272.98</v>
      </c>
      <c r="S12" s="68">
        <v>120424.51</v>
      </c>
      <c r="T12" s="68">
        <v>114602.72</v>
      </c>
      <c r="U12" s="69">
        <v>113999.61</v>
      </c>
      <c r="V12" s="72">
        <v>75876</v>
      </c>
      <c r="W12" s="7">
        <v>98861</v>
      </c>
      <c r="X12" s="7">
        <v>93856</v>
      </c>
      <c r="Y12" s="7">
        <v>103588</v>
      </c>
      <c r="Z12" s="11">
        <v>74827</v>
      </c>
      <c r="AA12" s="72">
        <f t="shared" si="5"/>
        <v>76.63476</v>
      </c>
      <c r="AB12" s="7">
        <f>0.001*W12*1.195</f>
        <v>118.13889500000001</v>
      </c>
      <c r="AC12" s="7">
        <f>0.001*X12*1.195</f>
        <v>112.15792000000002</v>
      </c>
      <c r="AD12" s="7">
        <f>0.001*Y12*1.195</f>
        <v>123.78766000000002</v>
      </c>
      <c r="AE12" s="7">
        <f>0.001*Z12*1.195</f>
        <v>89.418265000000005</v>
      </c>
      <c r="AF12" s="67">
        <v>5524.95</v>
      </c>
      <c r="AG12" s="68">
        <v>5970.83</v>
      </c>
      <c r="AH12" s="68">
        <v>5415</v>
      </c>
      <c r="AI12" s="68">
        <v>5881.66</v>
      </c>
      <c r="AJ12" s="69">
        <v>4859.34</v>
      </c>
      <c r="AK12" s="7">
        <v>0</v>
      </c>
      <c r="AL12" s="7">
        <v>0</v>
      </c>
      <c r="AM12" s="7">
        <v>0</v>
      </c>
      <c r="AN12" s="7">
        <v>0</v>
      </c>
      <c r="AO12" s="11">
        <v>0</v>
      </c>
      <c r="AP12" s="72">
        <f t="shared" si="7"/>
        <v>0</v>
      </c>
      <c r="AQ12" s="7">
        <f>AL12*0.001*1.182</f>
        <v>0</v>
      </c>
      <c r="AR12" s="7">
        <f>AM12*0.001*1.182</f>
        <v>0</v>
      </c>
      <c r="AS12" s="7">
        <f>AN12*0.001*1.182</f>
        <v>0</v>
      </c>
      <c r="AT12" s="7">
        <f>AO12*0.001*1.182</f>
        <v>0</v>
      </c>
      <c r="AU12" s="149">
        <v>0</v>
      </c>
      <c r="AV12" s="150">
        <v>0</v>
      </c>
      <c r="AW12" s="150">
        <v>0</v>
      </c>
      <c r="AX12" s="150">
        <v>0</v>
      </c>
      <c r="AY12" s="151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2">
        <f t="shared" si="9"/>
        <v>0</v>
      </c>
      <c r="BF12" s="7">
        <f>BA12*0.001*1.204</f>
        <v>0</v>
      </c>
      <c r="BG12" s="7">
        <f>BB12*0.001*1.204</f>
        <v>0</v>
      </c>
      <c r="BH12" s="7">
        <f>BC12*0.001*1.204</f>
        <v>0</v>
      </c>
      <c r="BI12" s="7">
        <f>BD12*0.001*1.204</f>
        <v>0</v>
      </c>
      <c r="BJ12" s="72">
        <v>0</v>
      </c>
      <c r="BK12" s="7">
        <v>0</v>
      </c>
      <c r="BL12" s="7">
        <v>0</v>
      </c>
      <c r="BM12" s="7">
        <v>0</v>
      </c>
      <c r="BN12" s="11">
        <v>0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2">
        <f t="shared" si="11"/>
        <v>0</v>
      </c>
      <c r="BU12" s="7">
        <f>BP12*0.001*1.113</f>
        <v>0</v>
      </c>
      <c r="BV12" s="7">
        <f>BQ12*0.001*1.113</f>
        <v>0</v>
      </c>
      <c r="BW12" s="7">
        <f>BR12*0.001*1.113</f>
        <v>0</v>
      </c>
      <c r="BX12" s="7">
        <f>BS12*0.001*1.113</f>
        <v>0</v>
      </c>
      <c r="BY12" s="72">
        <v>0</v>
      </c>
      <c r="BZ12" s="7">
        <v>0</v>
      </c>
      <c r="CA12" s="7">
        <v>0</v>
      </c>
      <c r="CB12" s="7">
        <v>0</v>
      </c>
      <c r="CC12" s="11">
        <v>0</v>
      </c>
      <c r="CD12" s="72">
        <v>0</v>
      </c>
      <c r="CE12" s="7">
        <v>0</v>
      </c>
      <c r="CF12" s="7">
        <v>0</v>
      </c>
      <c r="CG12" s="7">
        <v>0</v>
      </c>
      <c r="CH12" s="11">
        <v>0</v>
      </c>
      <c r="CI12" s="72">
        <v>0</v>
      </c>
      <c r="CJ12" s="7">
        <v>0</v>
      </c>
      <c r="CK12" s="7">
        <v>0</v>
      </c>
      <c r="CL12" s="7">
        <v>0</v>
      </c>
      <c r="CM12" s="7">
        <v>0</v>
      </c>
      <c r="CN12" s="10">
        <f t="shared" si="13"/>
        <v>0</v>
      </c>
      <c r="CO12" s="6">
        <f t="shared" si="14"/>
        <v>0</v>
      </c>
      <c r="CP12" s="6">
        <f t="shared" si="15"/>
        <v>0</v>
      </c>
      <c r="CQ12" s="6">
        <f t="shared" si="16"/>
        <v>0</v>
      </c>
      <c r="CR12" s="9">
        <f t="shared" si="17"/>
        <v>0</v>
      </c>
      <c r="CS12" s="72">
        <f t="shared" si="18"/>
        <v>1760.5832699999999</v>
      </c>
      <c r="CT12" s="7">
        <f t="shared" si="19"/>
        <v>1902.9194389999998</v>
      </c>
      <c r="CU12" s="7">
        <f t="shared" si="20"/>
        <v>2099.5587519999999</v>
      </c>
      <c r="CV12" s="7">
        <f t="shared" si="21"/>
        <v>1895.8615159999999</v>
      </c>
      <c r="CW12" s="11">
        <f t="shared" si="22"/>
        <v>1810.6298490000001</v>
      </c>
      <c r="CX12" s="7">
        <f t="shared" si="23"/>
        <v>1760.5832699999999</v>
      </c>
      <c r="CY12" s="7">
        <f t="shared" si="24"/>
        <v>1902.9194389999998</v>
      </c>
      <c r="CZ12" s="7">
        <f t="shared" si="25"/>
        <v>2099.5587519999999</v>
      </c>
      <c r="DA12" s="7">
        <f t="shared" si="26"/>
        <v>1895.8615159999999</v>
      </c>
      <c r="DB12" s="11">
        <f t="shared" si="27"/>
        <v>1810.6298490000001</v>
      </c>
      <c r="DC12" s="7">
        <f t="shared" si="28"/>
        <v>118478.16</v>
      </c>
      <c r="DD12" s="7">
        <f t="shared" si="29"/>
        <v>125243.81</v>
      </c>
      <c r="DE12" s="7">
        <f t="shared" si="30"/>
        <v>125839.51</v>
      </c>
      <c r="DF12" s="7">
        <f t="shared" si="31"/>
        <v>120484.38</v>
      </c>
      <c r="DG12" s="7">
        <f t="shared" si="32"/>
        <v>118858.95</v>
      </c>
      <c r="DH12" s="72">
        <f t="shared" si="33"/>
        <v>259.13180399999999</v>
      </c>
      <c r="DI12" s="7">
        <f t="shared" si="34"/>
        <v>274.39032000000003</v>
      </c>
      <c r="DJ12" s="7">
        <f t="shared" si="35"/>
        <v>301.45140600000002</v>
      </c>
      <c r="DK12" s="7">
        <f t="shared" si="36"/>
        <v>273.80537800000002</v>
      </c>
      <c r="DL12" s="7">
        <f t="shared" si="37"/>
        <v>259.44805700000001</v>
      </c>
      <c r="DM12" s="70" t="s">
        <v>55</v>
      </c>
      <c r="DN12" s="2" t="s">
        <v>56</v>
      </c>
      <c r="DO12" s="30" t="s">
        <v>57</v>
      </c>
    </row>
    <row r="13" spans="1:144" ht="27.75" customHeight="1" x14ac:dyDescent="0.25">
      <c r="A13" s="152" t="s">
        <v>148</v>
      </c>
      <c r="B13" s="70" t="s">
        <v>945</v>
      </c>
      <c r="C13" s="2" t="s">
        <v>147</v>
      </c>
      <c r="D13" s="2" t="s">
        <v>3</v>
      </c>
      <c r="E13" s="2">
        <v>2017</v>
      </c>
      <c r="F13" s="2"/>
      <c r="G13" s="73">
        <v>316230</v>
      </c>
      <c r="H13" s="74">
        <v>303739</v>
      </c>
      <c r="I13" s="74">
        <v>307268</v>
      </c>
      <c r="J13" s="74">
        <v>303039</v>
      </c>
      <c r="K13" s="153">
        <v>268006</v>
      </c>
      <c r="L13" s="72">
        <f t="shared" si="0"/>
        <v>825.36030000000005</v>
      </c>
      <c r="M13" s="77">
        <f t="shared" si="1"/>
        <v>719.25395200000003</v>
      </c>
      <c r="N13" s="77">
        <f t="shared" si="2"/>
        <v>727.61062400000003</v>
      </c>
      <c r="O13" s="77">
        <f t="shared" si="3"/>
        <v>717.59635199999991</v>
      </c>
      <c r="P13" s="78">
        <f t="shared" si="4"/>
        <v>634.63820800000008</v>
      </c>
      <c r="Q13" s="72">
        <v>0</v>
      </c>
      <c r="R13" s="7">
        <v>0</v>
      </c>
      <c r="S13" s="36">
        <v>45770.44</v>
      </c>
      <c r="T13" s="62">
        <v>45312.63</v>
      </c>
      <c r="U13" s="63">
        <v>41751.06</v>
      </c>
      <c r="V13" s="39">
        <v>0</v>
      </c>
      <c r="W13" s="37">
        <v>8616</v>
      </c>
      <c r="X13" s="37">
        <v>509224</v>
      </c>
      <c r="Y13" s="37">
        <v>664308</v>
      </c>
      <c r="Z13" s="40">
        <v>717167</v>
      </c>
      <c r="AA13" s="72">
        <f t="shared" si="5"/>
        <v>0</v>
      </c>
      <c r="AB13" s="37">
        <v>10.29612</v>
      </c>
      <c r="AC13" s="37">
        <v>608.52268000000004</v>
      </c>
      <c r="AD13" s="37">
        <v>793.84806000000003</v>
      </c>
      <c r="AE13" s="37">
        <v>857.01456500000006</v>
      </c>
      <c r="AF13" s="72">
        <v>0</v>
      </c>
      <c r="AG13" s="7">
        <v>0</v>
      </c>
      <c r="AH13" s="7">
        <v>25953.5</v>
      </c>
      <c r="AI13" s="7">
        <v>31298.32</v>
      </c>
      <c r="AJ13" s="11">
        <v>34642.46</v>
      </c>
      <c r="AK13" s="37">
        <v>515271</v>
      </c>
      <c r="AL13" s="37">
        <v>517940</v>
      </c>
      <c r="AM13" s="37">
        <v>9960</v>
      </c>
      <c r="AN13" s="37">
        <v>0</v>
      </c>
      <c r="AO13" s="40">
        <v>0</v>
      </c>
      <c r="AP13" s="72">
        <f t="shared" si="7"/>
        <v>556.49267999999995</v>
      </c>
      <c r="AQ13" s="37">
        <v>612.20508000000007</v>
      </c>
      <c r="AR13" s="37">
        <v>11.77272</v>
      </c>
      <c r="AS13" s="37">
        <v>0</v>
      </c>
      <c r="AT13" s="37">
        <v>0</v>
      </c>
      <c r="AU13" s="149">
        <v>0</v>
      </c>
      <c r="AV13" s="150">
        <v>0</v>
      </c>
      <c r="AW13" s="150">
        <v>0</v>
      </c>
      <c r="AX13" s="161">
        <v>590.55999999999995</v>
      </c>
      <c r="AY13" s="151">
        <v>0</v>
      </c>
      <c r="AZ13" s="37">
        <v>0</v>
      </c>
      <c r="BA13" s="37">
        <v>0</v>
      </c>
      <c r="BB13" s="37">
        <v>0</v>
      </c>
      <c r="BC13" s="37">
        <v>0</v>
      </c>
      <c r="BD13" s="37">
        <v>0</v>
      </c>
      <c r="BE13" s="72">
        <f t="shared" si="9"/>
        <v>0</v>
      </c>
      <c r="BF13" s="37">
        <v>0</v>
      </c>
      <c r="BG13" s="37">
        <v>0</v>
      </c>
      <c r="BH13" s="37">
        <v>0</v>
      </c>
      <c r="BI13" s="37">
        <v>0</v>
      </c>
      <c r="BJ13" s="39">
        <v>0</v>
      </c>
      <c r="BK13" s="37">
        <v>0</v>
      </c>
      <c r="BL13" s="37">
        <v>0</v>
      </c>
      <c r="BM13" s="37">
        <v>0</v>
      </c>
      <c r="BN13" s="40">
        <v>0</v>
      </c>
      <c r="BO13" s="37">
        <v>0</v>
      </c>
      <c r="BP13" s="37">
        <v>0</v>
      </c>
      <c r="BQ13" s="37">
        <v>0</v>
      </c>
      <c r="BR13" s="37">
        <v>0</v>
      </c>
      <c r="BS13" s="37">
        <v>0</v>
      </c>
      <c r="BT13" s="72">
        <f t="shared" si="11"/>
        <v>0</v>
      </c>
      <c r="BU13" s="37">
        <v>0</v>
      </c>
      <c r="BV13" s="37">
        <v>0</v>
      </c>
      <c r="BW13" s="37">
        <v>0</v>
      </c>
      <c r="BX13" s="37">
        <v>0</v>
      </c>
      <c r="BY13" s="72">
        <v>0</v>
      </c>
      <c r="BZ13" s="7">
        <v>0</v>
      </c>
      <c r="CA13" s="7">
        <v>0</v>
      </c>
      <c r="CB13" s="7">
        <v>0</v>
      </c>
      <c r="CC13" s="11">
        <v>0</v>
      </c>
      <c r="CD13" s="7">
        <v>0</v>
      </c>
      <c r="CE13" s="7">
        <v>0</v>
      </c>
      <c r="CF13" s="7">
        <v>0</v>
      </c>
      <c r="CG13" s="7">
        <v>0</v>
      </c>
      <c r="CH13" s="37">
        <v>48699.23</v>
      </c>
      <c r="CI13" s="72">
        <v>0</v>
      </c>
      <c r="CJ13" s="7">
        <v>0</v>
      </c>
      <c r="CK13" s="7">
        <v>0</v>
      </c>
      <c r="CL13" s="7">
        <v>0</v>
      </c>
      <c r="CM13" s="7">
        <v>0</v>
      </c>
      <c r="CN13" s="10">
        <f t="shared" si="13"/>
        <v>0</v>
      </c>
      <c r="CO13" s="6">
        <f t="shared" si="14"/>
        <v>0</v>
      </c>
      <c r="CP13" s="6">
        <f t="shared" si="15"/>
        <v>0</v>
      </c>
      <c r="CQ13" s="6">
        <f t="shared" si="16"/>
        <v>0</v>
      </c>
      <c r="CR13" s="9">
        <f t="shared" si="17"/>
        <v>115.31977664</v>
      </c>
      <c r="CS13" s="72">
        <f t="shared" si="18"/>
        <v>1381.8529800000001</v>
      </c>
      <c r="CT13" s="7">
        <f t="shared" si="19"/>
        <v>1341.7551520000002</v>
      </c>
      <c r="CU13" s="7">
        <f t="shared" si="20"/>
        <v>1347.9060239999999</v>
      </c>
      <c r="CV13" s="7">
        <f t="shared" si="21"/>
        <v>1511.4444119999998</v>
      </c>
      <c r="CW13" s="11">
        <f t="shared" si="22"/>
        <v>1491.6527730000003</v>
      </c>
      <c r="CX13" s="7">
        <f t="shared" si="23"/>
        <v>1381.8529800000001</v>
      </c>
      <c r="CY13" s="7">
        <f t="shared" si="24"/>
        <v>1341.7551520000002</v>
      </c>
      <c r="CZ13" s="7">
        <f t="shared" si="25"/>
        <v>1347.9060239999999</v>
      </c>
      <c r="DA13" s="7">
        <f t="shared" si="26"/>
        <v>1511.4444119999998</v>
      </c>
      <c r="DB13" s="11">
        <f t="shared" si="27"/>
        <v>1606.9725496400004</v>
      </c>
      <c r="DC13" s="7">
        <f t="shared" si="28"/>
        <v>0</v>
      </c>
      <c r="DD13" s="7">
        <f t="shared" si="29"/>
        <v>0</v>
      </c>
      <c r="DE13" s="7">
        <f t="shared" si="30"/>
        <v>71723.94</v>
      </c>
      <c r="DF13" s="7">
        <f t="shared" si="31"/>
        <v>77201.509999999995</v>
      </c>
      <c r="DG13" s="7">
        <f t="shared" si="32"/>
        <v>76393.51999999999</v>
      </c>
      <c r="DH13" s="72">
        <f t="shared" si="33"/>
        <v>277.886841</v>
      </c>
      <c r="DI13" s="7">
        <f t="shared" si="34"/>
        <v>263.78818100000001</v>
      </c>
      <c r="DJ13" s="7">
        <f t="shared" si="35"/>
        <v>233.12771600000002</v>
      </c>
      <c r="DK13" s="7">
        <f t="shared" si="36"/>
        <v>267.71152500000005</v>
      </c>
      <c r="DL13" s="7">
        <f t="shared" si="37"/>
        <v>269.43607000000003</v>
      </c>
      <c r="DM13" s="70" t="s">
        <v>91</v>
      </c>
      <c r="DN13" s="2"/>
      <c r="DO13" s="30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</row>
    <row r="14" spans="1:144" ht="27" customHeight="1" x14ac:dyDescent="0.25">
      <c r="A14" s="152" t="s">
        <v>149</v>
      </c>
      <c r="B14" s="70" t="s">
        <v>177</v>
      </c>
      <c r="C14" s="2" t="s">
        <v>147</v>
      </c>
      <c r="D14" s="2" t="s">
        <v>3</v>
      </c>
      <c r="E14" s="2">
        <v>2010</v>
      </c>
      <c r="F14" s="2"/>
      <c r="G14" s="73">
        <f>21706+62889+241469</f>
        <v>326064</v>
      </c>
      <c r="H14" s="74">
        <f>24797+71573+243598</f>
        <v>339968</v>
      </c>
      <c r="I14" s="74">
        <f>22522+73629+230025</f>
        <v>326176</v>
      </c>
      <c r="J14" s="74">
        <f>22058+75211+252630</f>
        <v>349899</v>
      </c>
      <c r="K14" s="153">
        <f>23334+61468+218213</f>
        <v>303015</v>
      </c>
      <c r="L14" s="72">
        <f t="shared" si="0"/>
        <v>851.02704000000006</v>
      </c>
      <c r="M14" s="77">
        <f t="shared" si="1"/>
        <v>805.04422399999999</v>
      </c>
      <c r="N14" s="77">
        <f t="shared" si="2"/>
        <v>772.38476799999989</v>
      </c>
      <c r="O14" s="77">
        <f t="shared" si="3"/>
        <v>828.560832</v>
      </c>
      <c r="P14" s="78">
        <f t="shared" si="4"/>
        <v>717.53951999999992</v>
      </c>
      <c r="Q14" s="155">
        <v>59810.559999999998</v>
      </c>
      <c r="R14" s="61">
        <v>60998.29</v>
      </c>
      <c r="S14" s="61">
        <v>55873.61</v>
      </c>
      <c r="T14" s="62">
        <v>58846.85</v>
      </c>
      <c r="U14" s="63">
        <v>51163.24</v>
      </c>
      <c r="V14" s="39">
        <f>528836+30166</f>
        <v>559002</v>
      </c>
      <c r="W14" s="37">
        <f>500224+24755</f>
        <v>524979</v>
      </c>
      <c r="X14" s="37">
        <f>516190+28300</f>
        <v>544490</v>
      </c>
      <c r="Y14" s="37">
        <f>545349+28617</f>
        <v>573966</v>
      </c>
      <c r="Z14" s="40">
        <f>582654+36647</f>
        <v>619301</v>
      </c>
      <c r="AA14" s="72">
        <f t="shared" si="5"/>
        <v>564.59202000000005</v>
      </c>
      <c r="AB14" s="37">
        <v>627.34990500000004</v>
      </c>
      <c r="AC14" s="37">
        <v>650.66555000000005</v>
      </c>
      <c r="AD14" s="37">
        <v>685.8893700000001</v>
      </c>
      <c r="AE14" s="37">
        <v>740.06469500000014</v>
      </c>
      <c r="AF14" s="72">
        <v>30868.67</v>
      </c>
      <c r="AG14" s="7">
        <v>27358.93</v>
      </c>
      <c r="AH14" s="7">
        <v>25885.99</v>
      </c>
      <c r="AI14" s="7">
        <v>27742.34</v>
      </c>
      <c r="AJ14" s="11">
        <v>31591.68</v>
      </c>
      <c r="AK14" s="37">
        <v>0</v>
      </c>
      <c r="AL14" s="37">
        <v>0</v>
      </c>
      <c r="AM14" s="37">
        <v>0</v>
      </c>
      <c r="AN14" s="37">
        <v>0</v>
      </c>
      <c r="AO14" s="40">
        <v>0</v>
      </c>
      <c r="AP14" s="72">
        <f t="shared" si="7"/>
        <v>0</v>
      </c>
      <c r="AQ14" s="37">
        <v>0</v>
      </c>
      <c r="AR14" s="37">
        <v>0</v>
      </c>
      <c r="AS14" s="37">
        <v>0</v>
      </c>
      <c r="AT14" s="37">
        <v>0</v>
      </c>
      <c r="AU14" s="149">
        <v>0</v>
      </c>
      <c r="AV14" s="150">
        <v>0</v>
      </c>
      <c r="AW14" s="150">
        <v>0</v>
      </c>
      <c r="AX14" s="150">
        <v>0</v>
      </c>
      <c r="AY14" s="151">
        <v>0</v>
      </c>
      <c r="AZ14" s="37">
        <v>0</v>
      </c>
      <c r="BA14" s="37">
        <v>0</v>
      </c>
      <c r="BB14" s="37">
        <v>0</v>
      </c>
      <c r="BC14" s="37">
        <v>0</v>
      </c>
      <c r="BD14" s="37">
        <v>0</v>
      </c>
      <c r="BE14" s="72">
        <f t="shared" si="9"/>
        <v>0</v>
      </c>
      <c r="BF14" s="37">
        <v>0</v>
      </c>
      <c r="BG14" s="37">
        <v>0</v>
      </c>
      <c r="BH14" s="37">
        <v>0</v>
      </c>
      <c r="BI14" s="37">
        <v>0</v>
      </c>
      <c r="BJ14" s="39">
        <v>0</v>
      </c>
      <c r="BK14" s="37">
        <v>0</v>
      </c>
      <c r="BL14" s="37">
        <v>0</v>
      </c>
      <c r="BM14" s="37">
        <v>0</v>
      </c>
      <c r="BN14" s="40">
        <v>0</v>
      </c>
      <c r="BO14" s="37">
        <v>0</v>
      </c>
      <c r="BP14" s="37">
        <v>0</v>
      </c>
      <c r="BQ14" s="37">
        <v>0</v>
      </c>
      <c r="BR14" s="37">
        <v>0</v>
      </c>
      <c r="BS14" s="37">
        <v>0</v>
      </c>
      <c r="BT14" s="72">
        <f t="shared" si="11"/>
        <v>0</v>
      </c>
      <c r="BU14" s="37">
        <v>0</v>
      </c>
      <c r="BV14" s="37">
        <v>0</v>
      </c>
      <c r="BW14" s="37">
        <v>0</v>
      </c>
      <c r="BX14" s="37">
        <v>0</v>
      </c>
      <c r="BY14" s="72">
        <v>0</v>
      </c>
      <c r="BZ14" s="7">
        <v>0</v>
      </c>
      <c r="CA14" s="7">
        <v>0</v>
      </c>
      <c r="CB14" s="7">
        <v>0</v>
      </c>
      <c r="CC14" s="11">
        <v>0</v>
      </c>
      <c r="CD14" s="72">
        <v>0</v>
      </c>
      <c r="CE14" s="7">
        <v>0</v>
      </c>
      <c r="CF14" s="7">
        <v>0</v>
      </c>
      <c r="CG14" s="7">
        <v>0</v>
      </c>
      <c r="CH14" s="11">
        <v>0</v>
      </c>
      <c r="CI14" s="39">
        <f>BT14+CD14*0.001*2.368</f>
        <v>0</v>
      </c>
      <c r="CJ14" s="37">
        <f>BU14+CE14*0.001*2.368</f>
        <v>0</v>
      </c>
      <c r="CK14" s="37">
        <f>BV14+CF14*0.001*2.368</f>
        <v>0</v>
      </c>
      <c r="CL14" s="37">
        <f>BW14+CG14*0.001*2.368</f>
        <v>0</v>
      </c>
      <c r="CM14" s="37">
        <f>BX14+CH14*0.001*2.368</f>
        <v>0</v>
      </c>
      <c r="CN14" s="10">
        <f t="shared" si="13"/>
        <v>0</v>
      </c>
      <c r="CO14" s="6">
        <f t="shared" si="14"/>
        <v>0</v>
      </c>
      <c r="CP14" s="6">
        <f t="shared" si="15"/>
        <v>0</v>
      </c>
      <c r="CQ14" s="6">
        <f t="shared" si="16"/>
        <v>0</v>
      </c>
      <c r="CR14" s="9">
        <f t="shared" si="17"/>
        <v>0</v>
      </c>
      <c r="CS14" s="72">
        <f t="shared" si="18"/>
        <v>1415.61906</v>
      </c>
      <c r="CT14" s="7">
        <f t="shared" si="19"/>
        <v>1432.394129</v>
      </c>
      <c r="CU14" s="7">
        <f t="shared" si="20"/>
        <v>1423.0503180000001</v>
      </c>
      <c r="CV14" s="7">
        <f t="shared" si="21"/>
        <v>1514.450202</v>
      </c>
      <c r="CW14" s="11">
        <f t="shared" si="22"/>
        <v>1457.6042150000001</v>
      </c>
      <c r="CX14" s="7">
        <f t="shared" si="23"/>
        <v>1415.61906</v>
      </c>
      <c r="CY14" s="7">
        <f t="shared" si="24"/>
        <v>1432.394129</v>
      </c>
      <c r="CZ14" s="7">
        <f t="shared" si="25"/>
        <v>1423.0503180000001</v>
      </c>
      <c r="DA14" s="7">
        <f t="shared" si="26"/>
        <v>1514.450202</v>
      </c>
      <c r="DB14" s="11">
        <f t="shared" si="27"/>
        <v>1457.6042150000001</v>
      </c>
      <c r="DC14" s="7">
        <f t="shared" si="28"/>
        <v>90679.23</v>
      </c>
      <c r="DD14" s="7">
        <f t="shared" si="29"/>
        <v>88357.22</v>
      </c>
      <c r="DE14" s="7">
        <f t="shared" si="30"/>
        <v>81759.600000000006</v>
      </c>
      <c r="DF14" s="7">
        <f t="shared" si="31"/>
        <v>86589.19</v>
      </c>
      <c r="DG14" s="7">
        <f t="shared" si="32"/>
        <v>82754.92</v>
      </c>
      <c r="DH14" s="72">
        <f t="shared" si="33"/>
        <v>262.16431200000005</v>
      </c>
      <c r="DI14" s="7">
        <f t="shared" si="34"/>
        <v>244.82411600000003</v>
      </c>
      <c r="DJ14" s="7">
        <f t="shared" si="35"/>
        <v>245.17573600000003</v>
      </c>
      <c r="DK14" s="7">
        <f t="shared" si="36"/>
        <v>260.45600100000001</v>
      </c>
      <c r="DL14" s="7">
        <f t="shared" si="37"/>
        <v>256.36181700000003</v>
      </c>
      <c r="DM14" s="70" t="s">
        <v>55</v>
      </c>
      <c r="DN14" s="2"/>
      <c r="DO14" s="30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</row>
    <row r="15" spans="1:144" ht="57.75" customHeight="1" x14ac:dyDescent="0.25">
      <c r="A15" s="95" t="s">
        <v>81</v>
      </c>
      <c r="B15" s="70" t="s">
        <v>250</v>
      </c>
      <c r="C15" s="2" t="s">
        <v>75</v>
      </c>
      <c r="D15" s="2" t="s">
        <v>82</v>
      </c>
      <c r="E15" s="2">
        <v>1989</v>
      </c>
      <c r="F15" s="68">
        <v>2997</v>
      </c>
      <c r="G15" s="72">
        <v>405596</v>
      </c>
      <c r="H15" s="7">
        <v>410015</v>
      </c>
      <c r="I15" s="7">
        <v>366463</v>
      </c>
      <c r="J15" s="7">
        <v>261812</v>
      </c>
      <c r="K15" s="11">
        <v>409956</v>
      </c>
      <c r="L15" s="72">
        <f t="shared" si="0"/>
        <v>1058.60556</v>
      </c>
      <c r="M15" s="7">
        <f t="shared" si="1"/>
        <v>970.9155199999999</v>
      </c>
      <c r="N15" s="7">
        <f t="shared" si="2"/>
        <v>867.78438400000005</v>
      </c>
      <c r="O15" s="7">
        <f t="shared" si="3"/>
        <v>619.97081600000001</v>
      </c>
      <c r="P15" s="11">
        <f t="shared" si="4"/>
        <v>970.77580799999998</v>
      </c>
      <c r="Q15" s="67">
        <v>57838.76</v>
      </c>
      <c r="R15" s="68">
        <v>56986.81</v>
      </c>
      <c r="S15" s="68">
        <v>48711.21</v>
      </c>
      <c r="T15" s="68">
        <v>35136.5</v>
      </c>
      <c r="U15" s="69">
        <v>55838.9</v>
      </c>
      <c r="V15" s="72">
        <v>0</v>
      </c>
      <c r="W15" s="7">
        <v>0</v>
      </c>
      <c r="X15" s="7">
        <v>0</v>
      </c>
      <c r="Y15" s="7">
        <v>0</v>
      </c>
      <c r="Z15" s="11">
        <v>0</v>
      </c>
      <c r="AA15" s="72">
        <f t="shared" si="5"/>
        <v>0</v>
      </c>
      <c r="AB15" s="7">
        <f t="shared" ref="AB15:AE20" si="38">0.001*W15*1.195</f>
        <v>0</v>
      </c>
      <c r="AC15" s="7">
        <f t="shared" si="38"/>
        <v>0</v>
      </c>
      <c r="AD15" s="7">
        <f t="shared" si="38"/>
        <v>0</v>
      </c>
      <c r="AE15" s="7">
        <f t="shared" si="38"/>
        <v>0</v>
      </c>
      <c r="AF15" s="72">
        <v>0</v>
      </c>
      <c r="AG15" s="7">
        <v>0</v>
      </c>
      <c r="AH15" s="7">
        <v>0</v>
      </c>
      <c r="AI15" s="7">
        <v>0</v>
      </c>
      <c r="AJ15" s="11">
        <v>0</v>
      </c>
      <c r="AK15" s="7">
        <v>0</v>
      </c>
      <c r="AL15" s="7">
        <v>0</v>
      </c>
      <c r="AM15" s="7">
        <v>0</v>
      </c>
      <c r="AN15" s="7">
        <v>0</v>
      </c>
      <c r="AO15" s="11">
        <v>0</v>
      </c>
      <c r="AP15" s="72">
        <f t="shared" si="7"/>
        <v>0</v>
      </c>
      <c r="AQ15" s="7">
        <f t="shared" ref="AQ15:AT20" si="39">AL15*0.001*1.182</f>
        <v>0</v>
      </c>
      <c r="AR15" s="7">
        <f t="shared" si="39"/>
        <v>0</v>
      </c>
      <c r="AS15" s="7">
        <f t="shared" si="39"/>
        <v>0</v>
      </c>
      <c r="AT15" s="7">
        <f t="shared" si="39"/>
        <v>0</v>
      </c>
      <c r="AU15" s="149">
        <v>0</v>
      </c>
      <c r="AV15" s="150">
        <v>0</v>
      </c>
      <c r="AW15" s="150">
        <v>0</v>
      </c>
      <c r="AX15" s="150">
        <v>0</v>
      </c>
      <c r="AY15" s="151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2">
        <f t="shared" si="9"/>
        <v>0</v>
      </c>
      <c r="BF15" s="7">
        <f t="shared" ref="BF15:BI20" si="40">BA15*0.001*1.204</f>
        <v>0</v>
      </c>
      <c r="BG15" s="7">
        <f t="shared" si="40"/>
        <v>0</v>
      </c>
      <c r="BH15" s="7">
        <f t="shared" si="40"/>
        <v>0</v>
      </c>
      <c r="BI15" s="7">
        <f t="shared" si="40"/>
        <v>0</v>
      </c>
      <c r="BJ15" s="72">
        <v>0</v>
      </c>
      <c r="BK15" s="7">
        <v>0</v>
      </c>
      <c r="BL15" s="7">
        <v>0</v>
      </c>
      <c r="BM15" s="7">
        <v>0</v>
      </c>
      <c r="BN15" s="11">
        <v>0</v>
      </c>
      <c r="BO15" s="7">
        <v>0</v>
      </c>
      <c r="BP15" s="7">
        <v>0</v>
      </c>
      <c r="BQ15" s="7">
        <v>0</v>
      </c>
      <c r="BR15" s="7">
        <v>0</v>
      </c>
      <c r="BS15" s="7">
        <v>0</v>
      </c>
      <c r="BT15" s="72">
        <f t="shared" si="11"/>
        <v>0</v>
      </c>
      <c r="BU15" s="7">
        <f t="shared" ref="BU15:BX20" si="41">BP15*0.001*1.113</f>
        <v>0</v>
      </c>
      <c r="BV15" s="7">
        <f t="shared" si="41"/>
        <v>0</v>
      </c>
      <c r="BW15" s="7">
        <f t="shared" si="41"/>
        <v>0</v>
      </c>
      <c r="BX15" s="7">
        <f t="shared" si="41"/>
        <v>0</v>
      </c>
      <c r="BY15" s="72">
        <v>0</v>
      </c>
      <c r="BZ15" s="7">
        <v>0</v>
      </c>
      <c r="CA15" s="7">
        <v>0</v>
      </c>
      <c r="CB15" s="7">
        <v>0</v>
      </c>
      <c r="CC15" s="11">
        <v>0</v>
      </c>
      <c r="CD15" s="7">
        <v>0</v>
      </c>
      <c r="CE15" s="7">
        <v>0</v>
      </c>
      <c r="CF15" s="7">
        <v>0</v>
      </c>
      <c r="CG15" s="7">
        <v>0</v>
      </c>
      <c r="CH15" s="7">
        <v>0</v>
      </c>
      <c r="CI15" s="72">
        <v>0</v>
      </c>
      <c r="CJ15" s="7">
        <v>0</v>
      </c>
      <c r="CK15" s="7">
        <v>0</v>
      </c>
      <c r="CL15" s="7">
        <v>0</v>
      </c>
      <c r="CM15" s="7">
        <v>0</v>
      </c>
      <c r="CN15" s="10">
        <f t="shared" si="13"/>
        <v>0</v>
      </c>
      <c r="CO15" s="6">
        <f t="shared" si="14"/>
        <v>0</v>
      </c>
      <c r="CP15" s="6">
        <f t="shared" si="15"/>
        <v>0</v>
      </c>
      <c r="CQ15" s="6">
        <f t="shared" si="16"/>
        <v>0</v>
      </c>
      <c r="CR15" s="9">
        <f t="shared" si="17"/>
        <v>0</v>
      </c>
      <c r="CS15" s="72">
        <f t="shared" si="18"/>
        <v>1058.60556</v>
      </c>
      <c r="CT15" s="7">
        <f t="shared" si="19"/>
        <v>970.9155199999999</v>
      </c>
      <c r="CU15" s="7">
        <f t="shared" si="20"/>
        <v>867.78438400000005</v>
      </c>
      <c r="CV15" s="7">
        <f t="shared" si="21"/>
        <v>619.97081600000001</v>
      </c>
      <c r="CW15" s="11">
        <f t="shared" si="22"/>
        <v>970.77580799999998</v>
      </c>
      <c r="CX15" s="7">
        <f t="shared" si="23"/>
        <v>1058.60556</v>
      </c>
      <c r="CY15" s="7">
        <f t="shared" si="24"/>
        <v>970.9155199999999</v>
      </c>
      <c r="CZ15" s="7">
        <f t="shared" si="25"/>
        <v>867.78438400000005</v>
      </c>
      <c r="DA15" s="7">
        <f t="shared" si="26"/>
        <v>619.97081600000001</v>
      </c>
      <c r="DB15" s="11">
        <f t="shared" si="27"/>
        <v>970.77580799999998</v>
      </c>
      <c r="DC15" s="7">
        <f t="shared" si="28"/>
        <v>57838.76</v>
      </c>
      <c r="DD15" s="7">
        <f t="shared" si="29"/>
        <v>56986.81</v>
      </c>
      <c r="DE15" s="7">
        <f t="shared" si="30"/>
        <v>48711.21</v>
      </c>
      <c r="DF15" s="7">
        <f t="shared" si="31"/>
        <v>35136.5</v>
      </c>
      <c r="DG15" s="7">
        <f t="shared" si="32"/>
        <v>55838.9</v>
      </c>
      <c r="DH15" s="72">
        <f t="shared" si="33"/>
        <v>150.88171199999999</v>
      </c>
      <c r="DI15" s="7">
        <f t="shared" si="34"/>
        <v>135.71496500000001</v>
      </c>
      <c r="DJ15" s="7">
        <f t="shared" si="35"/>
        <v>121.29925300000001</v>
      </c>
      <c r="DK15" s="7">
        <f t="shared" si="36"/>
        <v>86.659772000000004</v>
      </c>
      <c r="DL15" s="7">
        <f t="shared" si="37"/>
        <v>135.69543600000003</v>
      </c>
      <c r="DM15" s="70" t="s">
        <v>83</v>
      </c>
      <c r="DN15" s="2" t="s">
        <v>56</v>
      </c>
      <c r="DO15" s="30" t="s">
        <v>57</v>
      </c>
    </row>
    <row r="16" spans="1:144" ht="27.75" customHeight="1" x14ac:dyDescent="0.25">
      <c r="A16" s="95" t="s">
        <v>124</v>
      </c>
      <c r="B16" s="70" t="s">
        <v>177</v>
      </c>
      <c r="C16" s="2" t="s">
        <v>119</v>
      </c>
      <c r="D16" s="2" t="s">
        <v>54</v>
      </c>
      <c r="E16" s="2">
        <v>1999</v>
      </c>
      <c r="F16" s="68">
        <v>7349</v>
      </c>
      <c r="G16" s="72">
        <v>412705</v>
      </c>
      <c r="H16" s="7">
        <v>400654</v>
      </c>
      <c r="I16" s="7">
        <v>319142</v>
      </c>
      <c r="J16" s="7">
        <v>356590</v>
      </c>
      <c r="K16" s="11">
        <v>307423</v>
      </c>
      <c r="L16" s="72">
        <f t="shared" si="0"/>
        <v>1077.16005</v>
      </c>
      <c r="M16" s="7">
        <f t="shared" si="1"/>
        <v>948.74867199999994</v>
      </c>
      <c r="N16" s="7">
        <f t="shared" si="2"/>
        <v>755.72825599999999</v>
      </c>
      <c r="O16" s="7">
        <f t="shared" si="3"/>
        <v>844.40512000000001</v>
      </c>
      <c r="P16" s="11">
        <f t="shared" si="4"/>
        <v>727.977664</v>
      </c>
      <c r="Q16" s="67">
        <v>73339.839999999997</v>
      </c>
      <c r="R16" s="68">
        <v>68132.429999999993</v>
      </c>
      <c r="S16" s="68">
        <v>55561.96</v>
      </c>
      <c r="T16" s="68">
        <v>61488.39</v>
      </c>
      <c r="U16" s="69">
        <v>54720.2</v>
      </c>
      <c r="V16" s="72">
        <v>98160</v>
      </c>
      <c r="W16" s="7">
        <v>78822</v>
      </c>
      <c r="X16" s="7">
        <v>72673</v>
      </c>
      <c r="Y16" s="7">
        <v>184486</v>
      </c>
      <c r="Z16" s="11">
        <v>126732</v>
      </c>
      <c r="AA16" s="72">
        <f t="shared" si="5"/>
        <v>99.141599999999997</v>
      </c>
      <c r="AB16" s="7">
        <f t="shared" si="38"/>
        <v>94.192290000000014</v>
      </c>
      <c r="AC16" s="7">
        <f t="shared" si="38"/>
        <v>86.844235000000012</v>
      </c>
      <c r="AD16" s="7">
        <f t="shared" si="38"/>
        <v>220.46077</v>
      </c>
      <c r="AE16" s="7">
        <f t="shared" si="38"/>
        <v>151.44474</v>
      </c>
      <c r="AF16" s="67">
        <v>6643.9</v>
      </c>
      <c r="AG16" s="68">
        <v>4842.5</v>
      </c>
      <c r="AH16" s="68">
        <v>4388.8</v>
      </c>
      <c r="AI16" s="68">
        <v>9494.2000000000007</v>
      </c>
      <c r="AJ16" s="69">
        <v>7291.5</v>
      </c>
      <c r="AK16" s="7">
        <v>0</v>
      </c>
      <c r="AL16" s="7">
        <v>0</v>
      </c>
      <c r="AM16" s="7">
        <v>0</v>
      </c>
      <c r="AN16" s="7">
        <v>0</v>
      </c>
      <c r="AO16" s="11">
        <v>0</v>
      </c>
      <c r="AP16" s="72">
        <f t="shared" si="7"/>
        <v>0</v>
      </c>
      <c r="AQ16" s="7">
        <f t="shared" si="39"/>
        <v>0</v>
      </c>
      <c r="AR16" s="7">
        <f t="shared" si="39"/>
        <v>0</v>
      </c>
      <c r="AS16" s="7">
        <f t="shared" si="39"/>
        <v>0</v>
      </c>
      <c r="AT16" s="7">
        <f t="shared" si="39"/>
        <v>0</v>
      </c>
      <c r="AU16" s="149">
        <v>0</v>
      </c>
      <c r="AV16" s="150">
        <v>0</v>
      </c>
      <c r="AW16" s="150">
        <v>0</v>
      </c>
      <c r="AX16" s="150">
        <v>0</v>
      </c>
      <c r="AY16" s="151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2">
        <f t="shared" si="9"/>
        <v>0</v>
      </c>
      <c r="BF16" s="7">
        <f t="shared" si="40"/>
        <v>0</v>
      </c>
      <c r="BG16" s="7">
        <f t="shared" si="40"/>
        <v>0</v>
      </c>
      <c r="BH16" s="7">
        <f t="shared" si="40"/>
        <v>0</v>
      </c>
      <c r="BI16" s="7">
        <f t="shared" si="40"/>
        <v>0</v>
      </c>
      <c r="BJ16" s="72">
        <v>0</v>
      </c>
      <c r="BK16" s="7">
        <v>0</v>
      </c>
      <c r="BL16" s="7">
        <v>0</v>
      </c>
      <c r="BM16" s="7">
        <v>0</v>
      </c>
      <c r="BN16" s="11">
        <v>0</v>
      </c>
      <c r="BO16" s="7">
        <v>0</v>
      </c>
      <c r="BP16" s="7">
        <v>0</v>
      </c>
      <c r="BQ16" s="7">
        <v>0</v>
      </c>
      <c r="BR16" s="7">
        <v>0</v>
      </c>
      <c r="BS16" s="7">
        <v>0</v>
      </c>
      <c r="BT16" s="72">
        <f t="shared" si="11"/>
        <v>0</v>
      </c>
      <c r="BU16" s="7">
        <f t="shared" si="41"/>
        <v>0</v>
      </c>
      <c r="BV16" s="7">
        <f t="shared" si="41"/>
        <v>0</v>
      </c>
      <c r="BW16" s="7">
        <f t="shared" si="41"/>
        <v>0</v>
      </c>
      <c r="BX16" s="7">
        <f t="shared" si="41"/>
        <v>0</v>
      </c>
      <c r="BY16" s="72">
        <v>0</v>
      </c>
      <c r="BZ16" s="7">
        <v>0</v>
      </c>
      <c r="CA16" s="7">
        <v>0</v>
      </c>
      <c r="CB16" s="7">
        <v>0</v>
      </c>
      <c r="CC16" s="11">
        <v>0</v>
      </c>
      <c r="CD16" s="7">
        <v>22959.98</v>
      </c>
      <c r="CE16" s="7">
        <v>22959.98</v>
      </c>
      <c r="CF16" s="7">
        <v>22959.98</v>
      </c>
      <c r="CG16" s="7">
        <v>22959.98</v>
      </c>
      <c r="CH16" s="7">
        <v>22959.98</v>
      </c>
      <c r="CI16" s="72">
        <v>0</v>
      </c>
      <c r="CJ16" s="7">
        <v>0</v>
      </c>
      <c r="CK16" s="7">
        <v>0</v>
      </c>
      <c r="CL16" s="7">
        <v>0</v>
      </c>
      <c r="CM16" s="7">
        <v>0</v>
      </c>
      <c r="CN16" s="10">
        <f t="shared" si="13"/>
        <v>54.369232639999993</v>
      </c>
      <c r="CO16" s="6">
        <f t="shared" si="14"/>
        <v>54.369232639999993</v>
      </c>
      <c r="CP16" s="6">
        <f t="shared" si="15"/>
        <v>54.369232639999993</v>
      </c>
      <c r="CQ16" s="6">
        <f t="shared" si="16"/>
        <v>54.369232639999993</v>
      </c>
      <c r="CR16" s="9">
        <f t="shared" si="17"/>
        <v>54.369232639999993</v>
      </c>
      <c r="CS16" s="72">
        <f t="shared" si="18"/>
        <v>1176.3016499999999</v>
      </c>
      <c r="CT16" s="7">
        <f t="shared" si="19"/>
        <v>1042.9409619999999</v>
      </c>
      <c r="CU16" s="7">
        <f t="shared" si="20"/>
        <v>842.57249100000001</v>
      </c>
      <c r="CV16" s="7">
        <f t="shared" si="21"/>
        <v>1064.86589</v>
      </c>
      <c r="CW16" s="11">
        <f t="shared" si="22"/>
        <v>879.42240400000003</v>
      </c>
      <c r="CX16" s="7">
        <f t="shared" si="23"/>
        <v>1230.6708826399999</v>
      </c>
      <c r="CY16" s="7">
        <f t="shared" si="24"/>
        <v>1097.31019464</v>
      </c>
      <c r="CZ16" s="7">
        <f t="shared" si="25"/>
        <v>896.94172363999996</v>
      </c>
      <c r="DA16" s="7">
        <f t="shared" si="26"/>
        <v>1119.2351226400001</v>
      </c>
      <c r="DB16" s="11">
        <f t="shared" si="27"/>
        <v>933.79163663999998</v>
      </c>
      <c r="DC16" s="7">
        <f t="shared" si="28"/>
        <v>79983.739999999991</v>
      </c>
      <c r="DD16" s="7">
        <f t="shared" si="29"/>
        <v>72974.929999999993</v>
      </c>
      <c r="DE16" s="7">
        <f t="shared" si="30"/>
        <v>59950.76</v>
      </c>
      <c r="DF16" s="7">
        <f t="shared" si="31"/>
        <v>70982.59</v>
      </c>
      <c r="DG16" s="7">
        <f t="shared" si="32"/>
        <v>62011.7</v>
      </c>
      <c r="DH16" s="72">
        <f t="shared" si="33"/>
        <v>178.26258000000001</v>
      </c>
      <c r="DI16" s="7">
        <f t="shared" si="34"/>
        <v>152.47961800000002</v>
      </c>
      <c r="DJ16" s="7">
        <f t="shared" si="35"/>
        <v>123.94959800000001</v>
      </c>
      <c r="DK16" s="7">
        <f t="shared" si="36"/>
        <v>164.52176200000002</v>
      </c>
      <c r="DL16" s="7">
        <f t="shared" si="37"/>
        <v>133.693477</v>
      </c>
      <c r="DM16" s="70" t="s">
        <v>64</v>
      </c>
      <c r="DN16" s="2" t="s">
        <v>122</v>
      </c>
      <c r="DO16" s="30" t="s">
        <v>57</v>
      </c>
    </row>
    <row r="17" spans="1:138" ht="39.75" customHeight="1" x14ac:dyDescent="0.25">
      <c r="A17" s="95" t="s">
        <v>1402</v>
      </c>
      <c r="B17" s="70" t="s">
        <v>632</v>
      </c>
      <c r="C17" s="2" t="s">
        <v>75</v>
      </c>
      <c r="D17" s="2" t="s">
        <v>75</v>
      </c>
      <c r="E17" s="2" t="s">
        <v>309</v>
      </c>
      <c r="F17" s="2" t="s">
        <v>309</v>
      </c>
      <c r="G17" s="72">
        <v>0</v>
      </c>
      <c r="H17" s="7">
        <v>0</v>
      </c>
      <c r="I17" s="7">
        <v>0</v>
      </c>
      <c r="J17" s="7">
        <v>113720</v>
      </c>
      <c r="K17" s="11">
        <v>281268</v>
      </c>
      <c r="L17" s="72">
        <f>G17*0.001*2.368</f>
        <v>0</v>
      </c>
      <c r="M17" s="7">
        <f t="shared" si="1"/>
        <v>0</v>
      </c>
      <c r="N17" s="7">
        <f t="shared" si="2"/>
        <v>0</v>
      </c>
      <c r="O17" s="7">
        <f t="shared" si="3"/>
        <v>269.28895999999997</v>
      </c>
      <c r="P17" s="11">
        <f t="shared" si="4"/>
        <v>666.04262400000005</v>
      </c>
      <c r="Q17" s="72">
        <v>0</v>
      </c>
      <c r="R17" s="7">
        <v>0</v>
      </c>
      <c r="S17" s="7">
        <v>0</v>
      </c>
      <c r="T17" s="7">
        <v>19906.97</v>
      </c>
      <c r="U17" s="11">
        <v>45386.57</v>
      </c>
      <c r="V17" s="72">
        <v>0</v>
      </c>
      <c r="W17" s="7">
        <v>0</v>
      </c>
      <c r="X17" s="7">
        <v>0</v>
      </c>
      <c r="Y17" s="7">
        <v>0</v>
      </c>
      <c r="Z17" s="11">
        <v>0</v>
      </c>
      <c r="AA17" s="72">
        <f>0.001*V17*1.195</f>
        <v>0</v>
      </c>
      <c r="AB17" s="7">
        <f t="shared" si="38"/>
        <v>0</v>
      </c>
      <c r="AC17" s="7">
        <f t="shared" si="38"/>
        <v>0</v>
      </c>
      <c r="AD17" s="7">
        <f t="shared" si="38"/>
        <v>0</v>
      </c>
      <c r="AE17" s="7">
        <f t="shared" si="38"/>
        <v>0</v>
      </c>
      <c r="AF17" s="72">
        <v>0</v>
      </c>
      <c r="AG17" s="7">
        <v>0</v>
      </c>
      <c r="AH17" s="7">
        <v>0</v>
      </c>
      <c r="AI17" s="7">
        <v>0</v>
      </c>
      <c r="AJ17" s="11">
        <v>0</v>
      </c>
      <c r="AK17" s="7">
        <v>0</v>
      </c>
      <c r="AL17" s="7">
        <v>0</v>
      </c>
      <c r="AM17" s="7">
        <v>0</v>
      </c>
      <c r="AN17" s="7">
        <v>0</v>
      </c>
      <c r="AO17" s="11">
        <v>0</v>
      </c>
      <c r="AP17" s="72">
        <f>AK17*0.001*1.182</f>
        <v>0</v>
      </c>
      <c r="AQ17" s="7">
        <f t="shared" si="39"/>
        <v>0</v>
      </c>
      <c r="AR17" s="7">
        <f t="shared" si="39"/>
        <v>0</v>
      </c>
      <c r="AS17" s="7">
        <f t="shared" si="39"/>
        <v>0</v>
      </c>
      <c r="AT17" s="7">
        <f t="shared" si="39"/>
        <v>0</v>
      </c>
      <c r="AU17" s="72">
        <v>0</v>
      </c>
      <c r="AV17" s="7">
        <v>0</v>
      </c>
      <c r="AW17" s="7">
        <v>0</v>
      </c>
      <c r="AX17" s="7">
        <v>0</v>
      </c>
      <c r="AY17" s="11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2">
        <f>AZ17*0.001*1.204</f>
        <v>0</v>
      </c>
      <c r="BF17" s="7">
        <f t="shared" si="40"/>
        <v>0</v>
      </c>
      <c r="BG17" s="7">
        <f t="shared" si="40"/>
        <v>0</v>
      </c>
      <c r="BH17" s="7">
        <f t="shared" si="40"/>
        <v>0</v>
      </c>
      <c r="BI17" s="7">
        <f t="shared" si="40"/>
        <v>0</v>
      </c>
      <c r="BJ17" s="72">
        <v>0</v>
      </c>
      <c r="BK17" s="7">
        <v>0</v>
      </c>
      <c r="BL17" s="7">
        <v>0</v>
      </c>
      <c r="BM17" s="7">
        <v>0</v>
      </c>
      <c r="BN17" s="11">
        <v>0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2">
        <f>BO17*0.001*1.113</f>
        <v>0</v>
      </c>
      <c r="BU17" s="7">
        <f t="shared" si="41"/>
        <v>0</v>
      </c>
      <c r="BV17" s="7">
        <f t="shared" si="41"/>
        <v>0</v>
      </c>
      <c r="BW17" s="7">
        <f t="shared" si="41"/>
        <v>0</v>
      </c>
      <c r="BX17" s="7">
        <f t="shared" si="41"/>
        <v>0</v>
      </c>
      <c r="BY17" s="72">
        <v>0</v>
      </c>
      <c r="BZ17" s="7">
        <v>0</v>
      </c>
      <c r="CA17" s="7">
        <v>0</v>
      </c>
      <c r="CB17" s="7">
        <v>0</v>
      </c>
      <c r="CC17" s="11">
        <v>0</v>
      </c>
      <c r="CD17" s="72">
        <v>0</v>
      </c>
      <c r="CE17" s="7">
        <v>0</v>
      </c>
      <c r="CF17" s="7">
        <v>0</v>
      </c>
      <c r="CG17" s="7">
        <v>0</v>
      </c>
      <c r="CH17" s="11">
        <v>0</v>
      </c>
      <c r="CI17" s="72">
        <v>0</v>
      </c>
      <c r="CJ17" s="7">
        <v>0</v>
      </c>
      <c r="CK17" s="7">
        <v>0</v>
      </c>
      <c r="CL17" s="7">
        <v>0</v>
      </c>
      <c r="CM17" s="7">
        <v>0</v>
      </c>
      <c r="CN17" s="72">
        <f t="shared" si="13"/>
        <v>0</v>
      </c>
      <c r="CO17" s="7">
        <f t="shared" si="14"/>
        <v>0</v>
      </c>
      <c r="CP17" s="7">
        <f t="shared" si="15"/>
        <v>0</v>
      </c>
      <c r="CQ17" s="7">
        <f t="shared" si="16"/>
        <v>0</v>
      </c>
      <c r="CR17" s="11">
        <f t="shared" si="17"/>
        <v>0</v>
      </c>
      <c r="CS17" s="72">
        <f t="shared" si="18"/>
        <v>0</v>
      </c>
      <c r="CT17" s="7">
        <f t="shared" si="19"/>
        <v>0</v>
      </c>
      <c r="CU17" s="7">
        <f t="shared" si="20"/>
        <v>0</v>
      </c>
      <c r="CV17" s="7">
        <f t="shared" si="21"/>
        <v>269.28895999999997</v>
      </c>
      <c r="CW17" s="11">
        <f t="shared" si="22"/>
        <v>666.04262400000005</v>
      </c>
      <c r="CX17" s="7">
        <f t="shared" si="23"/>
        <v>0</v>
      </c>
      <c r="CY17" s="7">
        <f t="shared" si="24"/>
        <v>0</v>
      </c>
      <c r="CZ17" s="7">
        <f t="shared" si="25"/>
        <v>0</v>
      </c>
      <c r="DA17" s="7">
        <f t="shared" si="26"/>
        <v>269.28895999999997</v>
      </c>
      <c r="DB17" s="11">
        <f t="shared" si="27"/>
        <v>666.04262400000005</v>
      </c>
      <c r="DC17" s="7">
        <f t="shared" si="28"/>
        <v>0</v>
      </c>
      <c r="DD17" s="7">
        <f t="shared" si="29"/>
        <v>0</v>
      </c>
      <c r="DE17" s="7">
        <f t="shared" si="30"/>
        <v>0</v>
      </c>
      <c r="DF17" s="7">
        <f t="shared" si="31"/>
        <v>19906.97</v>
      </c>
      <c r="DG17" s="7">
        <f t="shared" si="32"/>
        <v>45386.57</v>
      </c>
      <c r="DH17" s="72">
        <f t="shared" si="33"/>
        <v>0</v>
      </c>
      <c r="DI17" s="7">
        <f>(0.372*H17+0.252*W17+0.311*AL17+0.254*BA17+0.018*BP17)/1000</f>
        <v>0</v>
      </c>
      <c r="DJ17" s="7">
        <f>(0.372*I17+0.252*X17+0.311*AM17+0.254*BB17+0.018*BQ17)/1000</f>
        <v>0</v>
      </c>
      <c r="DK17" s="7">
        <f>(0.372*J17+0.252*Y17+0.311*AN17+0.254*BC17+0.018*BR17)/1000</f>
        <v>42.303839999999994</v>
      </c>
      <c r="DL17" s="7">
        <f>(0.372*K17+0.252*Z17+0.311*AO17+0.254*BD17+0.018*BS17)/1000</f>
        <v>104.63169599999999</v>
      </c>
      <c r="DM17" s="70" t="s">
        <v>91</v>
      </c>
      <c r="DN17" s="2" t="s">
        <v>56</v>
      </c>
      <c r="DO17" s="277">
        <v>43800</v>
      </c>
    </row>
    <row r="18" spans="1:138" ht="39.75" customHeight="1" x14ac:dyDescent="0.25">
      <c r="A18" s="95" t="s">
        <v>53</v>
      </c>
      <c r="B18" s="70" t="s">
        <v>177</v>
      </c>
      <c r="C18" s="2" t="s">
        <v>4</v>
      </c>
      <c r="D18" s="2" t="s">
        <v>54</v>
      </c>
      <c r="E18" s="2">
        <v>2006</v>
      </c>
      <c r="F18" s="68">
        <v>2050</v>
      </c>
      <c r="G18" s="72">
        <v>332743</v>
      </c>
      <c r="H18" s="7">
        <v>332302</v>
      </c>
      <c r="I18" s="7">
        <v>341261</v>
      </c>
      <c r="J18" s="7">
        <v>323163</v>
      </c>
      <c r="K18" s="11">
        <v>276140</v>
      </c>
      <c r="L18" s="72">
        <f>G18*0.001*2.61</f>
        <v>868.45922999999993</v>
      </c>
      <c r="M18" s="7">
        <f t="shared" si="1"/>
        <v>786.89113599999996</v>
      </c>
      <c r="N18" s="7">
        <f t="shared" si="2"/>
        <v>808.10604799999999</v>
      </c>
      <c r="O18" s="7">
        <f t="shared" si="3"/>
        <v>765.24998400000004</v>
      </c>
      <c r="P18" s="11">
        <f t="shared" si="4"/>
        <v>653.89951999999994</v>
      </c>
      <c r="Q18" s="67">
        <v>59036.160000000003</v>
      </c>
      <c r="R18" s="68">
        <v>51025.23</v>
      </c>
      <c r="S18" s="68">
        <v>48948.61</v>
      </c>
      <c r="T18" s="68">
        <v>46859.21</v>
      </c>
      <c r="U18" s="69">
        <v>41506.04</v>
      </c>
      <c r="V18" s="72">
        <v>0</v>
      </c>
      <c r="W18" s="7">
        <v>0</v>
      </c>
      <c r="X18" s="7">
        <v>0</v>
      </c>
      <c r="Y18" s="7">
        <v>0</v>
      </c>
      <c r="Z18" s="11">
        <v>0</v>
      </c>
      <c r="AA18" s="72">
        <f>0.001*V18*1.01</f>
        <v>0</v>
      </c>
      <c r="AB18" s="7">
        <f t="shared" si="38"/>
        <v>0</v>
      </c>
      <c r="AC18" s="7">
        <f t="shared" si="38"/>
        <v>0</v>
      </c>
      <c r="AD18" s="7">
        <f t="shared" si="38"/>
        <v>0</v>
      </c>
      <c r="AE18" s="7">
        <f t="shared" si="38"/>
        <v>0</v>
      </c>
      <c r="AF18" s="72">
        <v>0</v>
      </c>
      <c r="AG18" s="7">
        <v>0</v>
      </c>
      <c r="AH18" s="7">
        <v>0</v>
      </c>
      <c r="AI18" s="7">
        <v>0</v>
      </c>
      <c r="AJ18" s="11">
        <v>0</v>
      </c>
      <c r="AK18" s="7">
        <v>0</v>
      </c>
      <c r="AL18" s="7">
        <v>0</v>
      </c>
      <c r="AM18" s="7">
        <v>0</v>
      </c>
      <c r="AN18" s="7">
        <v>0</v>
      </c>
      <c r="AO18" s="11">
        <v>0</v>
      </c>
      <c r="AP18" s="72">
        <f>AK18*0.001*1.08</f>
        <v>0</v>
      </c>
      <c r="AQ18" s="7">
        <f t="shared" si="39"/>
        <v>0</v>
      </c>
      <c r="AR18" s="7">
        <f t="shared" si="39"/>
        <v>0</v>
      </c>
      <c r="AS18" s="7">
        <f t="shared" si="39"/>
        <v>0</v>
      </c>
      <c r="AT18" s="7">
        <f t="shared" si="39"/>
        <v>0</v>
      </c>
      <c r="AU18" s="149">
        <v>0</v>
      </c>
      <c r="AV18" s="150">
        <v>0</v>
      </c>
      <c r="AW18" s="150">
        <v>0</v>
      </c>
      <c r="AX18" s="150">
        <v>0</v>
      </c>
      <c r="AY18" s="151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2">
        <f>AZ18*0.001*1.08</f>
        <v>0</v>
      </c>
      <c r="BF18" s="7">
        <f t="shared" si="40"/>
        <v>0</v>
      </c>
      <c r="BG18" s="7">
        <f t="shared" si="40"/>
        <v>0</v>
      </c>
      <c r="BH18" s="7">
        <f t="shared" si="40"/>
        <v>0</v>
      </c>
      <c r="BI18" s="7">
        <f t="shared" si="40"/>
        <v>0</v>
      </c>
      <c r="BJ18" s="72">
        <v>0</v>
      </c>
      <c r="BK18" s="7">
        <v>0</v>
      </c>
      <c r="BL18" s="7">
        <v>0</v>
      </c>
      <c r="BM18" s="7">
        <v>0</v>
      </c>
      <c r="BN18" s="11">
        <v>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2">
        <f>BO18*0.001</f>
        <v>0</v>
      </c>
      <c r="BU18" s="7">
        <f t="shared" si="41"/>
        <v>0</v>
      </c>
      <c r="BV18" s="7">
        <f t="shared" si="41"/>
        <v>0</v>
      </c>
      <c r="BW18" s="7">
        <f t="shared" si="41"/>
        <v>0</v>
      </c>
      <c r="BX18" s="7">
        <f t="shared" si="41"/>
        <v>0</v>
      </c>
      <c r="BY18" s="72">
        <v>0</v>
      </c>
      <c r="BZ18" s="7">
        <v>0</v>
      </c>
      <c r="CA18" s="7">
        <v>0</v>
      </c>
      <c r="CB18" s="7">
        <v>0</v>
      </c>
      <c r="CC18" s="11">
        <v>0</v>
      </c>
      <c r="CD18" s="72">
        <v>0</v>
      </c>
      <c r="CE18" s="7">
        <v>0</v>
      </c>
      <c r="CF18" s="7">
        <v>0</v>
      </c>
      <c r="CG18" s="7">
        <v>0</v>
      </c>
      <c r="CH18" s="11">
        <v>0</v>
      </c>
      <c r="CI18" s="72">
        <v>0</v>
      </c>
      <c r="CJ18" s="7">
        <v>0</v>
      </c>
      <c r="CK18" s="7">
        <v>0</v>
      </c>
      <c r="CL18" s="7">
        <v>0</v>
      </c>
      <c r="CM18" s="7">
        <v>0</v>
      </c>
      <c r="CN18" s="10">
        <f t="shared" si="13"/>
        <v>0</v>
      </c>
      <c r="CO18" s="6">
        <f t="shared" si="14"/>
        <v>0</v>
      </c>
      <c r="CP18" s="6">
        <f t="shared" si="15"/>
        <v>0</v>
      </c>
      <c r="CQ18" s="6">
        <f t="shared" si="16"/>
        <v>0</v>
      </c>
      <c r="CR18" s="9">
        <f t="shared" si="17"/>
        <v>0</v>
      </c>
      <c r="CS18" s="72">
        <f t="shared" si="18"/>
        <v>868.45922999999993</v>
      </c>
      <c r="CT18" s="7">
        <f t="shared" si="19"/>
        <v>786.89113599999996</v>
      </c>
      <c r="CU18" s="7">
        <f t="shared" si="20"/>
        <v>808.10604799999999</v>
      </c>
      <c r="CV18" s="7">
        <f t="shared" si="21"/>
        <v>765.24998400000004</v>
      </c>
      <c r="CW18" s="11">
        <f t="shared" si="22"/>
        <v>653.89951999999994</v>
      </c>
      <c r="CX18" s="7">
        <f t="shared" si="23"/>
        <v>868.45922999999993</v>
      </c>
      <c r="CY18" s="7">
        <f t="shared" si="24"/>
        <v>786.89113599999996</v>
      </c>
      <c r="CZ18" s="7">
        <f t="shared" si="25"/>
        <v>808.10604799999999</v>
      </c>
      <c r="DA18" s="7">
        <f t="shared" si="26"/>
        <v>765.24998400000004</v>
      </c>
      <c r="DB18" s="11">
        <f t="shared" si="27"/>
        <v>653.89951999999994</v>
      </c>
      <c r="DC18" s="7">
        <f t="shared" si="28"/>
        <v>59036.160000000003</v>
      </c>
      <c r="DD18" s="7">
        <f t="shared" si="29"/>
        <v>51025.23</v>
      </c>
      <c r="DE18" s="7">
        <f t="shared" si="30"/>
        <v>48948.61</v>
      </c>
      <c r="DF18" s="7">
        <f t="shared" si="31"/>
        <v>46859.21</v>
      </c>
      <c r="DG18" s="7">
        <f t="shared" si="32"/>
        <v>41506.04</v>
      </c>
      <c r="DH18" s="72">
        <f t="shared" si="33"/>
        <v>123.780396</v>
      </c>
      <c r="DI18" s="7">
        <f t="shared" ref="DI18:DL22" si="42">(0.331*H18+0.252*W18+0.311*AL18+0.254*BA18+0.018*BP18)/1000</f>
        <v>109.991962</v>
      </c>
      <c r="DJ18" s="7">
        <f t="shared" si="42"/>
        <v>112.957391</v>
      </c>
      <c r="DK18" s="7">
        <f t="shared" si="42"/>
        <v>106.966953</v>
      </c>
      <c r="DL18" s="7">
        <f t="shared" si="42"/>
        <v>91.402340000000009</v>
      </c>
      <c r="DM18" s="70" t="s">
        <v>55</v>
      </c>
      <c r="DO18" s="277">
        <v>42278</v>
      </c>
    </row>
    <row r="19" spans="1:138" ht="49.5" customHeight="1" x14ac:dyDescent="0.25">
      <c r="A19" s="95" t="s">
        <v>116</v>
      </c>
      <c r="B19" s="70" t="s">
        <v>945</v>
      </c>
      <c r="C19" s="2" t="s">
        <v>2</v>
      </c>
      <c r="D19" s="2" t="s">
        <v>117</v>
      </c>
      <c r="E19" s="2">
        <v>2006</v>
      </c>
      <c r="F19" s="68">
        <v>2626</v>
      </c>
      <c r="G19" s="72">
        <v>288823</v>
      </c>
      <c r="H19" s="7">
        <v>292742</v>
      </c>
      <c r="I19" s="7">
        <v>277884</v>
      </c>
      <c r="J19" s="7">
        <v>257612</v>
      </c>
      <c r="K19" s="11">
        <v>241351</v>
      </c>
      <c r="L19" s="72">
        <f>G19*0.001*2.61</f>
        <v>753.8280299999999</v>
      </c>
      <c r="M19" s="7">
        <f t="shared" si="1"/>
        <v>693.21305600000005</v>
      </c>
      <c r="N19" s="7">
        <f t="shared" si="2"/>
        <v>658.029312</v>
      </c>
      <c r="O19" s="7">
        <f t="shared" si="3"/>
        <v>610.025216</v>
      </c>
      <c r="P19" s="11">
        <f t="shared" si="4"/>
        <v>571.51916799999992</v>
      </c>
      <c r="Q19" s="67">
        <v>44949.69</v>
      </c>
      <c r="R19" s="68">
        <v>40613.949999999997</v>
      </c>
      <c r="S19" s="68">
        <v>36525.4</v>
      </c>
      <c r="T19" s="68">
        <v>34330.1</v>
      </c>
      <c r="U19" s="69">
        <v>33655.47</v>
      </c>
      <c r="V19" s="72">
        <v>55748</v>
      </c>
      <c r="W19" s="7">
        <v>52919</v>
      </c>
      <c r="X19" s="7">
        <v>41828</v>
      </c>
      <c r="Y19" s="7">
        <v>49904</v>
      </c>
      <c r="Z19" s="11">
        <v>43317</v>
      </c>
      <c r="AA19" s="72">
        <f>0.001*V19*1.01</f>
        <v>56.305480000000003</v>
      </c>
      <c r="AB19" s="7">
        <f t="shared" si="38"/>
        <v>63.238205000000008</v>
      </c>
      <c r="AC19" s="7">
        <f t="shared" si="38"/>
        <v>49.984460000000006</v>
      </c>
      <c r="AD19" s="7">
        <f t="shared" si="38"/>
        <v>59.635280000000009</v>
      </c>
      <c r="AE19" s="7">
        <f t="shared" si="38"/>
        <v>51.763815000000001</v>
      </c>
      <c r="AF19" s="67">
        <v>3956.2</v>
      </c>
      <c r="AG19" s="68">
        <v>3536</v>
      </c>
      <c r="AH19" s="68">
        <v>2776.2</v>
      </c>
      <c r="AI19" s="68">
        <v>3240.36</v>
      </c>
      <c r="AJ19" s="69">
        <v>2829.2</v>
      </c>
      <c r="AK19" s="7">
        <v>0</v>
      </c>
      <c r="AL19" s="7">
        <v>0</v>
      </c>
      <c r="AM19" s="7">
        <v>0</v>
      </c>
      <c r="AN19" s="7">
        <v>0</v>
      </c>
      <c r="AO19" s="11">
        <v>0</v>
      </c>
      <c r="AP19" s="72">
        <f>AK19*0.001*1.08</f>
        <v>0</v>
      </c>
      <c r="AQ19" s="7">
        <f t="shared" si="39"/>
        <v>0</v>
      </c>
      <c r="AR19" s="7">
        <f t="shared" si="39"/>
        <v>0</v>
      </c>
      <c r="AS19" s="7">
        <f t="shared" si="39"/>
        <v>0</v>
      </c>
      <c r="AT19" s="7">
        <f t="shared" si="39"/>
        <v>0</v>
      </c>
      <c r="AU19" s="149">
        <v>0</v>
      </c>
      <c r="AV19" s="150">
        <v>0</v>
      </c>
      <c r="AW19" s="150">
        <v>0</v>
      </c>
      <c r="AX19" s="150">
        <v>0</v>
      </c>
      <c r="AY19" s="151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2">
        <f>AZ19*0.001*1.08</f>
        <v>0</v>
      </c>
      <c r="BF19" s="7">
        <f t="shared" si="40"/>
        <v>0</v>
      </c>
      <c r="BG19" s="7">
        <f t="shared" si="40"/>
        <v>0</v>
      </c>
      <c r="BH19" s="7">
        <f t="shared" si="40"/>
        <v>0</v>
      </c>
      <c r="BI19" s="7">
        <f t="shared" si="40"/>
        <v>0</v>
      </c>
      <c r="BJ19" s="72">
        <v>0</v>
      </c>
      <c r="BK19" s="7">
        <v>0</v>
      </c>
      <c r="BL19" s="7">
        <v>0</v>
      </c>
      <c r="BM19" s="7">
        <v>0</v>
      </c>
      <c r="BN19" s="11">
        <v>0</v>
      </c>
      <c r="BO19" s="7">
        <v>0</v>
      </c>
      <c r="BP19" s="7">
        <v>0</v>
      </c>
      <c r="BQ19" s="7">
        <v>0</v>
      </c>
      <c r="BR19" s="7">
        <v>0</v>
      </c>
      <c r="BS19" s="7">
        <v>0</v>
      </c>
      <c r="BT19" s="72">
        <f>BO19*0.001</f>
        <v>0</v>
      </c>
      <c r="BU19" s="7">
        <f t="shared" si="41"/>
        <v>0</v>
      </c>
      <c r="BV19" s="7">
        <f t="shared" si="41"/>
        <v>0</v>
      </c>
      <c r="BW19" s="7">
        <f t="shared" si="41"/>
        <v>0</v>
      </c>
      <c r="BX19" s="7">
        <f t="shared" si="41"/>
        <v>0</v>
      </c>
      <c r="BY19" s="72">
        <v>0</v>
      </c>
      <c r="BZ19" s="7">
        <v>0</v>
      </c>
      <c r="CA19" s="7">
        <v>0</v>
      </c>
      <c r="CB19" s="7">
        <v>0</v>
      </c>
      <c r="CC19" s="11">
        <v>0</v>
      </c>
      <c r="CD19" s="72">
        <v>21694</v>
      </c>
      <c r="CE19" s="7">
        <v>21694</v>
      </c>
      <c r="CF19" s="7">
        <v>21694</v>
      </c>
      <c r="CG19" s="7">
        <v>21694</v>
      </c>
      <c r="CH19" s="11">
        <v>21694</v>
      </c>
      <c r="CI19" s="72">
        <v>0</v>
      </c>
      <c r="CJ19" s="7">
        <v>0</v>
      </c>
      <c r="CK19" s="7">
        <v>0</v>
      </c>
      <c r="CL19" s="7">
        <v>0</v>
      </c>
      <c r="CM19" s="7">
        <v>0</v>
      </c>
      <c r="CN19" s="10">
        <f t="shared" si="13"/>
        <v>51.371391999999993</v>
      </c>
      <c r="CO19" s="6">
        <f t="shared" si="14"/>
        <v>51.371391999999993</v>
      </c>
      <c r="CP19" s="6">
        <f t="shared" si="15"/>
        <v>51.371391999999993</v>
      </c>
      <c r="CQ19" s="6">
        <f t="shared" si="16"/>
        <v>51.371391999999993</v>
      </c>
      <c r="CR19" s="9">
        <f t="shared" si="17"/>
        <v>51.371391999999993</v>
      </c>
      <c r="CS19" s="72">
        <f t="shared" si="18"/>
        <v>810.13350999999989</v>
      </c>
      <c r="CT19" s="7">
        <f t="shared" si="19"/>
        <v>756.45126100000004</v>
      </c>
      <c r="CU19" s="7">
        <f t="shared" si="20"/>
        <v>708.01377200000002</v>
      </c>
      <c r="CV19" s="7">
        <f t="shared" si="21"/>
        <v>669.66049599999997</v>
      </c>
      <c r="CW19" s="11">
        <f t="shared" si="22"/>
        <v>623.28298299999994</v>
      </c>
      <c r="CX19" s="7">
        <f t="shared" si="23"/>
        <v>861.5049019999999</v>
      </c>
      <c r="CY19" s="7">
        <f t="shared" si="24"/>
        <v>807.82265300000006</v>
      </c>
      <c r="CZ19" s="7">
        <f t="shared" si="25"/>
        <v>759.38516400000003</v>
      </c>
      <c r="DA19" s="7">
        <f t="shared" si="26"/>
        <v>721.03188799999998</v>
      </c>
      <c r="DB19" s="11">
        <f t="shared" si="27"/>
        <v>674.65437499999996</v>
      </c>
      <c r="DC19" s="7">
        <f t="shared" si="28"/>
        <v>48905.89</v>
      </c>
      <c r="DD19" s="7">
        <f t="shared" si="29"/>
        <v>44149.95</v>
      </c>
      <c r="DE19" s="7">
        <f t="shared" si="30"/>
        <v>39301.599999999999</v>
      </c>
      <c r="DF19" s="7">
        <f t="shared" si="31"/>
        <v>37570.46</v>
      </c>
      <c r="DG19" s="7">
        <f t="shared" si="32"/>
        <v>36484.67</v>
      </c>
      <c r="DH19" s="72">
        <f t="shared" si="33"/>
        <v>121.490652</v>
      </c>
      <c r="DI19" s="7">
        <f t="shared" si="42"/>
        <v>110.23319000000001</v>
      </c>
      <c r="DJ19" s="7">
        <f t="shared" si="42"/>
        <v>102.52026000000001</v>
      </c>
      <c r="DK19" s="7">
        <f t="shared" si="42"/>
        <v>97.845380000000006</v>
      </c>
      <c r="DL19" s="7">
        <f t="shared" si="42"/>
        <v>90.803065000000004</v>
      </c>
      <c r="DM19" s="70" t="s">
        <v>83</v>
      </c>
      <c r="DN19" s="2" t="s">
        <v>1671</v>
      </c>
      <c r="DO19" s="30" t="s">
        <v>88</v>
      </c>
    </row>
    <row r="20" spans="1:138" ht="51.75" customHeight="1" x14ac:dyDescent="0.25">
      <c r="A20" s="95" t="s">
        <v>104</v>
      </c>
      <c r="B20" s="70" t="s">
        <v>1076</v>
      </c>
      <c r="C20" s="2" t="s">
        <v>105</v>
      </c>
      <c r="D20" s="2" t="s">
        <v>106</v>
      </c>
      <c r="E20" s="2">
        <v>1966</v>
      </c>
      <c r="F20" s="68">
        <v>6850</v>
      </c>
      <c r="G20" s="72">
        <v>98600</v>
      </c>
      <c r="H20" s="7">
        <v>98267</v>
      </c>
      <c r="I20" s="7">
        <v>101855</v>
      </c>
      <c r="J20" s="7">
        <v>110316</v>
      </c>
      <c r="K20" s="11">
        <v>110316</v>
      </c>
      <c r="L20" s="72">
        <f>G20*0.001*2.61</f>
        <v>257.346</v>
      </c>
      <c r="M20" s="7">
        <f t="shared" si="1"/>
        <v>232.69625599999998</v>
      </c>
      <c r="N20" s="7">
        <f t="shared" si="2"/>
        <v>241.19264000000001</v>
      </c>
      <c r="O20" s="7">
        <f t="shared" si="3"/>
        <v>261.22828800000002</v>
      </c>
      <c r="P20" s="11">
        <f t="shared" si="4"/>
        <v>261.22828800000002</v>
      </c>
      <c r="Q20" s="67">
        <v>19587.5</v>
      </c>
      <c r="R20" s="68">
        <v>18899.04</v>
      </c>
      <c r="S20" s="68">
        <v>18180.8</v>
      </c>
      <c r="T20" s="68">
        <v>19255.599999999999</v>
      </c>
      <c r="U20" s="69">
        <v>19255.599999999999</v>
      </c>
      <c r="V20" s="72">
        <v>0</v>
      </c>
      <c r="W20" s="7">
        <v>0</v>
      </c>
      <c r="X20" s="7">
        <v>0</v>
      </c>
      <c r="Y20" s="7">
        <v>19085</v>
      </c>
      <c r="Z20" s="11">
        <v>279371</v>
      </c>
      <c r="AA20" s="72">
        <f>0.001*V20*1.01</f>
        <v>0</v>
      </c>
      <c r="AB20" s="7">
        <f t="shared" si="38"/>
        <v>0</v>
      </c>
      <c r="AC20" s="7">
        <f t="shared" si="38"/>
        <v>0</v>
      </c>
      <c r="AD20" s="7">
        <f t="shared" si="38"/>
        <v>22.806575000000002</v>
      </c>
      <c r="AE20" s="7">
        <f t="shared" si="38"/>
        <v>333.84834499999999</v>
      </c>
      <c r="AF20" s="72">
        <v>0</v>
      </c>
      <c r="AG20" s="7">
        <v>0</v>
      </c>
      <c r="AH20" s="7">
        <v>0</v>
      </c>
      <c r="AI20" s="68">
        <v>1746.8</v>
      </c>
      <c r="AJ20" s="69">
        <v>14665.4</v>
      </c>
      <c r="AK20" s="68">
        <v>473186</v>
      </c>
      <c r="AL20" s="68">
        <v>473186</v>
      </c>
      <c r="AM20" s="68">
        <v>330363</v>
      </c>
      <c r="AN20" s="68">
        <v>204901</v>
      </c>
      <c r="AO20" s="11">
        <v>0</v>
      </c>
      <c r="AP20" s="72">
        <f>AK20*0.001*1.08</f>
        <v>511.04088000000007</v>
      </c>
      <c r="AQ20" s="7">
        <f t="shared" si="39"/>
        <v>559.30585199999996</v>
      </c>
      <c r="AR20" s="7">
        <f t="shared" si="39"/>
        <v>390.48906599999998</v>
      </c>
      <c r="AS20" s="7">
        <f t="shared" si="39"/>
        <v>242.192982</v>
      </c>
      <c r="AT20" s="7">
        <f t="shared" si="39"/>
        <v>0</v>
      </c>
      <c r="AU20" s="67">
        <v>23989</v>
      </c>
      <c r="AV20" s="68">
        <v>23989</v>
      </c>
      <c r="AW20" s="68">
        <v>17701</v>
      </c>
      <c r="AX20" s="68">
        <v>21466.400000000001</v>
      </c>
      <c r="AY20" s="151">
        <v>0</v>
      </c>
      <c r="AZ20" s="7">
        <v>8061.5</v>
      </c>
      <c r="BA20" s="7">
        <v>8061.5</v>
      </c>
      <c r="BB20" s="7">
        <v>0</v>
      </c>
      <c r="BC20" s="7">
        <v>0</v>
      </c>
      <c r="BD20" s="7">
        <v>0</v>
      </c>
      <c r="BE20" s="72">
        <f>AZ20*0.001*1.08</f>
        <v>8.7064200000000014</v>
      </c>
      <c r="BF20" s="7">
        <f t="shared" si="40"/>
        <v>9.7060460000000006</v>
      </c>
      <c r="BG20" s="7">
        <f t="shared" si="40"/>
        <v>0</v>
      </c>
      <c r="BH20" s="7">
        <f t="shared" si="40"/>
        <v>0</v>
      </c>
      <c r="BI20" s="7">
        <f t="shared" si="40"/>
        <v>0</v>
      </c>
      <c r="BJ20" s="72">
        <v>1440.85</v>
      </c>
      <c r="BK20" s="7">
        <v>1910.55</v>
      </c>
      <c r="BL20" s="7">
        <v>0</v>
      </c>
      <c r="BM20" s="7">
        <v>91.2</v>
      </c>
      <c r="BN20" s="11">
        <v>0</v>
      </c>
      <c r="BO20" s="7">
        <v>0</v>
      </c>
      <c r="BP20" s="7">
        <v>0</v>
      </c>
      <c r="BQ20" s="7">
        <v>0</v>
      </c>
      <c r="BR20" s="7">
        <v>0</v>
      </c>
      <c r="BS20" s="11">
        <v>0</v>
      </c>
      <c r="BT20" s="72">
        <f>BO20*0.001</f>
        <v>0</v>
      </c>
      <c r="BU20" s="7">
        <f t="shared" si="41"/>
        <v>0</v>
      </c>
      <c r="BV20" s="7">
        <f t="shared" si="41"/>
        <v>0</v>
      </c>
      <c r="BW20" s="7">
        <f t="shared" si="41"/>
        <v>0</v>
      </c>
      <c r="BX20" s="7">
        <f t="shared" si="41"/>
        <v>0</v>
      </c>
      <c r="BY20" s="72">
        <v>0</v>
      </c>
      <c r="BZ20" s="7">
        <v>0</v>
      </c>
      <c r="CA20" s="7">
        <v>0</v>
      </c>
      <c r="CB20" s="7">
        <v>0</v>
      </c>
      <c r="CC20" s="11">
        <v>0</v>
      </c>
      <c r="CD20" s="7">
        <v>0</v>
      </c>
      <c r="CE20" s="7">
        <v>0</v>
      </c>
      <c r="CF20" s="7">
        <v>16871.329999999998</v>
      </c>
      <c r="CG20" s="7">
        <v>16871.329999999998</v>
      </c>
      <c r="CH20" s="7">
        <v>16871.329999999998</v>
      </c>
      <c r="CI20" s="72">
        <v>0</v>
      </c>
      <c r="CJ20" s="7">
        <v>0</v>
      </c>
      <c r="CK20" s="7">
        <v>0</v>
      </c>
      <c r="CL20" s="7">
        <v>0</v>
      </c>
      <c r="CM20" s="7">
        <v>0</v>
      </c>
      <c r="CN20" s="10">
        <f t="shared" si="13"/>
        <v>0</v>
      </c>
      <c r="CO20" s="6">
        <f t="shared" si="14"/>
        <v>0</v>
      </c>
      <c r="CP20" s="6">
        <f t="shared" si="15"/>
        <v>39.951309439999989</v>
      </c>
      <c r="CQ20" s="6">
        <f t="shared" si="16"/>
        <v>39.951309439999989</v>
      </c>
      <c r="CR20" s="9">
        <f t="shared" si="17"/>
        <v>39.951309439999989</v>
      </c>
      <c r="CS20" s="72">
        <f t="shared" si="18"/>
        <v>777.0933</v>
      </c>
      <c r="CT20" s="7">
        <f t="shared" si="19"/>
        <v>801.70815399999992</v>
      </c>
      <c r="CU20" s="7">
        <f t="shared" si="20"/>
        <v>631.68170599999996</v>
      </c>
      <c r="CV20" s="7">
        <f t="shared" si="21"/>
        <v>526.227845</v>
      </c>
      <c r="CW20" s="11">
        <f t="shared" si="22"/>
        <v>595.07663300000002</v>
      </c>
      <c r="CX20" s="7">
        <f t="shared" si="23"/>
        <v>777.0933</v>
      </c>
      <c r="CY20" s="7">
        <f t="shared" si="24"/>
        <v>801.70815399999992</v>
      </c>
      <c r="CZ20" s="7">
        <f t="shared" si="25"/>
        <v>671.63301544000001</v>
      </c>
      <c r="DA20" s="7">
        <f t="shared" si="26"/>
        <v>566.17915444000005</v>
      </c>
      <c r="DB20" s="11">
        <f t="shared" si="27"/>
        <v>635.02794244000006</v>
      </c>
      <c r="DC20" s="7">
        <f t="shared" si="28"/>
        <v>45017.35</v>
      </c>
      <c r="DD20" s="7">
        <f t="shared" si="29"/>
        <v>44798.590000000004</v>
      </c>
      <c r="DE20" s="7">
        <f t="shared" si="30"/>
        <v>35881.800000000003</v>
      </c>
      <c r="DF20" s="7">
        <f t="shared" si="31"/>
        <v>42560</v>
      </c>
      <c r="DG20" s="7">
        <f t="shared" si="32"/>
        <v>33921</v>
      </c>
      <c r="DH20" s="72">
        <f t="shared" si="33"/>
        <v>185.88766699999999</v>
      </c>
      <c r="DI20" s="7">
        <f t="shared" si="42"/>
        <v>181.73484400000001</v>
      </c>
      <c r="DJ20" s="7">
        <f t="shared" si="42"/>
        <v>136.456898</v>
      </c>
      <c r="DK20" s="7">
        <f t="shared" si="42"/>
        <v>105.04822700000001</v>
      </c>
      <c r="DL20" s="7">
        <f t="shared" si="42"/>
        <v>106.916088</v>
      </c>
      <c r="DM20" s="70" t="s">
        <v>55</v>
      </c>
      <c r="DN20" s="2" t="s">
        <v>1670</v>
      </c>
      <c r="DO20" s="30"/>
      <c r="DT20" s="1"/>
      <c r="DU20" s="1"/>
      <c r="DV20" s="1"/>
      <c r="DZ20" s="1"/>
      <c r="EA20" s="1"/>
      <c r="EB20" s="1"/>
      <c r="EC20" s="1"/>
      <c r="ED20" s="1"/>
      <c r="EE20" s="1"/>
      <c r="EF20" s="1"/>
      <c r="EG20" s="1"/>
      <c r="EH20" s="1"/>
    </row>
    <row r="21" spans="1:138" ht="48.75" customHeight="1" x14ac:dyDescent="0.25">
      <c r="A21" s="152" t="s">
        <v>150</v>
      </c>
      <c r="B21" s="70" t="s">
        <v>1589</v>
      </c>
      <c r="C21" s="2" t="s">
        <v>147</v>
      </c>
      <c r="D21" s="2" t="s">
        <v>3</v>
      </c>
      <c r="E21" s="2">
        <v>2010</v>
      </c>
      <c r="F21" s="2"/>
      <c r="G21" s="73">
        <v>64189</v>
      </c>
      <c r="H21" s="74">
        <v>66493</v>
      </c>
      <c r="I21" s="74">
        <v>72290</v>
      </c>
      <c r="J21" s="74">
        <v>71052</v>
      </c>
      <c r="K21" s="153">
        <v>56434</v>
      </c>
      <c r="L21" s="72">
        <f>G21*0.001*2.61</f>
        <v>167.53329000000002</v>
      </c>
      <c r="M21" s="77">
        <f t="shared" si="1"/>
        <v>157.45542399999999</v>
      </c>
      <c r="N21" s="77">
        <f t="shared" si="2"/>
        <v>171.18272000000002</v>
      </c>
      <c r="O21" s="77">
        <f t="shared" si="3"/>
        <v>168.251136</v>
      </c>
      <c r="P21" s="78">
        <f t="shared" si="4"/>
        <v>133.63571200000001</v>
      </c>
      <c r="Q21" s="155">
        <v>13920.42</v>
      </c>
      <c r="R21" s="36">
        <v>13777.96</v>
      </c>
      <c r="S21" s="36">
        <v>9824.15</v>
      </c>
      <c r="T21" s="62">
        <v>13934.96</v>
      </c>
      <c r="U21" s="63">
        <v>12198.14</v>
      </c>
      <c r="V21" s="39">
        <v>216002</v>
      </c>
      <c r="W21" s="37">
        <v>214331</v>
      </c>
      <c r="X21" s="37">
        <v>202598</v>
      </c>
      <c r="Y21" s="37">
        <v>213972</v>
      </c>
      <c r="Z21" s="40">
        <v>199178</v>
      </c>
      <c r="AA21" s="72">
        <f>0.001*V21*1.01</f>
        <v>218.16202000000001</v>
      </c>
      <c r="AB21" s="37">
        <v>253.33924200000001</v>
      </c>
      <c r="AC21" s="37">
        <v>239.47083599999999</v>
      </c>
      <c r="AD21" s="37">
        <v>252.91490400000001</v>
      </c>
      <c r="AE21" s="37">
        <v>235.42839599999999</v>
      </c>
      <c r="AF21" s="72">
        <v>12681.19</v>
      </c>
      <c r="AG21" s="7">
        <v>11494.35</v>
      </c>
      <c r="AH21" s="7">
        <v>10423.32</v>
      </c>
      <c r="AI21" s="7">
        <v>10915.52</v>
      </c>
      <c r="AJ21" s="11">
        <v>10589.79</v>
      </c>
      <c r="AK21" s="37">
        <v>0</v>
      </c>
      <c r="AL21" s="37">
        <v>0</v>
      </c>
      <c r="AM21" s="37">
        <v>0</v>
      </c>
      <c r="AN21" s="37">
        <v>0</v>
      </c>
      <c r="AO21" s="40">
        <v>0</v>
      </c>
      <c r="AP21" s="72">
        <f>AK21*0.001*1.08</f>
        <v>0</v>
      </c>
      <c r="AQ21" s="37">
        <v>0</v>
      </c>
      <c r="AR21" s="37">
        <v>0</v>
      </c>
      <c r="AS21" s="37">
        <v>0</v>
      </c>
      <c r="AT21" s="37">
        <v>0</v>
      </c>
      <c r="AU21" s="149">
        <v>0</v>
      </c>
      <c r="AV21" s="150">
        <v>0</v>
      </c>
      <c r="AW21" s="150">
        <v>0</v>
      </c>
      <c r="AX21" s="150">
        <v>0</v>
      </c>
      <c r="AY21" s="151">
        <v>0</v>
      </c>
      <c r="AZ21" s="37">
        <v>0</v>
      </c>
      <c r="BA21" s="37">
        <v>0</v>
      </c>
      <c r="BB21" s="37">
        <v>0</v>
      </c>
      <c r="BC21" s="37">
        <v>0</v>
      </c>
      <c r="BD21" s="37">
        <v>0</v>
      </c>
      <c r="BE21" s="72">
        <f>AZ21*0.001*1.08</f>
        <v>0</v>
      </c>
      <c r="BF21" s="37">
        <v>0</v>
      </c>
      <c r="BG21" s="37">
        <v>0</v>
      </c>
      <c r="BH21" s="37">
        <v>0</v>
      </c>
      <c r="BI21" s="37">
        <v>0</v>
      </c>
      <c r="BJ21" s="39">
        <v>0</v>
      </c>
      <c r="BK21" s="37">
        <v>0</v>
      </c>
      <c r="BL21" s="37">
        <v>0</v>
      </c>
      <c r="BM21" s="37">
        <v>0</v>
      </c>
      <c r="BN21" s="40">
        <v>0</v>
      </c>
      <c r="BO21" s="37">
        <v>0</v>
      </c>
      <c r="BP21" s="37">
        <v>0</v>
      </c>
      <c r="BQ21" s="37">
        <v>0</v>
      </c>
      <c r="BR21" s="37">
        <v>0</v>
      </c>
      <c r="BS21" s="37">
        <v>0</v>
      </c>
      <c r="BT21" s="72">
        <f>BO21*0.001</f>
        <v>0</v>
      </c>
      <c r="BU21" s="37">
        <v>0</v>
      </c>
      <c r="BV21" s="37">
        <v>0</v>
      </c>
      <c r="BW21" s="37">
        <v>0</v>
      </c>
      <c r="BX21" s="37">
        <v>0</v>
      </c>
      <c r="BY21" s="72">
        <v>0</v>
      </c>
      <c r="BZ21" s="7">
        <v>0</v>
      </c>
      <c r="CA21" s="7">
        <v>0</v>
      </c>
      <c r="CB21" s="7">
        <v>0</v>
      </c>
      <c r="CC21" s="11">
        <v>0</v>
      </c>
      <c r="CD21" s="72">
        <v>0</v>
      </c>
      <c r="CE21" s="7">
        <v>0</v>
      </c>
      <c r="CF21" s="7">
        <v>0</v>
      </c>
      <c r="CG21" s="7">
        <v>0</v>
      </c>
      <c r="CH21" s="11">
        <v>0</v>
      </c>
      <c r="CI21" s="39">
        <f>BT21+CD21*0.001*2.368</f>
        <v>0</v>
      </c>
      <c r="CJ21" s="37">
        <f>BU21+CE21*0.001*2.368</f>
        <v>0</v>
      </c>
      <c r="CK21" s="37">
        <f>BV21+CF21*0.001*2.368</f>
        <v>0</v>
      </c>
      <c r="CL21" s="37">
        <f>BW21+CG21*0.001*2.368</f>
        <v>0</v>
      </c>
      <c r="CM21" s="37">
        <f>BX21+CH21*0.001*2.368</f>
        <v>0</v>
      </c>
      <c r="CN21" s="10">
        <f t="shared" si="13"/>
        <v>0</v>
      </c>
      <c r="CO21" s="6">
        <f t="shared" si="14"/>
        <v>0</v>
      </c>
      <c r="CP21" s="6">
        <f t="shared" si="15"/>
        <v>0</v>
      </c>
      <c r="CQ21" s="6">
        <f t="shared" si="16"/>
        <v>0</v>
      </c>
      <c r="CR21" s="9">
        <f t="shared" si="17"/>
        <v>0</v>
      </c>
      <c r="CS21" s="72">
        <f t="shared" si="18"/>
        <v>385.69531000000006</v>
      </c>
      <c r="CT21" s="7">
        <f t="shared" si="19"/>
        <v>410.79466600000001</v>
      </c>
      <c r="CU21" s="7">
        <f t="shared" si="20"/>
        <v>410.65355599999998</v>
      </c>
      <c r="CV21" s="7">
        <f t="shared" si="21"/>
        <v>421.16604000000001</v>
      </c>
      <c r="CW21" s="11">
        <f t="shared" si="22"/>
        <v>369.06410800000003</v>
      </c>
      <c r="CX21" s="7">
        <f t="shared" si="23"/>
        <v>385.69531000000006</v>
      </c>
      <c r="CY21" s="7">
        <f t="shared" si="24"/>
        <v>410.79466600000001</v>
      </c>
      <c r="CZ21" s="7">
        <f t="shared" si="25"/>
        <v>410.65355599999998</v>
      </c>
      <c r="DA21" s="7">
        <f t="shared" si="26"/>
        <v>421.16604000000001</v>
      </c>
      <c r="DB21" s="11">
        <f t="shared" si="27"/>
        <v>369.06410800000003</v>
      </c>
      <c r="DC21" s="7">
        <f t="shared" si="28"/>
        <v>26601.61</v>
      </c>
      <c r="DD21" s="7">
        <f t="shared" si="29"/>
        <v>25272.309999999998</v>
      </c>
      <c r="DE21" s="7">
        <f t="shared" si="30"/>
        <v>20247.47</v>
      </c>
      <c r="DF21" s="7">
        <f t="shared" si="31"/>
        <v>24850.48</v>
      </c>
      <c r="DG21" s="7">
        <f t="shared" si="32"/>
        <v>22787.93</v>
      </c>
      <c r="DH21" s="72">
        <f t="shared" si="33"/>
        <v>78.310811999999999</v>
      </c>
      <c r="DI21" s="7">
        <f t="shared" si="42"/>
        <v>76.020595</v>
      </c>
      <c r="DJ21" s="7">
        <f t="shared" si="42"/>
        <v>74.982686000000001</v>
      </c>
      <c r="DK21" s="7">
        <f t="shared" si="42"/>
        <v>77.439155999999997</v>
      </c>
      <c r="DL21" s="7">
        <f t="shared" si="42"/>
        <v>68.872510000000005</v>
      </c>
      <c r="DM21" s="70" t="s">
        <v>55</v>
      </c>
      <c r="DN21" s="2" t="s">
        <v>56</v>
      </c>
      <c r="DO21" s="30" t="s">
        <v>56</v>
      </c>
    </row>
    <row r="22" spans="1:138" ht="27.75" customHeight="1" x14ac:dyDescent="0.25">
      <c r="A22" s="95" t="s">
        <v>129</v>
      </c>
      <c r="B22" s="70" t="s">
        <v>1590</v>
      </c>
      <c r="C22" s="2" t="s">
        <v>126</v>
      </c>
      <c r="D22" s="2" t="s">
        <v>130</v>
      </c>
      <c r="E22" s="2">
        <v>1984</v>
      </c>
      <c r="F22" s="68">
        <v>1958</v>
      </c>
      <c r="G22" s="72">
        <v>44260</v>
      </c>
      <c r="H22" s="7">
        <v>71533</v>
      </c>
      <c r="I22" s="7">
        <v>71664</v>
      </c>
      <c r="J22" s="7">
        <v>11666.73</v>
      </c>
      <c r="K22" s="11">
        <v>46214</v>
      </c>
      <c r="L22" s="72">
        <f>G22*0.001*2.61</f>
        <v>115.51859999999999</v>
      </c>
      <c r="M22" s="7">
        <f t="shared" si="1"/>
        <v>169.39014399999999</v>
      </c>
      <c r="N22" s="7">
        <f t="shared" si="2"/>
        <v>169.70035199999998</v>
      </c>
      <c r="O22" s="7">
        <f t="shared" si="3"/>
        <v>27.626816639999998</v>
      </c>
      <c r="P22" s="11">
        <f t="shared" si="4"/>
        <v>109.43475199999999</v>
      </c>
      <c r="Q22" s="67">
        <v>13820.77</v>
      </c>
      <c r="R22" s="68">
        <v>12424.32</v>
      </c>
      <c r="S22" s="68">
        <v>11832.15</v>
      </c>
      <c r="T22" s="68">
        <v>11666.73</v>
      </c>
      <c r="U22" s="69">
        <v>8701.25</v>
      </c>
      <c r="V22" s="72">
        <v>0</v>
      </c>
      <c r="W22" s="7">
        <v>0</v>
      </c>
      <c r="X22" s="7">
        <v>0</v>
      </c>
      <c r="Y22" s="7">
        <v>0</v>
      </c>
      <c r="Z22" s="11">
        <v>0</v>
      </c>
      <c r="AA22" s="72">
        <f>0.001*V22*1.01</f>
        <v>0</v>
      </c>
      <c r="AB22" s="7">
        <f t="shared" ref="AB22:AE23" si="43">0.001*W22*1.195</f>
        <v>0</v>
      </c>
      <c r="AC22" s="7">
        <f t="shared" si="43"/>
        <v>0</v>
      </c>
      <c r="AD22" s="7">
        <f t="shared" si="43"/>
        <v>0</v>
      </c>
      <c r="AE22" s="7">
        <f t="shared" si="43"/>
        <v>0</v>
      </c>
      <c r="AF22" s="72">
        <v>0</v>
      </c>
      <c r="AG22" s="7">
        <v>0</v>
      </c>
      <c r="AH22" s="7">
        <v>0</v>
      </c>
      <c r="AI22" s="7">
        <v>0</v>
      </c>
      <c r="AJ22" s="11">
        <v>0</v>
      </c>
      <c r="AK22" s="68">
        <v>228042</v>
      </c>
      <c r="AL22" s="68">
        <v>228042</v>
      </c>
      <c r="AM22" s="68">
        <v>228042</v>
      </c>
      <c r="AN22" s="68">
        <v>162804</v>
      </c>
      <c r="AO22" s="69">
        <v>154643</v>
      </c>
      <c r="AP22" s="72">
        <f>AK22*0.001*1.08</f>
        <v>246.28536000000003</v>
      </c>
      <c r="AQ22" s="7">
        <f t="shared" ref="AQ22:AT23" si="44">AL22*0.001*1.182</f>
        <v>269.54564399999998</v>
      </c>
      <c r="AR22" s="7">
        <f t="shared" si="44"/>
        <v>269.54564399999998</v>
      </c>
      <c r="AS22" s="7">
        <f t="shared" si="44"/>
        <v>192.43432799999999</v>
      </c>
      <c r="AT22" s="7">
        <f t="shared" si="44"/>
        <v>182.788026</v>
      </c>
      <c r="AU22" s="67">
        <v>14447</v>
      </c>
      <c r="AV22" s="68">
        <v>10648</v>
      </c>
      <c r="AW22" s="68">
        <v>12653</v>
      </c>
      <c r="AX22" s="68">
        <v>10015.5</v>
      </c>
      <c r="AY22" s="69">
        <v>11229.2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2">
        <f>AZ22*0.001*1.08</f>
        <v>0</v>
      </c>
      <c r="BF22" s="7">
        <f t="shared" ref="BF22:BI23" si="45">BA22*0.001*1.204</f>
        <v>0</v>
      </c>
      <c r="BG22" s="7">
        <f t="shared" si="45"/>
        <v>0</v>
      </c>
      <c r="BH22" s="7">
        <f t="shared" si="45"/>
        <v>0</v>
      </c>
      <c r="BI22" s="7">
        <f t="shared" si="45"/>
        <v>0</v>
      </c>
      <c r="BJ22" s="72">
        <v>0</v>
      </c>
      <c r="BK22" s="7">
        <v>0</v>
      </c>
      <c r="BL22" s="7">
        <v>0</v>
      </c>
      <c r="BM22" s="7">
        <v>0</v>
      </c>
      <c r="BN22" s="11">
        <v>0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72">
        <f>BO22*0.001</f>
        <v>0</v>
      </c>
      <c r="BU22" s="7">
        <f t="shared" ref="BU22:BX23" si="46">BP22*0.001*1.113</f>
        <v>0</v>
      </c>
      <c r="BV22" s="7">
        <f t="shared" si="46"/>
        <v>0</v>
      </c>
      <c r="BW22" s="7">
        <f t="shared" si="46"/>
        <v>0</v>
      </c>
      <c r="BX22" s="7">
        <f t="shared" si="46"/>
        <v>0</v>
      </c>
      <c r="BY22" s="72">
        <v>0</v>
      </c>
      <c r="BZ22" s="7">
        <v>0</v>
      </c>
      <c r="CA22" s="7">
        <v>0</v>
      </c>
      <c r="CB22" s="7">
        <v>0</v>
      </c>
      <c r="CC22" s="11">
        <v>0</v>
      </c>
      <c r="CD22" s="72">
        <v>0</v>
      </c>
      <c r="CE22" s="7">
        <v>0</v>
      </c>
      <c r="CF22" s="7">
        <v>0</v>
      </c>
      <c r="CG22" s="7">
        <v>0</v>
      </c>
      <c r="CH22" s="11">
        <v>0</v>
      </c>
      <c r="CI22" s="72">
        <v>0</v>
      </c>
      <c r="CJ22" s="7">
        <v>0</v>
      </c>
      <c r="CK22" s="7">
        <v>0</v>
      </c>
      <c r="CL22" s="7">
        <v>0</v>
      </c>
      <c r="CM22" s="7">
        <v>0</v>
      </c>
      <c r="CN22" s="10">
        <f t="shared" si="13"/>
        <v>0</v>
      </c>
      <c r="CO22" s="6">
        <f t="shared" si="14"/>
        <v>0</v>
      </c>
      <c r="CP22" s="6">
        <f t="shared" si="15"/>
        <v>0</v>
      </c>
      <c r="CQ22" s="6">
        <f t="shared" si="16"/>
        <v>0</v>
      </c>
      <c r="CR22" s="9">
        <f t="shared" si="17"/>
        <v>0</v>
      </c>
      <c r="CS22" s="72">
        <f t="shared" si="18"/>
        <v>361.80396000000002</v>
      </c>
      <c r="CT22" s="7">
        <f t="shared" si="19"/>
        <v>438.935788</v>
      </c>
      <c r="CU22" s="7">
        <f t="shared" si="20"/>
        <v>439.24599599999999</v>
      </c>
      <c r="CV22" s="7">
        <f t="shared" si="21"/>
        <v>220.06114463999998</v>
      </c>
      <c r="CW22" s="11">
        <f t="shared" si="22"/>
        <v>292.22277800000001</v>
      </c>
      <c r="CX22" s="7">
        <f t="shared" si="23"/>
        <v>361.80396000000002</v>
      </c>
      <c r="CY22" s="7">
        <f t="shared" si="24"/>
        <v>438.935788</v>
      </c>
      <c r="CZ22" s="7">
        <f t="shared" si="25"/>
        <v>439.24599599999999</v>
      </c>
      <c r="DA22" s="7">
        <f t="shared" si="26"/>
        <v>220.06114463999998</v>
      </c>
      <c r="DB22" s="11">
        <f t="shared" si="27"/>
        <v>292.22277800000001</v>
      </c>
      <c r="DC22" s="7">
        <f t="shared" si="28"/>
        <v>28267.77</v>
      </c>
      <c r="DD22" s="7">
        <f t="shared" si="29"/>
        <v>23072.32</v>
      </c>
      <c r="DE22" s="7">
        <f t="shared" si="30"/>
        <v>24485.15</v>
      </c>
      <c r="DF22" s="7">
        <f t="shared" si="31"/>
        <v>21682.23</v>
      </c>
      <c r="DG22" s="7">
        <f t="shared" si="32"/>
        <v>19930.45</v>
      </c>
      <c r="DH22" s="72">
        <f t="shared" si="33"/>
        <v>87.385782000000006</v>
      </c>
      <c r="DI22" s="7">
        <f t="shared" si="42"/>
        <v>94.598485000000011</v>
      </c>
      <c r="DJ22" s="7">
        <f t="shared" si="42"/>
        <v>94.641846000000001</v>
      </c>
      <c r="DK22" s="7">
        <f t="shared" si="42"/>
        <v>54.493731629999999</v>
      </c>
      <c r="DL22" s="7">
        <f t="shared" si="42"/>
        <v>63.390807000000002</v>
      </c>
      <c r="DM22" s="70"/>
      <c r="DN22" s="2"/>
      <c r="DO22" s="30"/>
      <c r="DT22" s="1"/>
      <c r="DU22" s="1"/>
      <c r="DV22" s="1"/>
      <c r="DZ22" s="1"/>
      <c r="EA22" s="1"/>
      <c r="EB22" s="1"/>
      <c r="EC22" s="1"/>
      <c r="ED22" s="1"/>
      <c r="EE22" s="1"/>
      <c r="EF22" s="1"/>
      <c r="EG22" s="1"/>
      <c r="EH22" s="1"/>
    </row>
    <row r="23" spans="1:138" ht="42.75" customHeight="1" x14ac:dyDescent="0.25">
      <c r="A23" s="95" t="s">
        <v>1393</v>
      </c>
      <c r="B23" s="70" t="s">
        <v>1603</v>
      </c>
      <c r="C23" s="2" t="s">
        <v>75</v>
      </c>
      <c r="D23" s="2" t="s">
        <v>75</v>
      </c>
      <c r="E23" s="2" t="s">
        <v>309</v>
      </c>
      <c r="F23" s="2" t="s">
        <v>309</v>
      </c>
      <c r="G23" s="72">
        <v>96273</v>
      </c>
      <c r="H23" s="7">
        <v>99438</v>
      </c>
      <c r="I23" s="7">
        <v>107182</v>
      </c>
      <c r="J23" s="7">
        <v>115173</v>
      </c>
      <c r="K23" s="11">
        <v>121348</v>
      </c>
      <c r="L23" s="72">
        <f>G23*0.001*2.368</f>
        <v>227.97446399999998</v>
      </c>
      <c r="M23" s="7">
        <f t="shared" si="1"/>
        <v>235.46918399999998</v>
      </c>
      <c r="N23" s="7">
        <f t="shared" si="2"/>
        <v>253.80697599999999</v>
      </c>
      <c r="O23" s="7">
        <f t="shared" si="3"/>
        <v>272.72966400000001</v>
      </c>
      <c r="P23" s="11">
        <f t="shared" si="4"/>
        <v>287.35206399999998</v>
      </c>
      <c r="Q23" s="72">
        <v>22675.21</v>
      </c>
      <c r="R23" s="7">
        <v>21616.99</v>
      </c>
      <c r="S23" s="7">
        <v>20149.63</v>
      </c>
      <c r="T23" s="7">
        <v>19632.759999999998</v>
      </c>
      <c r="U23" s="11">
        <v>22791.38</v>
      </c>
      <c r="V23" s="72">
        <v>0</v>
      </c>
      <c r="W23" s="7">
        <v>0</v>
      </c>
      <c r="X23" s="7">
        <v>0</v>
      </c>
      <c r="Y23" s="7">
        <v>0</v>
      </c>
      <c r="Z23" s="11">
        <v>0</v>
      </c>
      <c r="AA23" s="72">
        <f>0.001*V23*1.195</f>
        <v>0</v>
      </c>
      <c r="AB23" s="7">
        <f t="shared" si="43"/>
        <v>0</v>
      </c>
      <c r="AC23" s="7">
        <f t="shared" si="43"/>
        <v>0</v>
      </c>
      <c r="AD23" s="7">
        <f t="shared" si="43"/>
        <v>0</v>
      </c>
      <c r="AE23" s="7">
        <f t="shared" si="43"/>
        <v>0</v>
      </c>
      <c r="AF23" s="72">
        <v>0</v>
      </c>
      <c r="AG23" s="7">
        <v>0</v>
      </c>
      <c r="AH23" s="7">
        <v>0</v>
      </c>
      <c r="AI23" s="7">
        <v>0</v>
      </c>
      <c r="AJ23" s="11">
        <v>0</v>
      </c>
      <c r="AK23" s="7">
        <v>0</v>
      </c>
      <c r="AL23" s="7">
        <v>0</v>
      </c>
      <c r="AM23" s="7">
        <v>0</v>
      </c>
      <c r="AN23" s="7">
        <v>0</v>
      </c>
      <c r="AO23" s="11">
        <v>0</v>
      </c>
      <c r="AP23" s="72">
        <f>AK23*0.001*1.182</f>
        <v>0</v>
      </c>
      <c r="AQ23" s="7">
        <f t="shared" si="44"/>
        <v>0</v>
      </c>
      <c r="AR23" s="7">
        <f t="shared" si="44"/>
        <v>0</v>
      </c>
      <c r="AS23" s="7">
        <f t="shared" si="44"/>
        <v>0</v>
      </c>
      <c r="AT23" s="7">
        <f t="shared" si="44"/>
        <v>0</v>
      </c>
      <c r="AU23" s="72">
        <v>0</v>
      </c>
      <c r="AV23" s="7">
        <v>0</v>
      </c>
      <c r="AW23" s="7">
        <v>0</v>
      </c>
      <c r="AX23" s="7">
        <v>0</v>
      </c>
      <c r="AY23" s="11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2">
        <f>AZ23*0.001*1.204</f>
        <v>0</v>
      </c>
      <c r="BF23" s="7">
        <f t="shared" si="45"/>
        <v>0</v>
      </c>
      <c r="BG23" s="7">
        <f t="shared" si="45"/>
        <v>0</v>
      </c>
      <c r="BH23" s="7">
        <f t="shared" si="45"/>
        <v>0</v>
      </c>
      <c r="BI23" s="7">
        <f t="shared" si="45"/>
        <v>0</v>
      </c>
      <c r="BJ23" s="72">
        <v>0</v>
      </c>
      <c r="BK23" s="7">
        <v>0</v>
      </c>
      <c r="BL23" s="7">
        <v>0</v>
      </c>
      <c r="BM23" s="7">
        <v>0</v>
      </c>
      <c r="BN23" s="11">
        <v>0</v>
      </c>
      <c r="BO23" s="7">
        <v>0</v>
      </c>
      <c r="BP23" s="7">
        <v>0</v>
      </c>
      <c r="BQ23" s="7">
        <v>0</v>
      </c>
      <c r="BR23" s="7">
        <v>0</v>
      </c>
      <c r="BS23" s="7">
        <v>0</v>
      </c>
      <c r="BT23" s="72">
        <f>BO23*0.001*1.113</f>
        <v>0</v>
      </c>
      <c r="BU23" s="7">
        <f t="shared" si="46"/>
        <v>0</v>
      </c>
      <c r="BV23" s="7">
        <f t="shared" si="46"/>
        <v>0</v>
      </c>
      <c r="BW23" s="7">
        <f t="shared" si="46"/>
        <v>0</v>
      </c>
      <c r="BX23" s="7">
        <f t="shared" si="46"/>
        <v>0</v>
      </c>
      <c r="BY23" s="72">
        <v>0</v>
      </c>
      <c r="BZ23" s="7">
        <v>0</v>
      </c>
      <c r="CA23" s="7">
        <v>0</v>
      </c>
      <c r="CB23" s="7">
        <v>0</v>
      </c>
      <c r="CC23" s="11">
        <v>0</v>
      </c>
      <c r="CD23" s="72">
        <v>0</v>
      </c>
      <c r="CE23" s="7">
        <v>0</v>
      </c>
      <c r="CF23" s="7">
        <v>0</v>
      </c>
      <c r="CG23" s="7">
        <v>0</v>
      </c>
      <c r="CH23" s="11">
        <v>0</v>
      </c>
      <c r="CI23" s="72">
        <v>0</v>
      </c>
      <c r="CJ23" s="7">
        <v>0</v>
      </c>
      <c r="CK23" s="7">
        <v>0</v>
      </c>
      <c r="CL23" s="7">
        <v>0</v>
      </c>
      <c r="CM23" s="7">
        <v>0</v>
      </c>
      <c r="CN23" s="72">
        <f t="shared" si="13"/>
        <v>0</v>
      </c>
      <c r="CO23" s="7">
        <f t="shared" si="14"/>
        <v>0</v>
      </c>
      <c r="CP23" s="7">
        <f t="shared" si="15"/>
        <v>0</v>
      </c>
      <c r="CQ23" s="7">
        <f t="shared" si="16"/>
        <v>0</v>
      </c>
      <c r="CR23" s="11">
        <f t="shared" si="17"/>
        <v>0</v>
      </c>
      <c r="CS23" s="72">
        <f t="shared" si="18"/>
        <v>227.97446399999998</v>
      </c>
      <c r="CT23" s="7">
        <f t="shared" si="19"/>
        <v>235.46918399999998</v>
      </c>
      <c r="CU23" s="7">
        <f t="shared" si="20"/>
        <v>253.80697599999999</v>
      </c>
      <c r="CV23" s="7">
        <f t="shared" si="21"/>
        <v>272.72966400000001</v>
      </c>
      <c r="CW23" s="11">
        <f t="shared" si="22"/>
        <v>287.35206399999998</v>
      </c>
      <c r="CX23" s="7">
        <f t="shared" si="23"/>
        <v>227.97446399999998</v>
      </c>
      <c r="CY23" s="7">
        <f t="shared" si="24"/>
        <v>235.46918399999998</v>
      </c>
      <c r="CZ23" s="7">
        <f t="shared" si="25"/>
        <v>253.80697599999999</v>
      </c>
      <c r="DA23" s="7">
        <f t="shared" si="26"/>
        <v>272.72966400000001</v>
      </c>
      <c r="DB23" s="11">
        <f t="shared" si="27"/>
        <v>287.35206399999998</v>
      </c>
      <c r="DC23" s="7">
        <f t="shared" si="28"/>
        <v>22675.21</v>
      </c>
      <c r="DD23" s="7">
        <f t="shared" si="29"/>
        <v>21616.99</v>
      </c>
      <c r="DE23" s="7">
        <f t="shared" si="30"/>
        <v>20149.63</v>
      </c>
      <c r="DF23" s="7">
        <f t="shared" si="31"/>
        <v>19632.759999999998</v>
      </c>
      <c r="DG23" s="7">
        <f t="shared" si="32"/>
        <v>22791.38</v>
      </c>
      <c r="DH23" s="72">
        <f t="shared" si="33"/>
        <v>35.813555999999998</v>
      </c>
      <c r="DI23" s="7">
        <f>(0.372*H23+0.252*W23+0.311*AL23+0.254*BA23+0.018*BP23)/1000</f>
        <v>36.990936000000005</v>
      </c>
      <c r="DJ23" s="7">
        <f>(0.372*I23+0.252*X23+0.311*AM23+0.254*BB23+0.018*BQ23)/1000</f>
        <v>39.871704000000001</v>
      </c>
      <c r="DK23" s="7">
        <f>(0.372*J23+0.252*Y23+0.311*AN23+0.254*BC23+0.018*BR23)/1000</f>
        <v>42.844355999999998</v>
      </c>
      <c r="DL23" s="7">
        <f>(0.372*K23+0.252*Z23+0.311*AO23+0.254*BD23+0.018*BS23)/1000</f>
        <v>45.141455999999998</v>
      </c>
      <c r="DM23" s="70"/>
      <c r="DN23" s="2"/>
      <c r="DO23" s="30"/>
    </row>
    <row r="24" spans="1:138" ht="42" customHeight="1" x14ac:dyDescent="0.25">
      <c r="A24" s="152" t="s">
        <v>151</v>
      </c>
      <c r="B24" s="70" t="s">
        <v>268</v>
      </c>
      <c r="C24" s="2" t="s">
        <v>147</v>
      </c>
      <c r="D24" s="2" t="s">
        <v>3</v>
      </c>
      <c r="E24" s="2">
        <v>2010</v>
      </c>
      <c r="F24" s="2"/>
      <c r="G24" s="75">
        <v>45188</v>
      </c>
      <c r="H24" s="76">
        <v>45254</v>
      </c>
      <c r="I24" s="76">
        <v>43209</v>
      </c>
      <c r="J24" s="76">
        <v>42163</v>
      </c>
      <c r="K24" s="154">
        <v>43744</v>
      </c>
      <c r="L24" s="72">
        <f>G24*0.001*2.61</f>
        <v>117.94068</v>
      </c>
      <c r="M24" s="77">
        <f t="shared" si="1"/>
        <v>107.16147199999999</v>
      </c>
      <c r="N24" s="77">
        <f t="shared" si="2"/>
        <v>102.318912</v>
      </c>
      <c r="O24" s="77">
        <f t="shared" si="3"/>
        <v>99.841984000000011</v>
      </c>
      <c r="P24" s="78">
        <f t="shared" si="4"/>
        <v>103.585792</v>
      </c>
      <c r="Q24" s="155">
        <v>10832.01</v>
      </c>
      <c r="R24" s="36">
        <v>10436.67</v>
      </c>
      <c r="S24" s="36">
        <v>14015.13</v>
      </c>
      <c r="T24" s="62">
        <v>9727.84</v>
      </c>
      <c r="U24" s="63">
        <v>10267.030000000001</v>
      </c>
      <c r="V24" s="39">
        <v>121266</v>
      </c>
      <c r="W24" s="37">
        <v>74570</v>
      </c>
      <c r="X24" s="37">
        <v>160002</v>
      </c>
      <c r="Y24" s="37">
        <v>75485</v>
      </c>
      <c r="Z24" s="40">
        <v>135561</v>
      </c>
      <c r="AA24" s="72">
        <f>0.001*V24*1.01</f>
        <v>122.47866</v>
      </c>
      <c r="AB24" s="37">
        <v>89.111150000000009</v>
      </c>
      <c r="AC24" s="37">
        <v>191.20239000000001</v>
      </c>
      <c r="AD24" s="37">
        <v>90.204575000000006</v>
      </c>
      <c r="AE24" s="37">
        <v>161.99539500000003</v>
      </c>
      <c r="AF24" s="72">
        <v>7318.19</v>
      </c>
      <c r="AG24" s="7">
        <v>4994.2</v>
      </c>
      <c r="AH24" s="7">
        <v>18358.900000000001</v>
      </c>
      <c r="AI24" s="7">
        <v>5876.02</v>
      </c>
      <c r="AJ24" s="11">
        <v>7154.07</v>
      </c>
      <c r="AK24" s="37">
        <v>0</v>
      </c>
      <c r="AL24" s="37">
        <v>0</v>
      </c>
      <c r="AM24" s="37">
        <v>0</v>
      </c>
      <c r="AN24" s="37">
        <v>0</v>
      </c>
      <c r="AO24" s="40">
        <v>0</v>
      </c>
      <c r="AP24" s="72">
        <f>AK24*0.001*1.08</f>
        <v>0</v>
      </c>
      <c r="AQ24" s="37">
        <v>0</v>
      </c>
      <c r="AR24" s="37">
        <v>0</v>
      </c>
      <c r="AS24" s="37">
        <v>0</v>
      </c>
      <c r="AT24" s="37">
        <v>0</v>
      </c>
      <c r="AU24" s="149">
        <v>0</v>
      </c>
      <c r="AV24" s="150">
        <v>0</v>
      </c>
      <c r="AW24" s="150">
        <v>0</v>
      </c>
      <c r="AX24" s="150">
        <v>0</v>
      </c>
      <c r="AY24" s="151">
        <v>0</v>
      </c>
      <c r="AZ24" s="37">
        <v>0</v>
      </c>
      <c r="BA24" s="37">
        <v>0</v>
      </c>
      <c r="BB24" s="37">
        <v>0</v>
      </c>
      <c r="BC24" s="37">
        <v>0</v>
      </c>
      <c r="BD24" s="37">
        <v>0</v>
      </c>
      <c r="BE24" s="72">
        <f>AZ24*0.001*1.08</f>
        <v>0</v>
      </c>
      <c r="BF24" s="37">
        <v>0</v>
      </c>
      <c r="BG24" s="37">
        <v>0</v>
      </c>
      <c r="BH24" s="37">
        <v>0</v>
      </c>
      <c r="BI24" s="37">
        <v>0</v>
      </c>
      <c r="BJ24" s="39">
        <v>0</v>
      </c>
      <c r="BK24" s="37">
        <v>0</v>
      </c>
      <c r="BL24" s="37">
        <v>0</v>
      </c>
      <c r="BM24" s="37">
        <v>0</v>
      </c>
      <c r="BN24" s="40">
        <v>0</v>
      </c>
      <c r="BO24" s="37">
        <v>0</v>
      </c>
      <c r="BP24" s="37">
        <v>0</v>
      </c>
      <c r="BQ24" s="37">
        <v>0</v>
      </c>
      <c r="BR24" s="37">
        <v>0</v>
      </c>
      <c r="BS24" s="37">
        <v>0</v>
      </c>
      <c r="BT24" s="72">
        <f>BO24*0.001</f>
        <v>0</v>
      </c>
      <c r="BU24" s="37">
        <v>0</v>
      </c>
      <c r="BV24" s="37">
        <v>0</v>
      </c>
      <c r="BW24" s="37">
        <v>0</v>
      </c>
      <c r="BX24" s="37">
        <v>0</v>
      </c>
      <c r="BY24" s="72">
        <v>0</v>
      </c>
      <c r="BZ24" s="7">
        <v>0</v>
      </c>
      <c r="CA24" s="7">
        <v>0</v>
      </c>
      <c r="CB24" s="7">
        <v>0</v>
      </c>
      <c r="CC24" s="11">
        <v>0</v>
      </c>
      <c r="CD24" s="72">
        <v>0</v>
      </c>
      <c r="CE24" s="7">
        <v>0</v>
      </c>
      <c r="CF24" s="7">
        <v>0</v>
      </c>
      <c r="CG24" s="7">
        <v>0</v>
      </c>
      <c r="CH24" s="11">
        <v>0</v>
      </c>
      <c r="CI24" s="39">
        <f>BT24+CD24*0.001*2.368</f>
        <v>0</v>
      </c>
      <c r="CJ24" s="37">
        <f>BU24+CE24*0.001*2.368</f>
        <v>0</v>
      </c>
      <c r="CK24" s="37">
        <f>BV24+CF24*0.001*2.368</f>
        <v>0</v>
      </c>
      <c r="CL24" s="37">
        <f>BW24+CG24*0.001*2.368</f>
        <v>0</v>
      </c>
      <c r="CM24" s="37">
        <f>BX24+CH24*0.001*2.368</f>
        <v>0</v>
      </c>
      <c r="CN24" s="10">
        <f t="shared" si="13"/>
        <v>0</v>
      </c>
      <c r="CO24" s="6">
        <f t="shared" si="14"/>
        <v>0</v>
      </c>
      <c r="CP24" s="6">
        <f t="shared" si="15"/>
        <v>0</v>
      </c>
      <c r="CQ24" s="6">
        <f t="shared" si="16"/>
        <v>0</v>
      </c>
      <c r="CR24" s="9">
        <f t="shared" si="17"/>
        <v>0</v>
      </c>
      <c r="CS24" s="72">
        <f t="shared" si="18"/>
        <v>240.41934000000001</v>
      </c>
      <c r="CT24" s="7">
        <f t="shared" si="19"/>
        <v>196.27262200000001</v>
      </c>
      <c r="CU24" s="7">
        <f t="shared" si="20"/>
        <v>293.52130199999999</v>
      </c>
      <c r="CV24" s="7">
        <f t="shared" si="21"/>
        <v>190.046559</v>
      </c>
      <c r="CW24" s="11">
        <f t="shared" si="22"/>
        <v>265.581187</v>
      </c>
      <c r="CX24" s="7">
        <f t="shared" si="23"/>
        <v>240.41934000000001</v>
      </c>
      <c r="CY24" s="7">
        <f t="shared" si="24"/>
        <v>196.27262200000001</v>
      </c>
      <c r="CZ24" s="7">
        <f t="shared" si="25"/>
        <v>293.52130199999999</v>
      </c>
      <c r="DA24" s="7">
        <f t="shared" si="26"/>
        <v>190.046559</v>
      </c>
      <c r="DB24" s="11">
        <f t="shared" si="27"/>
        <v>265.581187</v>
      </c>
      <c r="DC24" s="7">
        <f t="shared" si="28"/>
        <v>18150.2</v>
      </c>
      <c r="DD24" s="7">
        <f t="shared" si="29"/>
        <v>15430.869999999999</v>
      </c>
      <c r="DE24" s="7">
        <f t="shared" si="30"/>
        <v>32374.03</v>
      </c>
      <c r="DF24" s="7">
        <f t="shared" si="31"/>
        <v>15603.86</v>
      </c>
      <c r="DG24" s="7">
        <f t="shared" si="32"/>
        <v>17421.099999999999</v>
      </c>
      <c r="DH24" s="72">
        <f t="shared" si="33"/>
        <v>47.368968000000002</v>
      </c>
      <c r="DI24" s="7">
        <f t="shared" ref="DI24:DL28" si="47">(0.331*H24+0.252*W24+0.311*AL24+0.254*BA24+0.018*BP24)/1000</f>
        <v>33.770713999999998</v>
      </c>
      <c r="DJ24" s="7">
        <f t="shared" si="47"/>
        <v>54.622683000000002</v>
      </c>
      <c r="DK24" s="7">
        <f t="shared" si="47"/>
        <v>32.978173000000005</v>
      </c>
      <c r="DL24" s="7">
        <f t="shared" si="47"/>
        <v>48.640636000000008</v>
      </c>
      <c r="DM24" s="70"/>
      <c r="DN24" s="2"/>
      <c r="DO24" s="30"/>
    </row>
    <row r="25" spans="1:138" ht="44.25" customHeight="1" x14ac:dyDescent="0.25">
      <c r="A25" s="95" t="s">
        <v>63</v>
      </c>
      <c r="B25" s="70" t="s">
        <v>190</v>
      </c>
      <c r="C25" s="2" t="s">
        <v>59</v>
      </c>
      <c r="D25" s="2" t="s">
        <v>60</v>
      </c>
      <c r="E25" s="2">
        <v>1997</v>
      </c>
      <c r="F25" s="68">
        <v>1427</v>
      </c>
      <c r="G25" s="72">
        <v>42425</v>
      </c>
      <c r="H25" s="7">
        <v>43644</v>
      </c>
      <c r="I25" s="7">
        <v>35474</v>
      </c>
      <c r="J25" s="7">
        <v>53738</v>
      </c>
      <c r="K25" s="11">
        <v>57693</v>
      </c>
      <c r="L25" s="72">
        <f>G25*0.001*2.61</f>
        <v>110.72925000000001</v>
      </c>
      <c r="M25" s="7">
        <f t="shared" si="1"/>
        <v>103.348992</v>
      </c>
      <c r="N25" s="7">
        <f t="shared" si="2"/>
        <v>84.002431999999999</v>
      </c>
      <c r="O25" s="7">
        <f t="shared" si="3"/>
        <v>127.25158399999999</v>
      </c>
      <c r="P25" s="11">
        <f t="shared" si="4"/>
        <v>136.61702399999999</v>
      </c>
      <c r="Q25" s="67">
        <v>8307</v>
      </c>
      <c r="R25" s="68">
        <v>8187.1</v>
      </c>
      <c r="S25" s="68">
        <v>6983.6</v>
      </c>
      <c r="T25" s="68">
        <v>8816.4</v>
      </c>
      <c r="U25" s="69">
        <v>9430.4</v>
      </c>
      <c r="V25" s="72">
        <v>0</v>
      </c>
      <c r="W25" s="7">
        <v>0</v>
      </c>
      <c r="X25" s="7">
        <v>0</v>
      </c>
      <c r="Y25" s="7">
        <v>0</v>
      </c>
      <c r="Z25" s="11">
        <v>0</v>
      </c>
      <c r="AA25" s="72">
        <f>0.001*V25*1.01</f>
        <v>0</v>
      </c>
      <c r="AB25" s="7">
        <f t="shared" ref="AB25:AB41" si="48">0.001*W25*1.195</f>
        <v>0</v>
      </c>
      <c r="AC25" s="7">
        <f t="shared" ref="AC25:AC41" si="49">0.001*X25*1.195</f>
        <v>0</v>
      </c>
      <c r="AD25" s="7">
        <f t="shared" ref="AD25:AD41" si="50">0.001*Y25*1.195</f>
        <v>0</v>
      </c>
      <c r="AE25" s="7">
        <f t="shared" ref="AE25:AE41" si="51">0.001*Z25*1.195</f>
        <v>0</v>
      </c>
      <c r="AF25" s="72">
        <v>0</v>
      </c>
      <c r="AG25" s="7">
        <v>0</v>
      </c>
      <c r="AH25" s="7">
        <v>0</v>
      </c>
      <c r="AI25" s="7">
        <v>0</v>
      </c>
      <c r="AJ25" s="11">
        <v>0</v>
      </c>
      <c r="AK25" s="68">
        <v>113849</v>
      </c>
      <c r="AL25" s="68">
        <v>171030</v>
      </c>
      <c r="AM25" s="68">
        <v>114020</v>
      </c>
      <c r="AN25" s="68">
        <v>114236</v>
      </c>
      <c r="AO25" s="69">
        <v>102324</v>
      </c>
      <c r="AP25" s="72">
        <f>AK25*0.001*1.08</f>
        <v>122.95692000000001</v>
      </c>
      <c r="AQ25" s="7">
        <f t="shared" ref="AQ25:AQ41" si="52">AL25*0.001*1.182</f>
        <v>202.15745999999999</v>
      </c>
      <c r="AR25" s="7">
        <f t="shared" ref="AR25:AR41" si="53">AM25*0.001*1.182</f>
        <v>134.77163999999999</v>
      </c>
      <c r="AS25" s="7">
        <f t="shared" ref="AS25:AS41" si="54">AN25*0.001*1.182</f>
        <v>135.02695199999999</v>
      </c>
      <c r="AT25" s="7">
        <f t="shared" ref="AT25:AT41" si="55">AO25*0.001*1.182</f>
        <v>120.946968</v>
      </c>
      <c r="AU25" s="67">
        <v>5744</v>
      </c>
      <c r="AV25" s="68">
        <v>7507</v>
      </c>
      <c r="AW25" s="68">
        <v>5926</v>
      </c>
      <c r="AX25" s="68">
        <v>7067.7</v>
      </c>
      <c r="AY25" s="69">
        <v>7178.6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2">
        <f>AZ25*0.001*1.08</f>
        <v>0</v>
      </c>
      <c r="BF25" s="7">
        <f t="shared" ref="BF25:BF41" si="56">BA25*0.001*1.204</f>
        <v>0</v>
      </c>
      <c r="BG25" s="7">
        <f t="shared" ref="BG25:BG41" si="57">BB25*0.001*1.204</f>
        <v>0</v>
      </c>
      <c r="BH25" s="7">
        <f t="shared" ref="BH25:BH41" si="58">BC25*0.001*1.204</f>
        <v>0</v>
      </c>
      <c r="BI25" s="7">
        <f t="shared" ref="BI25:BI41" si="59">BD25*0.001*1.204</f>
        <v>0</v>
      </c>
      <c r="BJ25" s="72">
        <v>0</v>
      </c>
      <c r="BK25" s="7">
        <v>0</v>
      </c>
      <c r="BL25" s="7">
        <v>0</v>
      </c>
      <c r="BM25" s="7">
        <v>0</v>
      </c>
      <c r="BN25" s="11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2">
        <f>BO25*0.001</f>
        <v>0</v>
      </c>
      <c r="BU25" s="7">
        <f t="shared" ref="BU25:BU41" si="60">BP25*0.001*1.113</f>
        <v>0</v>
      </c>
      <c r="BV25" s="7">
        <f t="shared" ref="BV25:BV41" si="61">BQ25*0.001*1.113</f>
        <v>0</v>
      </c>
      <c r="BW25" s="7">
        <f t="shared" ref="BW25:BW41" si="62">BR25*0.001*1.113</f>
        <v>0</v>
      </c>
      <c r="BX25" s="7">
        <f t="shared" ref="BX25:BX41" si="63">BS25*0.001*1.113</f>
        <v>0</v>
      </c>
      <c r="BY25" s="72">
        <v>0</v>
      </c>
      <c r="BZ25" s="7">
        <v>0</v>
      </c>
      <c r="CA25" s="7">
        <v>0</v>
      </c>
      <c r="CB25" s="7">
        <v>0</v>
      </c>
      <c r="CC25" s="11">
        <v>0</v>
      </c>
      <c r="CD25" s="72">
        <v>0</v>
      </c>
      <c r="CE25" s="7">
        <v>0</v>
      </c>
      <c r="CF25" s="7">
        <v>0</v>
      </c>
      <c r="CG25" s="7">
        <v>0</v>
      </c>
      <c r="CH25" s="11">
        <v>0</v>
      </c>
      <c r="CI25" s="72">
        <v>0</v>
      </c>
      <c r="CJ25" s="7">
        <v>0</v>
      </c>
      <c r="CK25" s="7">
        <v>0</v>
      </c>
      <c r="CL25" s="7">
        <v>0</v>
      </c>
      <c r="CM25" s="6">
        <v>5710</v>
      </c>
      <c r="CN25" s="10">
        <f t="shared" ref="CN25:CR26" si="64">BT25+CD25/1000*2.368+CI25/1000*1.182</f>
        <v>0</v>
      </c>
      <c r="CO25" s="6">
        <f t="shared" si="64"/>
        <v>0</v>
      </c>
      <c r="CP25" s="6">
        <f t="shared" si="64"/>
        <v>0</v>
      </c>
      <c r="CQ25" s="6">
        <f t="shared" si="64"/>
        <v>0</v>
      </c>
      <c r="CR25" s="9">
        <f t="shared" si="64"/>
        <v>6.7492199999999993</v>
      </c>
      <c r="CS25" s="72">
        <f t="shared" si="18"/>
        <v>233.68617</v>
      </c>
      <c r="CT25" s="7">
        <f t="shared" si="19"/>
        <v>305.50645199999997</v>
      </c>
      <c r="CU25" s="7">
        <f t="shared" si="20"/>
        <v>218.77407199999999</v>
      </c>
      <c r="CV25" s="7">
        <f t="shared" si="21"/>
        <v>262.27853599999997</v>
      </c>
      <c r="CW25" s="11">
        <f t="shared" si="22"/>
        <v>257.56399199999998</v>
      </c>
      <c r="CX25" s="7">
        <f t="shared" si="23"/>
        <v>233.68617</v>
      </c>
      <c r="CY25" s="7">
        <f t="shared" si="24"/>
        <v>305.50645199999997</v>
      </c>
      <c r="CZ25" s="7">
        <f t="shared" si="25"/>
        <v>218.77407199999999</v>
      </c>
      <c r="DA25" s="7">
        <f t="shared" si="26"/>
        <v>262.27853599999997</v>
      </c>
      <c r="DB25" s="11">
        <f t="shared" si="27"/>
        <v>264.31321199999996</v>
      </c>
      <c r="DC25" s="7">
        <f t="shared" si="28"/>
        <v>14051</v>
      </c>
      <c r="DD25" s="7">
        <f t="shared" si="29"/>
        <v>15694.1</v>
      </c>
      <c r="DE25" s="7">
        <f t="shared" si="30"/>
        <v>12909.6</v>
      </c>
      <c r="DF25" s="7">
        <f t="shared" si="31"/>
        <v>15884.099999999999</v>
      </c>
      <c r="DG25" s="7">
        <f t="shared" si="32"/>
        <v>16609</v>
      </c>
      <c r="DH25" s="72">
        <f t="shared" si="33"/>
        <v>51.189138999999997</v>
      </c>
      <c r="DI25" s="7">
        <f t="shared" si="47"/>
        <v>67.636493999999999</v>
      </c>
      <c r="DJ25" s="7">
        <f t="shared" si="47"/>
        <v>47.202114000000002</v>
      </c>
      <c r="DK25" s="7">
        <f t="shared" si="47"/>
        <v>53.314673999999997</v>
      </c>
      <c r="DL25" s="7">
        <f t="shared" si="47"/>
        <v>50.919146999999995</v>
      </c>
      <c r="DM25" s="70" t="s">
        <v>64</v>
      </c>
      <c r="DN25" s="2" t="s">
        <v>108</v>
      </c>
      <c r="DO25" s="30" t="s">
        <v>109</v>
      </c>
    </row>
    <row r="26" spans="1:138" ht="27.75" customHeight="1" x14ac:dyDescent="0.25">
      <c r="A26" s="95" t="s">
        <v>58</v>
      </c>
      <c r="B26" s="70" t="s">
        <v>233</v>
      </c>
      <c r="C26" s="2" t="s">
        <v>59</v>
      </c>
      <c r="D26" s="2" t="s">
        <v>60</v>
      </c>
      <c r="E26" s="2">
        <v>1997</v>
      </c>
      <c r="F26" s="68">
        <v>1427</v>
      </c>
      <c r="G26" s="72">
        <v>43301</v>
      </c>
      <c r="H26" s="7">
        <v>41473</v>
      </c>
      <c r="I26" s="7">
        <v>42686</v>
      </c>
      <c r="J26" s="7">
        <v>52326</v>
      </c>
      <c r="K26" s="11">
        <v>54959</v>
      </c>
      <c r="L26" s="72">
        <f>G26*0.001*2.61</f>
        <v>113.01561</v>
      </c>
      <c r="M26" s="7">
        <f t="shared" si="1"/>
        <v>98.208063999999993</v>
      </c>
      <c r="N26" s="7">
        <f t="shared" si="2"/>
        <v>101.08044799999999</v>
      </c>
      <c r="O26" s="7">
        <f t="shared" si="3"/>
        <v>123.907968</v>
      </c>
      <c r="P26" s="11">
        <f t="shared" si="4"/>
        <v>130.142912</v>
      </c>
      <c r="Q26" s="67">
        <v>8774.4</v>
      </c>
      <c r="R26" s="68">
        <v>8168.7</v>
      </c>
      <c r="S26" s="68">
        <v>7791.6</v>
      </c>
      <c r="T26" s="68">
        <v>8682.5</v>
      </c>
      <c r="U26" s="69">
        <v>8958.7000000000007</v>
      </c>
      <c r="V26" s="72">
        <v>0</v>
      </c>
      <c r="W26" s="7">
        <v>0</v>
      </c>
      <c r="X26" s="7">
        <v>0</v>
      </c>
      <c r="Y26" s="7">
        <v>0</v>
      </c>
      <c r="Z26" s="11">
        <v>0</v>
      </c>
      <c r="AA26" s="72">
        <f>0.001*V26*1.01</f>
        <v>0</v>
      </c>
      <c r="AB26" s="7">
        <f t="shared" si="48"/>
        <v>0</v>
      </c>
      <c r="AC26" s="7">
        <f t="shared" si="49"/>
        <v>0</v>
      </c>
      <c r="AD26" s="7">
        <f t="shared" si="50"/>
        <v>0</v>
      </c>
      <c r="AE26" s="7">
        <f t="shared" si="51"/>
        <v>0</v>
      </c>
      <c r="AF26" s="72">
        <v>0</v>
      </c>
      <c r="AG26" s="7">
        <v>0</v>
      </c>
      <c r="AH26" s="7">
        <v>0</v>
      </c>
      <c r="AI26" s="7">
        <v>0</v>
      </c>
      <c r="AJ26" s="11">
        <v>0</v>
      </c>
      <c r="AK26" s="68">
        <v>114020</v>
      </c>
      <c r="AL26" s="68">
        <v>171030</v>
      </c>
      <c r="AM26" s="68">
        <v>114020</v>
      </c>
      <c r="AN26" s="68">
        <v>156610</v>
      </c>
      <c r="AO26" s="69">
        <v>105368</v>
      </c>
      <c r="AP26" s="72">
        <f>AK26*0.001*1.08</f>
        <v>123.1416</v>
      </c>
      <c r="AQ26" s="7">
        <f t="shared" si="52"/>
        <v>202.15745999999999</v>
      </c>
      <c r="AR26" s="7">
        <f t="shared" si="53"/>
        <v>134.77163999999999</v>
      </c>
      <c r="AS26" s="7">
        <f t="shared" si="54"/>
        <v>185.11302000000001</v>
      </c>
      <c r="AT26" s="7">
        <f t="shared" si="55"/>
        <v>124.54497600000001</v>
      </c>
      <c r="AU26" s="67">
        <v>5778</v>
      </c>
      <c r="AV26" s="68">
        <v>8537</v>
      </c>
      <c r="AW26" s="68">
        <v>6199</v>
      </c>
      <c r="AX26" s="68">
        <v>10003.799999999999</v>
      </c>
      <c r="AY26" s="69">
        <v>7278.3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2">
        <f>AZ26*0.001*1.08</f>
        <v>0</v>
      </c>
      <c r="BF26" s="7">
        <f t="shared" si="56"/>
        <v>0</v>
      </c>
      <c r="BG26" s="7">
        <f t="shared" si="57"/>
        <v>0</v>
      </c>
      <c r="BH26" s="7">
        <f t="shared" si="58"/>
        <v>0</v>
      </c>
      <c r="BI26" s="7">
        <f t="shared" si="59"/>
        <v>0</v>
      </c>
      <c r="BJ26" s="72">
        <v>0</v>
      </c>
      <c r="BK26" s="7">
        <v>0</v>
      </c>
      <c r="BL26" s="7">
        <v>0</v>
      </c>
      <c r="BM26" s="7">
        <v>0</v>
      </c>
      <c r="BN26" s="11">
        <v>0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2">
        <f>BO26*0.001</f>
        <v>0</v>
      </c>
      <c r="BU26" s="7">
        <f t="shared" si="60"/>
        <v>0</v>
      </c>
      <c r="BV26" s="7">
        <f t="shared" si="61"/>
        <v>0</v>
      </c>
      <c r="BW26" s="7">
        <f t="shared" si="62"/>
        <v>0</v>
      </c>
      <c r="BX26" s="7">
        <f t="shared" si="63"/>
        <v>0</v>
      </c>
      <c r="BY26" s="72">
        <v>0</v>
      </c>
      <c r="BZ26" s="7">
        <v>0</v>
      </c>
      <c r="CA26" s="7">
        <v>0</v>
      </c>
      <c r="CB26" s="7">
        <v>0</v>
      </c>
      <c r="CC26" s="11">
        <v>0</v>
      </c>
      <c r="CD26" s="72">
        <v>0</v>
      </c>
      <c r="CE26" s="7">
        <v>0</v>
      </c>
      <c r="CF26" s="7">
        <v>0</v>
      </c>
      <c r="CG26" s="7">
        <v>0</v>
      </c>
      <c r="CH26" s="11">
        <v>0</v>
      </c>
      <c r="CI26" s="72">
        <v>0</v>
      </c>
      <c r="CJ26" s="7">
        <v>0</v>
      </c>
      <c r="CK26" s="7">
        <v>0</v>
      </c>
      <c r="CL26" s="7">
        <v>0</v>
      </c>
      <c r="CM26" s="6">
        <v>5700</v>
      </c>
      <c r="CN26" s="10">
        <f t="shared" si="64"/>
        <v>0</v>
      </c>
      <c r="CO26" s="6">
        <f t="shared" si="64"/>
        <v>0</v>
      </c>
      <c r="CP26" s="6">
        <f t="shared" si="64"/>
        <v>0</v>
      </c>
      <c r="CQ26" s="6">
        <f t="shared" si="64"/>
        <v>0</v>
      </c>
      <c r="CR26" s="9">
        <f t="shared" si="64"/>
        <v>6.7374000000000001</v>
      </c>
      <c r="CS26" s="72">
        <f t="shared" si="18"/>
        <v>236.15720999999999</v>
      </c>
      <c r="CT26" s="7">
        <f t="shared" si="19"/>
        <v>300.36552399999999</v>
      </c>
      <c r="CU26" s="7">
        <f t="shared" si="20"/>
        <v>235.85208799999998</v>
      </c>
      <c r="CV26" s="7">
        <f t="shared" si="21"/>
        <v>309.02098799999999</v>
      </c>
      <c r="CW26" s="11">
        <f t="shared" si="22"/>
        <v>254.68788799999999</v>
      </c>
      <c r="CX26" s="7">
        <f t="shared" si="23"/>
        <v>236.15720999999999</v>
      </c>
      <c r="CY26" s="7">
        <f t="shared" si="24"/>
        <v>300.36552399999999</v>
      </c>
      <c r="CZ26" s="7">
        <f t="shared" si="25"/>
        <v>235.85208799999998</v>
      </c>
      <c r="DA26" s="7">
        <f t="shared" si="26"/>
        <v>309.02098799999999</v>
      </c>
      <c r="DB26" s="11">
        <f t="shared" si="27"/>
        <v>261.42528799999997</v>
      </c>
      <c r="DC26" s="7">
        <f t="shared" si="28"/>
        <v>14552.4</v>
      </c>
      <c r="DD26" s="7">
        <f t="shared" si="29"/>
        <v>16705.7</v>
      </c>
      <c r="DE26" s="7">
        <f t="shared" si="30"/>
        <v>13990.6</v>
      </c>
      <c r="DF26" s="7">
        <f t="shared" si="31"/>
        <v>18686.3</v>
      </c>
      <c r="DG26" s="7">
        <f t="shared" si="32"/>
        <v>16237</v>
      </c>
      <c r="DH26" s="72">
        <f t="shared" si="33"/>
        <v>51.568192000000003</v>
      </c>
      <c r="DI26" s="7">
        <f t="shared" si="47"/>
        <v>66.917892999999992</v>
      </c>
      <c r="DJ26" s="7">
        <f t="shared" si="47"/>
        <v>49.589286000000001</v>
      </c>
      <c r="DK26" s="7">
        <f t="shared" si="47"/>
        <v>66.025616000000014</v>
      </c>
      <c r="DL26" s="7">
        <f t="shared" si="47"/>
        <v>50.960876999999996</v>
      </c>
      <c r="DM26" s="70" t="s">
        <v>66</v>
      </c>
      <c r="DN26" s="2" t="s">
        <v>61</v>
      </c>
      <c r="DO26" s="30" t="s">
        <v>67</v>
      </c>
    </row>
    <row r="27" spans="1:138" ht="55.5" customHeight="1" x14ac:dyDescent="0.25">
      <c r="A27" s="95" t="s">
        <v>107</v>
      </c>
      <c r="B27" s="70" t="s">
        <v>847</v>
      </c>
      <c r="C27" s="2" t="s">
        <v>105</v>
      </c>
      <c r="D27" s="2" t="s">
        <v>106</v>
      </c>
      <c r="E27" s="2">
        <v>1985</v>
      </c>
      <c r="F27" s="68">
        <v>4236</v>
      </c>
      <c r="G27" s="72">
        <v>116058</v>
      </c>
      <c r="H27" s="7">
        <v>104838</v>
      </c>
      <c r="I27" s="7">
        <v>108386</v>
      </c>
      <c r="J27" s="7">
        <v>97154</v>
      </c>
      <c r="K27" s="11">
        <v>84528</v>
      </c>
      <c r="L27" s="72">
        <f>G27*0.001*2.61</f>
        <v>302.91138000000001</v>
      </c>
      <c r="M27" s="7">
        <f t="shared" si="1"/>
        <v>248.256384</v>
      </c>
      <c r="N27" s="7">
        <f t="shared" si="2"/>
        <v>256.65804799999995</v>
      </c>
      <c r="O27" s="7">
        <f t="shared" si="3"/>
        <v>230.06067199999998</v>
      </c>
      <c r="P27" s="11">
        <f t="shared" si="4"/>
        <v>200.16230400000001</v>
      </c>
      <c r="Q27" s="67">
        <v>20562.62</v>
      </c>
      <c r="R27" s="68">
        <v>18146.61</v>
      </c>
      <c r="S27" s="68">
        <v>17871.2</v>
      </c>
      <c r="T27" s="68">
        <v>16713.5</v>
      </c>
      <c r="U27" s="69">
        <v>15646.3</v>
      </c>
      <c r="V27" s="72">
        <v>0</v>
      </c>
      <c r="W27" s="7">
        <v>0</v>
      </c>
      <c r="X27" s="7">
        <v>0</v>
      </c>
      <c r="Y27" s="7">
        <v>15969</v>
      </c>
      <c r="Z27" s="11">
        <v>0</v>
      </c>
      <c r="AA27" s="72">
        <f>0.001*V27*1.01</f>
        <v>0</v>
      </c>
      <c r="AB27" s="7">
        <f t="shared" si="48"/>
        <v>0</v>
      </c>
      <c r="AC27" s="7">
        <f t="shared" si="49"/>
        <v>0</v>
      </c>
      <c r="AD27" s="7">
        <f t="shared" si="50"/>
        <v>19.082955000000002</v>
      </c>
      <c r="AE27" s="7">
        <f t="shared" si="51"/>
        <v>0</v>
      </c>
      <c r="AF27" s="72">
        <v>0</v>
      </c>
      <c r="AG27" s="7">
        <v>0</v>
      </c>
      <c r="AH27" s="7">
        <v>0</v>
      </c>
      <c r="AI27" s="68">
        <v>1096.8</v>
      </c>
      <c r="AJ27" s="11">
        <v>0</v>
      </c>
      <c r="AK27" s="68">
        <v>138581</v>
      </c>
      <c r="AL27" s="68">
        <v>59814</v>
      </c>
      <c r="AM27" s="7">
        <v>0</v>
      </c>
      <c r="AN27" s="7">
        <v>0</v>
      </c>
      <c r="AO27" s="69">
        <v>19494</v>
      </c>
      <c r="AP27" s="72">
        <f>AK27*0.001*1.08</f>
        <v>149.66748000000001</v>
      </c>
      <c r="AQ27" s="7">
        <f t="shared" si="52"/>
        <v>70.700147999999999</v>
      </c>
      <c r="AR27" s="7">
        <f t="shared" si="53"/>
        <v>0</v>
      </c>
      <c r="AS27" s="7">
        <f t="shared" si="54"/>
        <v>0</v>
      </c>
      <c r="AT27" s="7">
        <f t="shared" si="55"/>
        <v>23.041907999999999</v>
      </c>
      <c r="AU27" s="67">
        <v>7765</v>
      </c>
      <c r="AV27" s="68">
        <v>3478</v>
      </c>
      <c r="AW27" s="7">
        <v>0</v>
      </c>
      <c r="AX27" s="7">
        <v>0</v>
      </c>
      <c r="AY27" s="69">
        <v>879.2</v>
      </c>
      <c r="AZ27" s="7">
        <v>54673</v>
      </c>
      <c r="BA27" s="7">
        <v>44077</v>
      </c>
      <c r="BB27" s="7">
        <v>5916</v>
      </c>
      <c r="BC27" s="7">
        <v>0</v>
      </c>
      <c r="BD27" s="7">
        <v>13104</v>
      </c>
      <c r="BE27" s="72">
        <f>AZ27*0.001*1.08</f>
        <v>59.046840000000003</v>
      </c>
      <c r="BF27" s="7">
        <f t="shared" si="56"/>
        <v>53.068707999999994</v>
      </c>
      <c r="BG27" s="7">
        <f t="shared" si="57"/>
        <v>7.1228639999999999</v>
      </c>
      <c r="BH27" s="7">
        <f t="shared" si="58"/>
        <v>0</v>
      </c>
      <c r="BI27" s="7">
        <f t="shared" si="59"/>
        <v>15.777216000000001</v>
      </c>
      <c r="BJ27" s="72">
        <v>6306.8</v>
      </c>
      <c r="BK27" s="7">
        <v>2394.1999999999998</v>
      </c>
      <c r="BL27" s="7">
        <v>443.6</v>
      </c>
      <c r="BM27" s="7">
        <v>0</v>
      </c>
      <c r="BN27" s="11">
        <v>894.7</v>
      </c>
      <c r="BO27" s="7">
        <v>160585</v>
      </c>
      <c r="BP27" s="7">
        <v>189103</v>
      </c>
      <c r="BQ27" s="7">
        <v>252472</v>
      </c>
      <c r="BR27" s="7">
        <v>217998</v>
      </c>
      <c r="BS27" s="7">
        <v>244199</v>
      </c>
      <c r="BT27" s="72">
        <f>BO27*0.001</f>
        <v>160.58500000000001</v>
      </c>
      <c r="BU27" s="7">
        <f t="shared" si="60"/>
        <v>210.47163900000001</v>
      </c>
      <c r="BV27" s="7">
        <f t="shared" si="61"/>
        <v>281.00133599999998</v>
      </c>
      <c r="BW27" s="7">
        <f t="shared" si="62"/>
        <v>242.63177399999998</v>
      </c>
      <c r="BX27" s="7">
        <f t="shared" si="63"/>
        <v>271.79348700000003</v>
      </c>
      <c r="BY27" s="72">
        <v>10066.1</v>
      </c>
      <c r="BZ27" s="7">
        <v>9851</v>
      </c>
      <c r="CA27" s="7">
        <v>14884.9</v>
      </c>
      <c r="CB27" s="7">
        <v>12344.2</v>
      </c>
      <c r="CC27" s="11">
        <v>13565.7</v>
      </c>
      <c r="CD27" s="72">
        <v>33694.519999999997</v>
      </c>
      <c r="CE27" s="7">
        <v>33694.519999999997</v>
      </c>
      <c r="CF27" s="7">
        <v>33694.519999999997</v>
      </c>
      <c r="CG27" s="7">
        <v>33694.519999999997</v>
      </c>
      <c r="CH27" s="11">
        <v>33694.519999999997</v>
      </c>
      <c r="CI27" s="72">
        <v>0</v>
      </c>
      <c r="CJ27" s="7">
        <v>0</v>
      </c>
      <c r="CK27" s="7">
        <v>0</v>
      </c>
      <c r="CL27" s="7">
        <v>0</v>
      </c>
      <c r="CM27" s="6">
        <v>18231</v>
      </c>
      <c r="CN27" s="10">
        <f>BT27+CD27/1000*2.368+CI27/1000*1.204</f>
        <v>240.37362336000001</v>
      </c>
      <c r="CO27" s="6">
        <f>BU27+CE27/1000*2.368+CJ27/1000*1.204</f>
        <v>290.26026236000001</v>
      </c>
      <c r="CP27" s="6">
        <f>BV27+CF27/1000*2.368+CK27/1000*1.204</f>
        <v>360.78995935999995</v>
      </c>
      <c r="CQ27" s="6">
        <f>BW27+CG27/1000*2.368+CL27/1000*1.204</f>
        <v>322.42039735999998</v>
      </c>
      <c r="CR27" s="9">
        <f>BX27+CH27/1000*2.368+CM27/1000*1.204</f>
        <v>373.53223436000002</v>
      </c>
      <c r="CS27" s="72">
        <f t="shared" si="18"/>
        <v>672.21070000000009</v>
      </c>
      <c r="CT27" s="7">
        <f t="shared" si="19"/>
        <v>582.49687900000004</v>
      </c>
      <c r="CU27" s="7">
        <f t="shared" si="20"/>
        <v>544.78224799999998</v>
      </c>
      <c r="CV27" s="7">
        <f t="shared" si="21"/>
        <v>491.77540099999999</v>
      </c>
      <c r="CW27" s="11">
        <f t="shared" si="22"/>
        <v>510.77491500000008</v>
      </c>
      <c r="CX27" s="7">
        <f t="shared" si="23"/>
        <v>751.99932336000006</v>
      </c>
      <c r="CY27" s="7">
        <f t="shared" si="24"/>
        <v>662.28550236000012</v>
      </c>
      <c r="CZ27" s="7">
        <f t="shared" si="25"/>
        <v>624.57087135999996</v>
      </c>
      <c r="DA27" s="7">
        <f t="shared" si="26"/>
        <v>571.56402436000008</v>
      </c>
      <c r="DB27" s="11">
        <f t="shared" si="27"/>
        <v>612.51366236000001</v>
      </c>
      <c r="DC27" s="7">
        <f t="shared" si="28"/>
        <v>44700.52</v>
      </c>
      <c r="DD27" s="7">
        <f t="shared" si="29"/>
        <v>33869.81</v>
      </c>
      <c r="DE27" s="7">
        <f t="shared" si="30"/>
        <v>33199.699999999997</v>
      </c>
      <c r="DF27" s="7">
        <f t="shared" si="31"/>
        <v>30154.5</v>
      </c>
      <c r="DG27" s="7">
        <f t="shared" si="32"/>
        <v>30985.9</v>
      </c>
      <c r="DH27" s="72">
        <f t="shared" si="33"/>
        <v>103.04973899999999</v>
      </c>
      <c r="DI27" s="7">
        <f t="shared" si="47"/>
        <v>67.902944000000019</v>
      </c>
      <c r="DJ27" s="7">
        <f t="shared" si="47"/>
        <v>41.922925999999997</v>
      </c>
      <c r="DK27" s="7">
        <f t="shared" si="47"/>
        <v>40.106126000000003</v>
      </c>
      <c r="DL27" s="7">
        <f t="shared" si="47"/>
        <v>41.7654</v>
      </c>
      <c r="DM27" s="70" t="s">
        <v>55</v>
      </c>
      <c r="DN27" s="2" t="s">
        <v>56</v>
      </c>
      <c r="DO27" s="30" t="s">
        <v>69</v>
      </c>
    </row>
    <row r="28" spans="1:138" ht="53.25" customHeight="1" x14ac:dyDescent="0.25">
      <c r="A28" s="79" t="s">
        <v>65</v>
      </c>
      <c r="B28" s="70" t="s">
        <v>1591</v>
      </c>
      <c r="C28" s="2" t="s">
        <v>59</v>
      </c>
      <c r="D28" s="2" t="s">
        <v>60</v>
      </c>
      <c r="E28" s="2">
        <v>1999</v>
      </c>
      <c r="F28" s="68">
        <v>1193</v>
      </c>
      <c r="G28" s="72">
        <v>35962</v>
      </c>
      <c r="H28" s="7">
        <v>35127</v>
      </c>
      <c r="I28" s="7">
        <v>39833</v>
      </c>
      <c r="J28" s="7">
        <v>41468</v>
      </c>
      <c r="K28" s="11">
        <v>47563</v>
      </c>
      <c r="L28" s="72">
        <f>G28*0.001*2.61</f>
        <v>93.860820000000004</v>
      </c>
      <c r="M28" s="7">
        <f t="shared" si="1"/>
        <v>83.180735999999996</v>
      </c>
      <c r="N28" s="7">
        <f t="shared" si="2"/>
        <v>94.324543999999989</v>
      </c>
      <c r="O28" s="7">
        <f t="shared" si="3"/>
        <v>98.196224000000001</v>
      </c>
      <c r="P28" s="11">
        <f t="shared" si="4"/>
        <v>112.629184</v>
      </c>
      <c r="Q28" s="67">
        <v>7422.2</v>
      </c>
      <c r="R28" s="68">
        <v>7118.64</v>
      </c>
      <c r="S28" s="68">
        <v>7320.9</v>
      </c>
      <c r="T28" s="68">
        <v>7390</v>
      </c>
      <c r="U28" s="69">
        <v>8334.77</v>
      </c>
      <c r="V28" s="72">
        <v>105829</v>
      </c>
      <c r="W28" s="7">
        <v>103806</v>
      </c>
      <c r="X28" s="7">
        <v>91728</v>
      </c>
      <c r="Y28" s="7">
        <v>0</v>
      </c>
      <c r="Z28" s="11">
        <v>104781</v>
      </c>
      <c r="AA28" s="72">
        <f>0.001*V28*1.01</f>
        <v>106.88729000000001</v>
      </c>
      <c r="AB28" s="7">
        <f t="shared" si="48"/>
        <v>124.04817</v>
      </c>
      <c r="AC28" s="7">
        <f t="shared" si="49"/>
        <v>109.61496000000001</v>
      </c>
      <c r="AD28" s="7">
        <f t="shared" si="50"/>
        <v>0</v>
      </c>
      <c r="AE28" s="7">
        <f t="shared" si="51"/>
        <v>125.21329500000002</v>
      </c>
      <c r="AF28" s="67">
        <v>6896.3</v>
      </c>
      <c r="AG28" s="68">
        <v>6109.15</v>
      </c>
      <c r="AH28" s="68">
        <v>5390.4</v>
      </c>
      <c r="AI28" s="7">
        <v>0</v>
      </c>
      <c r="AJ28" s="69">
        <v>6155.6</v>
      </c>
      <c r="AK28" s="7">
        <v>0</v>
      </c>
      <c r="AL28" s="7">
        <v>0</v>
      </c>
      <c r="AM28" s="7">
        <v>0</v>
      </c>
      <c r="AN28" s="68">
        <v>119323</v>
      </c>
      <c r="AO28" s="11">
        <v>0</v>
      </c>
      <c r="AP28" s="72">
        <f>AK28*0.001*1.08</f>
        <v>0</v>
      </c>
      <c r="AQ28" s="7">
        <f t="shared" si="52"/>
        <v>0</v>
      </c>
      <c r="AR28" s="7">
        <f t="shared" si="53"/>
        <v>0</v>
      </c>
      <c r="AS28" s="7">
        <f t="shared" si="54"/>
        <v>141.03978599999999</v>
      </c>
      <c r="AT28" s="7">
        <f t="shared" si="55"/>
        <v>0</v>
      </c>
      <c r="AU28" s="72">
        <v>0</v>
      </c>
      <c r="AV28" s="7">
        <v>0</v>
      </c>
      <c r="AW28" s="7">
        <v>0</v>
      </c>
      <c r="AX28" s="68">
        <v>6721.7</v>
      </c>
      <c r="AY28" s="11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2">
        <f>AZ28*0.001*1.08</f>
        <v>0</v>
      </c>
      <c r="BF28" s="7">
        <f t="shared" si="56"/>
        <v>0</v>
      </c>
      <c r="BG28" s="7">
        <f t="shared" si="57"/>
        <v>0</v>
      </c>
      <c r="BH28" s="7">
        <f t="shared" si="58"/>
        <v>0</v>
      </c>
      <c r="BI28" s="7">
        <f t="shared" si="59"/>
        <v>0</v>
      </c>
      <c r="BJ28" s="72">
        <v>0</v>
      </c>
      <c r="BK28" s="7">
        <v>0</v>
      </c>
      <c r="BL28" s="7">
        <v>0</v>
      </c>
      <c r="BM28" s="7">
        <v>0</v>
      </c>
      <c r="BN28" s="11">
        <v>0</v>
      </c>
      <c r="BO28" s="7">
        <v>0</v>
      </c>
      <c r="BP28" s="7">
        <v>0</v>
      </c>
      <c r="BQ28" s="7">
        <v>0</v>
      </c>
      <c r="BR28" s="7">
        <v>0</v>
      </c>
      <c r="BS28" s="11">
        <v>0</v>
      </c>
      <c r="BT28" s="72">
        <f>BO28*0.001</f>
        <v>0</v>
      </c>
      <c r="BU28" s="7">
        <f t="shared" si="60"/>
        <v>0</v>
      </c>
      <c r="BV28" s="7">
        <f t="shared" si="61"/>
        <v>0</v>
      </c>
      <c r="BW28" s="7">
        <f t="shared" si="62"/>
        <v>0</v>
      </c>
      <c r="BX28" s="7">
        <f t="shared" si="63"/>
        <v>0</v>
      </c>
      <c r="BY28" s="72">
        <v>0</v>
      </c>
      <c r="BZ28" s="7">
        <v>0</v>
      </c>
      <c r="CA28" s="7">
        <v>0</v>
      </c>
      <c r="CB28" s="7">
        <v>0</v>
      </c>
      <c r="CC28" s="11">
        <v>0</v>
      </c>
      <c r="CD28" s="72">
        <v>0</v>
      </c>
      <c r="CE28" s="7">
        <v>0</v>
      </c>
      <c r="CF28" s="7">
        <v>0</v>
      </c>
      <c r="CG28" s="7">
        <v>0</v>
      </c>
      <c r="CH28" s="11">
        <v>0</v>
      </c>
      <c r="CI28" s="72">
        <v>0</v>
      </c>
      <c r="CJ28" s="7">
        <v>0</v>
      </c>
      <c r="CK28" s="7">
        <v>0</v>
      </c>
      <c r="CL28" s="7">
        <v>0</v>
      </c>
      <c r="CM28" s="6">
        <v>5708</v>
      </c>
      <c r="CN28" s="10">
        <f>BT28+CD28/1000*2.368+CI28/1000*1.182</f>
        <v>0</v>
      </c>
      <c r="CO28" s="6">
        <f>BU28+CE28/1000*2.368+CJ28/1000*1.182</f>
        <v>0</v>
      </c>
      <c r="CP28" s="6">
        <f>BV28+CF28/1000*2.368+CK28/1000*1.182</f>
        <v>0</v>
      </c>
      <c r="CQ28" s="6">
        <f>BW28+CG28/1000*2.368+CL28/1000*1.182</f>
        <v>0</v>
      </c>
      <c r="CR28" s="9">
        <f>BX28+CH28/1000*2.368+CM28/1000*1.182</f>
        <v>6.7468560000000002</v>
      </c>
      <c r="CS28" s="72">
        <f t="shared" si="18"/>
        <v>200.74811</v>
      </c>
      <c r="CT28" s="7">
        <f t="shared" si="19"/>
        <v>207.22890599999999</v>
      </c>
      <c r="CU28" s="7">
        <f t="shared" si="20"/>
        <v>203.939504</v>
      </c>
      <c r="CV28" s="7">
        <f t="shared" si="21"/>
        <v>239.23600999999999</v>
      </c>
      <c r="CW28" s="11">
        <f t="shared" si="22"/>
        <v>237.84247900000003</v>
      </c>
      <c r="CX28" s="7">
        <f t="shared" si="23"/>
        <v>200.74811</v>
      </c>
      <c r="CY28" s="7">
        <f t="shared" si="24"/>
        <v>207.22890599999999</v>
      </c>
      <c r="CZ28" s="7">
        <f t="shared" si="25"/>
        <v>203.939504</v>
      </c>
      <c r="DA28" s="7">
        <f t="shared" si="26"/>
        <v>239.23600999999999</v>
      </c>
      <c r="DB28" s="11">
        <f t="shared" si="27"/>
        <v>244.58933500000003</v>
      </c>
      <c r="DC28" s="7">
        <f t="shared" si="28"/>
        <v>14318.5</v>
      </c>
      <c r="DD28" s="7">
        <f t="shared" si="29"/>
        <v>13227.79</v>
      </c>
      <c r="DE28" s="7">
        <f t="shared" si="30"/>
        <v>12711.3</v>
      </c>
      <c r="DF28" s="7">
        <f t="shared" si="31"/>
        <v>14111.7</v>
      </c>
      <c r="DG28" s="7">
        <f t="shared" si="32"/>
        <v>14490.37</v>
      </c>
      <c r="DH28" s="72">
        <f t="shared" si="33"/>
        <v>40.046771999999997</v>
      </c>
      <c r="DI28" s="7">
        <f t="shared" si="47"/>
        <v>37.786149000000002</v>
      </c>
      <c r="DJ28" s="7">
        <f t="shared" si="47"/>
        <v>36.300179000000007</v>
      </c>
      <c r="DK28" s="7">
        <f t="shared" si="47"/>
        <v>50.835361000000006</v>
      </c>
      <c r="DL28" s="7">
        <f t="shared" si="47"/>
        <v>42.148164999999999</v>
      </c>
      <c r="DM28" s="70" t="s">
        <v>66</v>
      </c>
      <c r="DN28" s="2" t="s">
        <v>61</v>
      </c>
      <c r="DO28" s="30" t="s">
        <v>62</v>
      </c>
    </row>
    <row r="29" spans="1:138" ht="81.75" customHeight="1" x14ac:dyDescent="0.25">
      <c r="A29" s="95" t="s">
        <v>1455</v>
      </c>
      <c r="B29" s="70" t="s">
        <v>1592</v>
      </c>
      <c r="C29" s="2" t="s">
        <v>59</v>
      </c>
      <c r="D29" s="2" t="s">
        <v>1456</v>
      </c>
      <c r="E29" s="2" t="s">
        <v>309</v>
      </c>
      <c r="F29" s="2" t="s">
        <v>309</v>
      </c>
      <c r="G29" s="72">
        <v>5524</v>
      </c>
      <c r="H29" s="7">
        <v>59886</v>
      </c>
      <c r="I29" s="7">
        <v>48145</v>
      </c>
      <c r="J29" s="7">
        <v>65628</v>
      </c>
      <c r="K29" s="11">
        <v>62321</v>
      </c>
      <c r="L29" s="72">
        <f>G29*0.001*2.368</f>
        <v>13.080831999999999</v>
      </c>
      <c r="M29" s="7">
        <f t="shared" si="1"/>
        <v>141.81004799999999</v>
      </c>
      <c r="N29" s="7">
        <f t="shared" si="2"/>
        <v>114.00736000000001</v>
      </c>
      <c r="O29" s="7">
        <f t="shared" si="3"/>
        <v>155.407104</v>
      </c>
      <c r="P29" s="11">
        <f t="shared" si="4"/>
        <v>147.57612799999998</v>
      </c>
      <c r="Q29" s="72">
        <v>1121.45</v>
      </c>
      <c r="R29" s="7">
        <v>13441.28</v>
      </c>
      <c r="S29" s="7">
        <v>11855.56</v>
      </c>
      <c r="T29" s="7">
        <v>13644.11</v>
      </c>
      <c r="U29" s="11">
        <v>13236.43</v>
      </c>
      <c r="V29" s="72">
        <v>1093</v>
      </c>
      <c r="W29" s="7">
        <v>63700</v>
      </c>
      <c r="X29" s="7">
        <v>54958</v>
      </c>
      <c r="Y29" s="7">
        <v>70821</v>
      </c>
      <c r="Z29" s="11">
        <v>74064</v>
      </c>
      <c r="AA29" s="72">
        <f>0.001*V29*1.195</f>
        <v>1.306135</v>
      </c>
      <c r="AB29" s="7">
        <f t="shared" si="48"/>
        <v>76.121500000000012</v>
      </c>
      <c r="AC29" s="7">
        <f t="shared" si="49"/>
        <v>65.674810000000008</v>
      </c>
      <c r="AD29" s="7">
        <f t="shared" si="50"/>
        <v>84.631095000000002</v>
      </c>
      <c r="AE29" s="7">
        <f t="shared" si="51"/>
        <v>88.50648000000001</v>
      </c>
      <c r="AF29" s="72">
        <v>0</v>
      </c>
      <c r="AG29" s="7">
        <v>0</v>
      </c>
      <c r="AH29" s="7">
        <v>0</v>
      </c>
      <c r="AI29" s="7">
        <v>0</v>
      </c>
      <c r="AJ29" s="11">
        <v>0</v>
      </c>
      <c r="AK29" s="7">
        <v>0</v>
      </c>
      <c r="AL29" s="7"/>
      <c r="AM29" s="7">
        <v>0</v>
      </c>
      <c r="AN29" s="7">
        <v>0</v>
      </c>
      <c r="AO29" s="11">
        <v>0</v>
      </c>
      <c r="AP29" s="72">
        <f>AK29*0.001*1.182</f>
        <v>0</v>
      </c>
      <c r="AQ29" s="7">
        <f t="shared" si="52"/>
        <v>0</v>
      </c>
      <c r="AR29" s="7">
        <f t="shared" si="53"/>
        <v>0</v>
      </c>
      <c r="AS29" s="7">
        <f t="shared" si="54"/>
        <v>0</v>
      </c>
      <c r="AT29" s="7">
        <f t="shared" si="55"/>
        <v>0</v>
      </c>
      <c r="AU29" s="72">
        <v>0</v>
      </c>
      <c r="AV29" s="7">
        <v>0</v>
      </c>
      <c r="AW29" s="7">
        <v>0</v>
      </c>
      <c r="AX29" s="7">
        <v>0</v>
      </c>
      <c r="AY29" s="11">
        <v>0</v>
      </c>
      <c r="AZ29" s="7">
        <v>0</v>
      </c>
      <c r="BA29" s="7">
        <v>0</v>
      </c>
      <c r="BB29" s="7">
        <v>0</v>
      </c>
      <c r="BC29" s="7">
        <v>0</v>
      </c>
      <c r="BD29" s="7">
        <v>0</v>
      </c>
      <c r="BE29" s="72">
        <f>AZ29*0.001*1.204</f>
        <v>0</v>
      </c>
      <c r="BF29" s="7">
        <f t="shared" si="56"/>
        <v>0</v>
      </c>
      <c r="BG29" s="7">
        <f t="shared" si="57"/>
        <v>0</v>
      </c>
      <c r="BH29" s="7">
        <f t="shared" si="58"/>
        <v>0</v>
      </c>
      <c r="BI29" s="7">
        <f t="shared" si="59"/>
        <v>0</v>
      </c>
      <c r="BJ29" s="72">
        <v>0</v>
      </c>
      <c r="BK29" s="7">
        <v>0</v>
      </c>
      <c r="BL29" s="7">
        <v>0</v>
      </c>
      <c r="BM29" s="7">
        <v>0</v>
      </c>
      <c r="BN29" s="11">
        <v>0</v>
      </c>
      <c r="BO29" s="7">
        <v>0</v>
      </c>
      <c r="BP29" s="7">
        <v>0</v>
      </c>
      <c r="BQ29" s="7">
        <v>0</v>
      </c>
      <c r="BR29" s="7">
        <v>0</v>
      </c>
      <c r="BS29" s="11">
        <v>0</v>
      </c>
      <c r="BT29" s="72">
        <f>BO29*0.001*1.113</f>
        <v>0</v>
      </c>
      <c r="BU29" s="7">
        <f t="shared" si="60"/>
        <v>0</v>
      </c>
      <c r="BV29" s="7">
        <f t="shared" si="61"/>
        <v>0</v>
      </c>
      <c r="BW29" s="7">
        <f t="shared" si="62"/>
        <v>0</v>
      </c>
      <c r="BX29" s="7">
        <f t="shared" si="63"/>
        <v>0</v>
      </c>
      <c r="BY29" s="72">
        <v>0</v>
      </c>
      <c r="BZ29" s="7">
        <v>0</v>
      </c>
      <c r="CA29" s="7">
        <v>0</v>
      </c>
      <c r="CB29" s="7">
        <v>0</v>
      </c>
      <c r="CC29" s="11">
        <v>0</v>
      </c>
      <c r="CD29" s="72">
        <v>0</v>
      </c>
      <c r="CE29" s="7">
        <v>0</v>
      </c>
      <c r="CF29" s="7">
        <v>0</v>
      </c>
      <c r="CG29" s="7">
        <v>0</v>
      </c>
      <c r="CH29" s="11">
        <v>0</v>
      </c>
      <c r="CI29" s="72">
        <v>0</v>
      </c>
      <c r="CJ29" s="7">
        <v>0</v>
      </c>
      <c r="CK29" s="7">
        <v>0</v>
      </c>
      <c r="CL29" s="7">
        <v>0</v>
      </c>
      <c r="CM29" s="7">
        <v>0</v>
      </c>
      <c r="CN29" s="72">
        <f t="shared" ref="CN29:CR30" si="65">BT29+CD29/1000*2.368</f>
        <v>0</v>
      </c>
      <c r="CO29" s="7">
        <f t="shared" si="65"/>
        <v>0</v>
      </c>
      <c r="CP29" s="7">
        <f t="shared" si="65"/>
        <v>0</v>
      </c>
      <c r="CQ29" s="7">
        <f t="shared" si="65"/>
        <v>0</v>
      </c>
      <c r="CR29" s="11">
        <f t="shared" si="65"/>
        <v>0</v>
      </c>
      <c r="CS29" s="72">
        <f t="shared" si="18"/>
        <v>14.386966999999999</v>
      </c>
      <c r="CT29" s="7">
        <f t="shared" si="19"/>
        <v>217.93154800000002</v>
      </c>
      <c r="CU29" s="7">
        <f t="shared" si="20"/>
        <v>179.68217000000001</v>
      </c>
      <c r="CV29" s="7">
        <f t="shared" si="21"/>
        <v>240.03819900000002</v>
      </c>
      <c r="CW29" s="11">
        <f t="shared" si="22"/>
        <v>236.08260799999999</v>
      </c>
      <c r="CX29" s="7">
        <f t="shared" si="23"/>
        <v>14.386966999999999</v>
      </c>
      <c r="CY29" s="7">
        <f t="shared" si="24"/>
        <v>217.93154800000002</v>
      </c>
      <c r="CZ29" s="7">
        <f t="shared" si="25"/>
        <v>179.68217000000001</v>
      </c>
      <c r="DA29" s="7">
        <f t="shared" si="26"/>
        <v>240.03819900000002</v>
      </c>
      <c r="DB29" s="11">
        <f t="shared" si="27"/>
        <v>236.08260799999999</v>
      </c>
      <c r="DC29" s="7">
        <f t="shared" si="28"/>
        <v>1121.45</v>
      </c>
      <c r="DD29" s="7">
        <f t="shared" si="29"/>
        <v>13441.28</v>
      </c>
      <c r="DE29" s="7">
        <f t="shared" si="30"/>
        <v>11855.56</v>
      </c>
      <c r="DF29" s="7">
        <f t="shared" si="31"/>
        <v>13644.11</v>
      </c>
      <c r="DG29" s="7">
        <f t="shared" si="32"/>
        <v>13236.43</v>
      </c>
      <c r="DH29" s="72">
        <f t="shared" si="33"/>
        <v>2.3303639999999999</v>
      </c>
      <c r="DI29" s="7">
        <f>(0.372*H29+0.252*W29+0.311*AL29+0.254*BA29+0.018*BP29)/1000</f>
        <v>38.329991999999997</v>
      </c>
      <c r="DJ29" s="7">
        <f>(0.372*I29+0.252*X29+0.311*AM29+0.254*BB29+0.018*BQ29)/1000</f>
        <v>31.759356</v>
      </c>
      <c r="DK29" s="7">
        <f>(0.372*J29+0.252*Y29+0.311*AN29+0.254*BC29+0.018*BR29)/1000</f>
        <v>42.260508000000002</v>
      </c>
      <c r="DL29" s="7">
        <f>(0.372*K29+0.252*Z29+0.311*AO29+0.254*BD29+0.018*BS29)/1000</f>
        <v>41.847540000000002</v>
      </c>
      <c r="DM29" s="70" t="s">
        <v>55</v>
      </c>
      <c r="DN29" s="2"/>
      <c r="DO29" s="277">
        <v>44166</v>
      </c>
    </row>
    <row r="30" spans="1:138" ht="40.5" customHeight="1" x14ac:dyDescent="0.25">
      <c r="A30" s="100" t="s">
        <v>68</v>
      </c>
      <c r="B30" s="101" t="s">
        <v>632</v>
      </c>
      <c r="C30" s="99" t="s">
        <v>59</v>
      </c>
      <c r="D30" s="2" t="s">
        <v>60</v>
      </c>
      <c r="E30" s="99">
        <v>1986</v>
      </c>
      <c r="F30" s="102">
        <v>1730</v>
      </c>
      <c r="G30" s="97">
        <v>41439</v>
      </c>
      <c r="H30" s="96">
        <v>41518</v>
      </c>
      <c r="I30" s="96">
        <v>40433</v>
      </c>
      <c r="J30" s="96">
        <v>39950</v>
      </c>
      <c r="K30" s="98">
        <v>41325</v>
      </c>
      <c r="L30" s="72">
        <f t="shared" ref="L30:L38" si="66">G30*0.001*2.61</f>
        <v>108.15579</v>
      </c>
      <c r="M30" s="7">
        <f t="shared" si="1"/>
        <v>98.314623999999995</v>
      </c>
      <c r="N30" s="7">
        <f t="shared" si="2"/>
        <v>95.745343999999989</v>
      </c>
      <c r="O30" s="7">
        <f t="shared" si="3"/>
        <v>94.601600000000005</v>
      </c>
      <c r="P30" s="11">
        <f t="shared" si="4"/>
        <v>97.857600000000005</v>
      </c>
      <c r="Q30" s="103">
        <v>7159.9</v>
      </c>
      <c r="R30" s="104">
        <v>6415.7</v>
      </c>
      <c r="S30" s="104">
        <v>5953.4</v>
      </c>
      <c r="T30" s="104">
        <v>5821</v>
      </c>
      <c r="U30" s="105">
        <v>6125.6</v>
      </c>
      <c r="V30" s="72">
        <v>0</v>
      </c>
      <c r="W30" s="7">
        <v>0</v>
      </c>
      <c r="X30" s="7">
        <v>0</v>
      </c>
      <c r="Y30" s="7">
        <v>0</v>
      </c>
      <c r="Z30" s="11">
        <v>0</v>
      </c>
      <c r="AA30" s="72">
        <f t="shared" ref="AA30:AA38" si="67">0.001*V30*1.01</f>
        <v>0</v>
      </c>
      <c r="AB30" s="7">
        <f t="shared" si="48"/>
        <v>0</v>
      </c>
      <c r="AC30" s="7">
        <f t="shared" si="49"/>
        <v>0</v>
      </c>
      <c r="AD30" s="7">
        <f t="shared" si="50"/>
        <v>0</v>
      </c>
      <c r="AE30" s="7">
        <f t="shared" si="51"/>
        <v>0</v>
      </c>
      <c r="AF30" s="72">
        <v>0</v>
      </c>
      <c r="AG30" s="7">
        <v>0</v>
      </c>
      <c r="AH30" s="7">
        <v>0</v>
      </c>
      <c r="AI30" s="7">
        <v>0</v>
      </c>
      <c r="AJ30" s="11">
        <v>0</v>
      </c>
      <c r="AK30" s="67">
        <v>102892</v>
      </c>
      <c r="AL30" s="68">
        <v>171030</v>
      </c>
      <c r="AM30" s="68">
        <v>171030</v>
      </c>
      <c r="AN30" s="68">
        <v>176530</v>
      </c>
      <c r="AO30" s="69">
        <v>106541</v>
      </c>
      <c r="AP30" s="72">
        <f t="shared" ref="AP30:AP38" si="68">AK30*0.001*1.08</f>
        <v>111.12336000000001</v>
      </c>
      <c r="AQ30" s="7">
        <f t="shared" si="52"/>
        <v>202.15745999999999</v>
      </c>
      <c r="AR30" s="7">
        <f t="shared" si="53"/>
        <v>202.15745999999999</v>
      </c>
      <c r="AS30" s="7">
        <f t="shared" si="54"/>
        <v>208.65845999999999</v>
      </c>
      <c r="AT30" s="7">
        <f t="shared" si="55"/>
        <v>125.931462</v>
      </c>
      <c r="AU30" s="67">
        <v>5167</v>
      </c>
      <c r="AV30" s="68">
        <v>7792</v>
      </c>
      <c r="AW30" s="68">
        <v>8947</v>
      </c>
      <c r="AX30" s="68">
        <v>6548.3</v>
      </c>
      <c r="AY30" s="69">
        <v>7362.5</v>
      </c>
      <c r="AZ30" s="7">
        <v>0</v>
      </c>
      <c r="BA30" s="7">
        <v>0</v>
      </c>
      <c r="BB30" s="7">
        <v>0</v>
      </c>
      <c r="BC30" s="7">
        <v>0</v>
      </c>
      <c r="BD30" s="7">
        <v>0</v>
      </c>
      <c r="BE30" s="72">
        <f t="shared" ref="BE30:BE38" si="69">AZ30*0.001*1.08</f>
        <v>0</v>
      </c>
      <c r="BF30" s="7">
        <f t="shared" si="56"/>
        <v>0</v>
      </c>
      <c r="BG30" s="7">
        <f t="shared" si="57"/>
        <v>0</v>
      </c>
      <c r="BH30" s="7">
        <f t="shared" si="58"/>
        <v>0</v>
      </c>
      <c r="BI30" s="7">
        <f t="shared" si="59"/>
        <v>0</v>
      </c>
      <c r="BJ30" s="72">
        <v>0</v>
      </c>
      <c r="BK30" s="7">
        <v>0</v>
      </c>
      <c r="BL30" s="7">
        <v>0</v>
      </c>
      <c r="BM30" s="7">
        <v>0</v>
      </c>
      <c r="BN30" s="11">
        <v>0</v>
      </c>
      <c r="BO30" s="7">
        <v>0</v>
      </c>
      <c r="BP30" s="7">
        <v>0</v>
      </c>
      <c r="BQ30" s="7">
        <v>0</v>
      </c>
      <c r="BR30" s="7">
        <v>0</v>
      </c>
      <c r="BS30" s="7">
        <v>0</v>
      </c>
      <c r="BT30" s="72">
        <f t="shared" ref="BT30:BT38" si="70">BO30*0.001</f>
        <v>0</v>
      </c>
      <c r="BU30" s="7">
        <f t="shared" si="60"/>
        <v>0</v>
      </c>
      <c r="BV30" s="7">
        <f t="shared" si="61"/>
        <v>0</v>
      </c>
      <c r="BW30" s="7">
        <f t="shared" si="62"/>
        <v>0</v>
      </c>
      <c r="BX30" s="7">
        <f t="shared" si="63"/>
        <v>0</v>
      </c>
      <c r="BY30" s="72">
        <v>0</v>
      </c>
      <c r="BZ30" s="7">
        <v>0</v>
      </c>
      <c r="CA30" s="7">
        <v>0</v>
      </c>
      <c r="CB30" s="7">
        <v>0</v>
      </c>
      <c r="CC30" s="11">
        <v>0</v>
      </c>
      <c r="CD30" s="72">
        <v>0</v>
      </c>
      <c r="CE30" s="7">
        <v>0</v>
      </c>
      <c r="CF30" s="7">
        <v>0</v>
      </c>
      <c r="CG30" s="7">
        <v>0</v>
      </c>
      <c r="CH30" s="11">
        <v>0</v>
      </c>
      <c r="CI30" s="72">
        <v>0</v>
      </c>
      <c r="CJ30" s="7">
        <v>0</v>
      </c>
      <c r="CK30" s="7">
        <v>0</v>
      </c>
      <c r="CL30" s="7">
        <v>0</v>
      </c>
      <c r="CM30" s="7">
        <v>0</v>
      </c>
      <c r="CN30" s="10">
        <f t="shared" si="65"/>
        <v>0</v>
      </c>
      <c r="CO30" s="6">
        <f t="shared" si="65"/>
        <v>0</v>
      </c>
      <c r="CP30" s="6">
        <f t="shared" si="65"/>
        <v>0</v>
      </c>
      <c r="CQ30" s="6">
        <f t="shared" si="65"/>
        <v>0</v>
      </c>
      <c r="CR30" s="9">
        <f t="shared" si="65"/>
        <v>0</v>
      </c>
      <c r="CS30" s="72">
        <f t="shared" si="18"/>
        <v>219.27915000000002</v>
      </c>
      <c r="CT30" s="7">
        <f t="shared" si="19"/>
        <v>300.472084</v>
      </c>
      <c r="CU30" s="7">
        <f t="shared" si="20"/>
        <v>297.90280399999995</v>
      </c>
      <c r="CV30" s="7">
        <f t="shared" si="21"/>
        <v>303.26006000000001</v>
      </c>
      <c r="CW30" s="11">
        <f t="shared" si="22"/>
        <v>223.789062</v>
      </c>
      <c r="CX30" s="7">
        <f t="shared" si="23"/>
        <v>219.27915000000002</v>
      </c>
      <c r="CY30" s="7">
        <f t="shared" si="24"/>
        <v>300.472084</v>
      </c>
      <c r="CZ30" s="7">
        <f t="shared" si="25"/>
        <v>297.90280399999995</v>
      </c>
      <c r="DA30" s="7">
        <f t="shared" si="26"/>
        <v>303.26006000000001</v>
      </c>
      <c r="DB30" s="11">
        <f t="shared" si="27"/>
        <v>223.789062</v>
      </c>
      <c r="DC30" s="7">
        <f t="shared" si="28"/>
        <v>12326.9</v>
      </c>
      <c r="DD30" s="7">
        <f t="shared" si="29"/>
        <v>14207.7</v>
      </c>
      <c r="DE30" s="7">
        <f t="shared" si="30"/>
        <v>14900.4</v>
      </c>
      <c r="DF30" s="7">
        <f t="shared" si="31"/>
        <v>12369.3</v>
      </c>
      <c r="DG30" s="7">
        <f t="shared" si="32"/>
        <v>13488.1</v>
      </c>
      <c r="DH30" s="72">
        <f t="shared" si="33"/>
        <v>47.414720000000003</v>
      </c>
      <c r="DI30" s="7">
        <f t="shared" ref="DI30:DL33" si="71">(0.331*H30+0.252*W30+0.311*AL30+0.254*BA30+0.018*BP30)/1000</f>
        <v>66.932788000000002</v>
      </c>
      <c r="DJ30" s="7">
        <f t="shared" si="71"/>
        <v>66.573653000000007</v>
      </c>
      <c r="DK30" s="7">
        <f t="shared" si="71"/>
        <v>68.124279999999999</v>
      </c>
      <c r="DL30" s="7">
        <f t="shared" si="71"/>
        <v>46.812826000000001</v>
      </c>
      <c r="DM30" s="70" t="s">
        <v>66</v>
      </c>
      <c r="DN30" s="2" t="s">
        <v>61</v>
      </c>
      <c r="DO30" s="30" t="s">
        <v>69</v>
      </c>
    </row>
    <row r="31" spans="1:138" ht="42" customHeight="1" x14ac:dyDescent="0.25">
      <c r="A31" s="95" t="s">
        <v>70</v>
      </c>
      <c r="B31" s="70" t="s">
        <v>1593</v>
      </c>
      <c r="C31" s="2" t="s">
        <v>59</v>
      </c>
      <c r="D31" s="2" t="s">
        <v>60</v>
      </c>
      <c r="E31" s="2">
        <v>1987</v>
      </c>
      <c r="F31" s="68">
        <v>1408</v>
      </c>
      <c r="G31" s="72">
        <v>44022</v>
      </c>
      <c r="H31" s="7">
        <v>44712</v>
      </c>
      <c r="I31" s="7">
        <v>44761</v>
      </c>
      <c r="J31" s="7">
        <v>49261</v>
      </c>
      <c r="K31" s="11">
        <v>47480</v>
      </c>
      <c r="L31" s="72">
        <f t="shared" si="66"/>
        <v>114.89742</v>
      </c>
      <c r="M31" s="7">
        <f t="shared" si="1"/>
        <v>105.878016</v>
      </c>
      <c r="N31" s="7">
        <f t="shared" si="2"/>
        <v>105.99404800000001</v>
      </c>
      <c r="O31" s="7">
        <f t="shared" si="3"/>
        <v>116.650048</v>
      </c>
      <c r="P31" s="11">
        <f t="shared" si="4"/>
        <v>112.43264000000001</v>
      </c>
      <c r="Q31" s="103">
        <v>7915</v>
      </c>
      <c r="R31" s="104">
        <v>7757.3</v>
      </c>
      <c r="S31" s="104">
        <v>7488.7</v>
      </c>
      <c r="T31" s="104">
        <v>8243.1</v>
      </c>
      <c r="U31" s="105">
        <v>7975.4</v>
      </c>
      <c r="V31" s="72">
        <v>0</v>
      </c>
      <c r="W31" s="7">
        <v>0</v>
      </c>
      <c r="X31" s="7">
        <v>0</v>
      </c>
      <c r="Y31" s="7">
        <v>0</v>
      </c>
      <c r="Z31" s="11">
        <v>0</v>
      </c>
      <c r="AA31" s="72">
        <f t="shared" si="67"/>
        <v>0</v>
      </c>
      <c r="AB31" s="7">
        <f t="shared" si="48"/>
        <v>0</v>
      </c>
      <c r="AC31" s="7">
        <f t="shared" si="49"/>
        <v>0</v>
      </c>
      <c r="AD31" s="7">
        <f t="shared" si="50"/>
        <v>0</v>
      </c>
      <c r="AE31" s="7">
        <f t="shared" si="51"/>
        <v>0</v>
      </c>
      <c r="AF31" s="72">
        <v>0</v>
      </c>
      <c r="AG31" s="7">
        <v>0</v>
      </c>
      <c r="AH31" s="7">
        <v>0</v>
      </c>
      <c r="AI31" s="7">
        <v>0</v>
      </c>
      <c r="AJ31" s="11">
        <v>0</v>
      </c>
      <c r="AK31" s="67">
        <v>57010</v>
      </c>
      <c r="AL31" s="68">
        <v>171030</v>
      </c>
      <c r="AM31" s="68">
        <v>159628</v>
      </c>
      <c r="AN31" s="68">
        <v>133883</v>
      </c>
      <c r="AO31" s="69">
        <v>92985</v>
      </c>
      <c r="AP31" s="72">
        <f t="shared" si="68"/>
        <v>61.570799999999998</v>
      </c>
      <c r="AQ31" s="7">
        <f t="shared" si="52"/>
        <v>202.15745999999999</v>
      </c>
      <c r="AR31" s="7">
        <f t="shared" si="53"/>
        <v>188.680296</v>
      </c>
      <c r="AS31" s="7">
        <f t="shared" si="54"/>
        <v>158.249706</v>
      </c>
      <c r="AT31" s="7">
        <f t="shared" si="55"/>
        <v>109.90826999999999</v>
      </c>
      <c r="AU31" s="67">
        <v>3394</v>
      </c>
      <c r="AV31" s="68">
        <v>7507</v>
      </c>
      <c r="AW31" s="68">
        <v>7939</v>
      </c>
      <c r="AX31" s="68">
        <v>8058.6</v>
      </c>
      <c r="AY31" s="69">
        <v>6159.1</v>
      </c>
      <c r="AZ31" s="7">
        <v>0</v>
      </c>
      <c r="BA31" s="7">
        <v>0</v>
      </c>
      <c r="BB31" s="7">
        <v>0</v>
      </c>
      <c r="BC31" s="7">
        <v>0</v>
      </c>
      <c r="BD31" s="7">
        <v>0</v>
      </c>
      <c r="BE31" s="72">
        <f t="shared" si="69"/>
        <v>0</v>
      </c>
      <c r="BF31" s="7">
        <f t="shared" si="56"/>
        <v>0</v>
      </c>
      <c r="BG31" s="7">
        <f t="shared" si="57"/>
        <v>0</v>
      </c>
      <c r="BH31" s="7">
        <f t="shared" si="58"/>
        <v>0</v>
      </c>
      <c r="BI31" s="7">
        <f t="shared" si="59"/>
        <v>0</v>
      </c>
      <c r="BJ31" s="72">
        <v>0</v>
      </c>
      <c r="BK31" s="7">
        <v>0</v>
      </c>
      <c r="BL31" s="7">
        <v>0</v>
      </c>
      <c r="BM31" s="7">
        <v>0</v>
      </c>
      <c r="BN31" s="11">
        <v>0</v>
      </c>
      <c r="BO31" s="7">
        <v>0</v>
      </c>
      <c r="BP31" s="7">
        <v>0</v>
      </c>
      <c r="BQ31" s="7">
        <v>0</v>
      </c>
      <c r="BR31" s="7">
        <v>0</v>
      </c>
      <c r="BS31" s="7">
        <v>0</v>
      </c>
      <c r="BT31" s="72">
        <f t="shared" si="70"/>
        <v>0</v>
      </c>
      <c r="BU31" s="7">
        <f t="shared" si="60"/>
        <v>0</v>
      </c>
      <c r="BV31" s="7">
        <f t="shared" si="61"/>
        <v>0</v>
      </c>
      <c r="BW31" s="7">
        <f t="shared" si="62"/>
        <v>0</v>
      </c>
      <c r="BX31" s="7">
        <f t="shared" si="63"/>
        <v>0</v>
      </c>
      <c r="BY31" s="72">
        <v>0</v>
      </c>
      <c r="BZ31" s="7">
        <v>0</v>
      </c>
      <c r="CA31" s="7">
        <v>0</v>
      </c>
      <c r="CB31" s="7">
        <v>0</v>
      </c>
      <c r="CC31" s="11">
        <v>0</v>
      </c>
      <c r="CD31" s="72">
        <v>0</v>
      </c>
      <c r="CE31" s="7">
        <v>0</v>
      </c>
      <c r="CF31" s="7">
        <v>0</v>
      </c>
      <c r="CG31" s="7">
        <v>0</v>
      </c>
      <c r="CH31" s="11">
        <v>0</v>
      </c>
      <c r="CI31" s="72">
        <v>0</v>
      </c>
      <c r="CJ31" s="7">
        <v>0</v>
      </c>
      <c r="CK31" s="7">
        <v>0</v>
      </c>
      <c r="CL31" s="7">
        <v>0</v>
      </c>
      <c r="CM31" s="6">
        <v>5720</v>
      </c>
      <c r="CN31" s="10">
        <f t="shared" ref="CN31:CR33" si="72">BT31+CD31/1000*2.368+CI31/1000*1.182</f>
        <v>0</v>
      </c>
      <c r="CO31" s="6">
        <f t="shared" si="72"/>
        <v>0</v>
      </c>
      <c r="CP31" s="6">
        <f t="shared" si="72"/>
        <v>0</v>
      </c>
      <c r="CQ31" s="6">
        <f t="shared" si="72"/>
        <v>0</v>
      </c>
      <c r="CR31" s="9">
        <f t="shared" si="72"/>
        <v>6.7610399999999995</v>
      </c>
      <c r="CS31" s="72">
        <f t="shared" si="18"/>
        <v>176.46822</v>
      </c>
      <c r="CT31" s="7">
        <f t="shared" si="19"/>
        <v>308.03547600000002</v>
      </c>
      <c r="CU31" s="7">
        <f t="shared" si="20"/>
        <v>294.67434400000002</v>
      </c>
      <c r="CV31" s="7">
        <f t="shared" si="21"/>
        <v>274.89975400000003</v>
      </c>
      <c r="CW31" s="11">
        <f t="shared" si="22"/>
        <v>222.34091000000001</v>
      </c>
      <c r="CX31" s="7">
        <f t="shared" si="23"/>
        <v>176.46822</v>
      </c>
      <c r="CY31" s="7">
        <f t="shared" si="24"/>
        <v>308.03547600000002</v>
      </c>
      <c r="CZ31" s="7">
        <f t="shared" si="25"/>
        <v>294.67434400000002</v>
      </c>
      <c r="DA31" s="7">
        <f t="shared" si="26"/>
        <v>274.89975400000003</v>
      </c>
      <c r="DB31" s="11">
        <f t="shared" si="27"/>
        <v>229.10195000000002</v>
      </c>
      <c r="DC31" s="7">
        <f t="shared" si="28"/>
        <v>11309</v>
      </c>
      <c r="DD31" s="7">
        <f t="shared" si="29"/>
        <v>15264.3</v>
      </c>
      <c r="DE31" s="7">
        <f t="shared" si="30"/>
        <v>15427.7</v>
      </c>
      <c r="DF31" s="7">
        <f t="shared" si="31"/>
        <v>16301.7</v>
      </c>
      <c r="DG31" s="7">
        <f t="shared" si="32"/>
        <v>14134.5</v>
      </c>
      <c r="DH31" s="72">
        <f t="shared" si="33"/>
        <v>34.106293999999998</v>
      </c>
      <c r="DI31" s="7">
        <f t="shared" si="71"/>
        <v>67.990002000000004</v>
      </c>
      <c r="DJ31" s="7">
        <f t="shared" si="71"/>
        <v>64.460199000000003</v>
      </c>
      <c r="DK31" s="7">
        <f t="shared" si="71"/>
        <v>57.943004000000002</v>
      </c>
      <c r="DL31" s="7">
        <f t="shared" si="71"/>
        <v>44.634214999999998</v>
      </c>
      <c r="DM31" s="70" t="s">
        <v>64</v>
      </c>
      <c r="DN31" s="2" t="s">
        <v>56</v>
      </c>
      <c r="DO31" s="30" t="s">
        <v>56</v>
      </c>
    </row>
    <row r="32" spans="1:138" ht="27.75" customHeight="1" x14ac:dyDescent="0.25">
      <c r="A32" s="95" t="s">
        <v>71</v>
      </c>
      <c r="B32" s="70" t="s">
        <v>1594</v>
      </c>
      <c r="C32" s="2" t="s">
        <v>59</v>
      </c>
      <c r="D32" s="2" t="s">
        <v>60</v>
      </c>
      <c r="E32" s="2">
        <v>1992</v>
      </c>
      <c r="F32" s="68">
        <v>2616</v>
      </c>
      <c r="G32" s="72">
        <v>47875</v>
      </c>
      <c r="H32" s="7">
        <v>44188</v>
      </c>
      <c r="I32" s="7">
        <v>46642</v>
      </c>
      <c r="J32" s="7">
        <v>50468</v>
      </c>
      <c r="K32" s="11">
        <v>46154</v>
      </c>
      <c r="L32" s="72">
        <f t="shared" si="66"/>
        <v>124.95375</v>
      </c>
      <c r="M32" s="7">
        <f t="shared" si="1"/>
        <v>104.637184</v>
      </c>
      <c r="N32" s="7">
        <f t="shared" si="2"/>
        <v>110.448256</v>
      </c>
      <c r="O32" s="7">
        <f t="shared" si="3"/>
        <v>119.508224</v>
      </c>
      <c r="P32" s="11">
        <f t="shared" si="4"/>
        <v>109.292672</v>
      </c>
      <c r="Q32" s="103">
        <v>9110.1</v>
      </c>
      <c r="R32" s="104">
        <v>8389.9</v>
      </c>
      <c r="S32" s="104">
        <v>8255.4</v>
      </c>
      <c r="T32" s="104">
        <v>8916.9</v>
      </c>
      <c r="U32" s="105">
        <v>7710.4</v>
      </c>
      <c r="V32" s="72">
        <v>0</v>
      </c>
      <c r="W32" s="7">
        <v>0</v>
      </c>
      <c r="X32" s="7">
        <v>0</v>
      </c>
      <c r="Y32" s="7">
        <v>0</v>
      </c>
      <c r="Z32" s="11">
        <v>0</v>
      </c>
      <c r="AA32" s="72">
        <f t="shared" si="67"/>
        <v>0</v>
      </c>
      <c r="AB32" s="7">
        <f t="shared" si="48"/>
        <v>0</v>
      </c>
      <c r="AC32" s="7">
        <f t="shared" si="49"/>
        <v>0</v>
      </c>
      <c r="AD32" s="7">
        <f t="shared" si="50"/>
        <v>0</v>
      </c>
      <c r="AE32" s="7">
        <f t="shared" si="51"/>
        <v>0</v>
      </c>
      <c r="AF32" s="72">
        <v>0</v>
      </c>
      <c r="AG32" s="7">
        <v>0</v>
      </c>
      <c r="AH32" s="7">
        <v>0</v>
      </c>
      <c r="AI32" s="7">
        <v>0</v>
      </c>
      <c r="AJ32" s="11">
        <v>0</v>
      </c>
      <c r="AK32" s="67">
        <v>114100</v>
      </c>
      <c r="AL32" s="68">
        <v>171030</v>
      </c>
      <c r="AM32" s="68">
        <v>171030</v>
      </c>
      <c r="AN32" s="68">
        <v>146650</v>
      </c>
      <c r="AO32" s="69">
        <v>93321</v>
      </c>
      <c r="AP32" s="72">
        <f t="shared" si="68"/>
        <v>123.22800000000002</v>
      </c>
      <c r="AQ32" s="7">
        <f t="shared" si="52"/>
        <v>202.15745999999999</v>
      </c>
      <c r="AR32" s="7">
        <f t="shared" si="53"/>
        <v>202.15745999999999</v>
      </c>
      <c r="AS32" s="7">
        <f t="shared" si="54"/>
        <v>173.34029999999998</v>
      </c>
      <c r="AT32" s="7">
        <f t="shared" si="55"/>
        <v>110.30542199999999</v>
      </c>
      <c r="AU32" s="67">
        <v>5933</v>
      </c>
      <c r="AV32" s="68">
        <v>8258</v>
      </c>
      <c r="AW32" s="68">
        <v>9720</v>
      </c>
      <c r="AX32" s="68">
        <v>7181.2</v>
      </c>
      <c r="AY32" s="69">
        <v>6332.4</v>
      </c>
      <c r="AZ32" s="7">
        <v>0</v>
      </c>
      <c r="BA32" s="7">
        <v>0</v>
      </c>
      <c r="BB32" s="7">
        <v>0</v>
      </c>
      <c r="BC32" s="7">
        <v>0</v>
      </c>
      <c r="BD32" s="7">
        <v>0</v>
      </c>
      <c r="BE32" s="72">
        <f t="shared" si="69"/>
        <v>0</v>
      </c>
      <c r="BF32" s="7">
        <f t="shared" si="56"/>
        <v>0</v>
      </c>
      <c r="BG32" s="7">
        <f t="shared" si="57"/>
        <v>0</v>
      </c>
      <c r="BH32" s="7">
        <f t="shared" si="58"/>
        <v>0</v>
      </c>
      <c r="BI32" s="7">
        <f t="shared" si="59"/>
        <v>0</v>
      </c>
      <c r="BJ32" s="72">
        <v>0</v>
      </c>
      <c r="BK32" s="7">
        <v>0</v>
      </c>
      <c r="BL32" s="7">
        <v>0</v>
      </c>
      <c r="BM32" s="7">
        <v>0</v>
      </c>
      <c r="BN32" s="11">
        <v>0</v>
      </c>
      <c r="BO32" s="7">
        <v>0</v>
      </c>
      <c r="BP32" s="7">
        <v>0</v>
      </c>
      <c r="BQ32" s="7">
        <v>0</v>
      </c>
      <c r="BR32" s="7">
        <v>0</v>
      </c>
      <c r="BS32" s="7">
        <v>0</v>
      </c>
      <c r="BT32" s="72">
        <f t="shared" si="70"/>
        <v>0</v>
      </c>
      <c r="BU32" s="7">
        <f t="shared" si="60"/>
        <v>0</v>
      </c>
      <c r="BV32" s="7">
        <f t="shared" si="61"/>
        <v>0</v>
      </c>
      <c r="BW32" s="7">
        <f t="shared" si="62"/>
        <v>0</v>
      </c>
      <c r="BX32" s="7">
        <f t="shared" si="63"/>
        <v>0</v>
      </c>
      <c r="BY32" s="72">
        <v>0</v>
      </c>
      <c r="BZ32" s="7">
        <v>0</v>
      </c>
      <c r="CA32" s="7">
        <v>0</v>
      </c>
      <c r="CB32" s="7">
        <v>0</v>
      </c>
      <c r="CC32" s="11">
        <v>0</v>
      </c>
      <c r="CD32" s="72">
        <v>0</v>
      </c>
      <c r="CE32" s="7">
        <v>0</v>
      </c>
      <c r="CF32" s="7">
        <v>0</v>
      </c>
      <c r="CG32" s="7">
        <v>0</v>
      </c>
      <c r="CH32" s="11">
        <v>0</v>
      </c>
      <c r="CI32" s="72">
        <v>0</v>
      </c>
      <c r="CJ32" s="7">
        <v>0</v>
      </c>
      <c r="CK32" s="7">
        <v>0</v>
      </c>
      <c r="CL32" s="7">
        <v>0</v>
      </c>
      <c r="CM32" s="6">
        <v>5705</v>
      </c>
      <c r="CN32" s="10">
        <f t="shared" si="72"/>
        <v>0</v>
      </c>
      <c r="CO32" s="6">
        <f t="shared" si="72"/>
        <v>0</v>
      </c>
      <c r="CP32" s="6">
        <f t="shared" si="72"/>
        <v>0</v>
      </c>
      <c r="CQ32" s="6">
        <f t="shared" si="72"/>
        <v>0</v>
      </c>
      <c r="CR32" s="9">
        <f t="shared" si="72"/>
        <v>6.7433100000000001</v>
      </c>
      <c r="CS32" s="72">
        <f t="shared" si="18"/>
        <v>248.18175000000002</v>
      </c>
      <c r="CT32" s="7">
        <f t="shared" si="19"/>
        <v>306.79464400000001</v>
      </c>
      <c r="CU32" s="7">
        <f t="shared" si="20"/>
        <v>312.60571599999997</v>
      </c>
      <c r="CV32" s="7">
        <f t="shared" si="21"/>
        <v>292.848524</v>
      </c>
      <c r="CW32" s="11">
        <f t="shared" si="22"/>
        <v>219.598094</v>
      </c>
      <c r="CX32" s="7">
        <f t="shared" si="23"/>
        <v>248.18175000000002</v>
      </c>
      <c r="CY32" s="7">
        <f t="shared" si="24"/>
        <v>306.79464400000001</v>
      </c>
      <c r="CZ32" s="7">
        <f t="shared" si="25"/>
        <v>312.60571599999997</v>
      </c>
      <c r="DA32" s="7">
        <f t="shared" si="26"/>
        <v>292.848524</v>
      </c>
      <c r="DB32" s="11">
        <f t="shared" si="27"/>
        <v>226.34140400000001</v>
      </c>
      <c r="DC32" s="7">
        <f t="shared" si="28"/>
        <v>15043.1</v>
      </c>
      <c r="DD32" s="7">
        <f t="shared" si="29"/>
        <v>16647.900000000001</v>
      </c>
      <c r="DE32" s="7">
        <f t="shared" si="30"/>
        <v>17975.400000000001</v>
      </c>
      <c r="DF32" s="7">
        <f t="shared" si="31"/>
        <v>16098.099999999999</v>
      </c>
      <c r="DG32" s="7">
        <f t="shared" si="32"/>
        <v>14042.8</v>
      </c>
      <c r="DH32" s="72">
        <f t="shared" si="33"/>
        <v>53.294599999999996</v>
      </c>
      <c r="DI32" s="7">
        <f t="shared" si="71"/>
        <v>67.816558000000001</v>
      </c>
      <c r="DJ32" s="7">
        <f t="shared" si="71"/>
        <v>68.628831999999989</v>
      </c>
      <c r="DK32" s="7">
        <f t="shared" si="71"/>
        <v>62.313058000000005</v>
      </c>
      <c r="DL32" s="7">
        <f t="shared" si="71"/>
        <v>44.299804999999999</v>
      </c>
      <c r="DM32" s="70" t="s">
        <v>64</v>
      </c>
      <c r="DN32" s="2" t="s">
        <v>61</v>
      </c>
      <c r="DO32" s="30" t="s">
        <v>62</v>
      </c>
    </row>
    <row r="33" spans="1:144" ht="27.75" customHeight="1" x14ac:dyDescent="0.25">
      <c r="A33" s="95" t="s">
        <v>72</v>
      </c>
      <c r="B33" s="70" t="s">
        <v>1595</v>
      </c>
      <c r="C33" s="2" t="s">
        <v>59</v>
      </c>
      <c r="D33" s="2" t="s">
        <v>60</v>
      </c>
      <c r="E33" s="2">
        <v>2001</v>
      </c>
      <c r="F33" s="68">
        <v>1193</v>
      </c>
      <c r="G33" s="72">
        <v>37622</v>
      </c>
      <c r="H33" s="7">
        <v>34708</v>
      </c>
      <c r="I33" s="7">
        <v>46639</v>
      </c>
      <c r="J33" s="7">
        <v>44853</v>
      </c>
      <c r="K33" s="11">
        <v>37435</v>
      </c>
      <c r="L33" s="72">
        <f t="shared" si="66"/>
        <v>98.193419999999989</v>
      </c>
      <c r="M33" s="7">
        <f t="shared" si="1"/>
        <v>82.188543999999993</v>
      </c>
      <c r="N33" s="7">
        <f t="shared" si="2"/>
        <v>110.441152</v>
      </c>
      <c r="O33" s="7">
        <f t="shared" si="3"/>
        <v>106.211904</v>
      </c>
      <c r="P33" s="11">
        <f t="shared" si="4"/>
        <v>88.646079999999998</v>
      </c>
      <c r="Q33" s="103">
        <v>7602</v>
      </c>
      <c r="R33" s="104">
        <v>6941</v>
      </c>
      <c r="S33" s="104">
        <v>7975.7</v>
      </c>
      <c r="T33" s="104">
        <v>7643.8</v>
      </c>
      <c r="U33" s="105">
        <v>6665.5</v>
      </c>
      <c r="V33" s="72">
        <v>0</v>
      </c>
      <c r="W33" s="7">
        <v>0</v>
      </c>
      <c r="X33" s="7">
        <v>0</v>
      </c>
      <c r="Y33" s="7">
        <v>0</v>
      </c>
      <c r="Z33" s="11">
        <v>0</v>
      </c>
      <c r="AA33" s="72">
        <f t="shared" si="67"/>
        <v>0</v>
      </c>
      <c r="AB33" s="7">
        <f t="shared" si="48"/>
        <v>0</v>
      </c>
      <c r="AC33" s="7">
        <f t="shared" si="49"/>
        <v>0</v>
      </c>
      <c r="AD33" s="7">
        <f t="shared" si="50"/>
        <v>0</v>
      </c>
      <c r="AE33" s="7">
        <f t="shared" si="51"/>
        <v>0</v>
      </c>
      <c r="AF33" s="72">
        <v>0</v>
      </c>
      <c r="AG33" s="7">
        <v>0</v>
      </c>
      <c r="AH33" s="7">
        <v>0</v>
      </c>
      <c r="AI33" s="7">
        <v>0</v>
      </c>
      <c r="AJ33" s="11">
        <v>0</v>
      </c>
      <c r="AK33" s="67">
        <v>114020</v>
      </c>
      <c r="AL33" s="68">
        <v>114020</v>
      </c>
      <c r="AM33" s="68">
        <v>114020</v>
      </c>
      <c r="AN33" s="68">
        <v>111719</v>
      </c>
      <c r="AO33" s="69">
        <v>98751</v>
      </c>
      <c r="AP33" s="72">
        <f t="shared" si="68"/>
        <v>123.1416</v>
      </c>
      <c r="AQ33" s="7">
        <f t="shared" si="52"/>
        <v>134.77163999999999</v>
      </c>
      <c r="AR33" s="7">
        <f t="shared" si="53"/>
        <v>134.77163999999999</v>
      </c>
      <c r="AS33" s="7">
        <f t="shared" si="54"/>
        <v>132.05185800000001</v>
      </c>
      <c r="AT33" s="7">
        <f t="shared" si="55"/>
        <v>116.723682</v>
      </c>
      <c r="AU33" s="67">
        <v>5814</v>
      </c>
      <c r="AV33" s="68">
        <v>5094</v>
      </c>
      <c r="AW33" s="68">
        <v>6062</v>
      </c>
      <c r="AX33" s="68">
        <v>7033</v>
      </c>
      <c r="AY33" s="69">
        <v>7012.6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2">
        <f t="shared" si="69"/>
        <v>0</v>
      </c>
      <c r="BF33" s="7">
        <f t="shared" si="56"/>
        <v>0</v>
      </c>
      <c r="BG33" s="7">
        <f t="shared" si="57"/>
        <v>0</v>
      </c>
      <c r="BH33" s="7">
        <f t="shared" si="58"/>
        <v>0</v>
      </c>
      <c r="BI33" s="7">
        <f t="shared" si="59"/>
        <v>0</v>
      </c>
      <c r="BJ33" s="72">
        <v>0</v>
      </c>
      <c r="BK33" s="7">
        <v>0</v>
      </c>
      <c r="BL33" s="7">
        <v>0</v>
      </c>
      <c r="BM33" s="7">
        <v>0</v>
      </c>
      <c r="BN33" s="11">
        <v>0</v>
      </c>
      <c r="BO33" s="7">
        <v>0</v>
      </c>
      <c r="BP33" s="7">
        <v>0</v>
      </c>
      <c r="BQ33" s="7">
        <v>0</v>
      </c>
      <c r="BR33" s="7">
        <v>0</v>
      </c>
      <c r="BS33" s="7">
        <v>0</v>
      </c>
      <c r="BT33" s="72">
        <f t="shared" si="70"/>
        <v>0</v>
      </c>
      <c r="BU33" s="7">
        <f t="shared" si="60"/>
        <v>0</v>
      </c>
      <c r="BV33" s="7">
        <f t="shared" si="61"/>
        <v>0</v>
      </c>
      <c r="BW33" s="7">
        <f t="shared" si="62"/>
        <v>0</v>
      </c>
      <c r="BX33" s="7">
        <f t="shared" si="63"/>
        <v>0</v>
      </c>
      <c r="BY33" s="72">
        <v>0</v>
      </c>
      <c r="BZ33" s="7">
        <v>0</v>
      </c>
      <c r="CA33" s="7">
        <v>0</v>
      </c>
      <c r="CB33" s="7">
        <v>0</v>
      </c>
      <c r="CC33" s="11">
        <v>0</v>
      </c>
      <c r="CD33" s="72">
        <v>0</v>
      </c>
      <c r="CE33" s="7">
        <v>0</v>
      </c>
      <c r="CF33" s="7">
        <v>0</v>
      </c>
      <c r="CG33" s="7">
        <v>0</v>
      </c>
      <c r="CH33" s="11">
        <v>0</v>
      </c>
      <c r="CI33" s="72">
        <v>0</v>
      </c>
      <c r="CJ33" s="7">
        <v>0</v>
      </c>
      <c r="CK33" s="7">
        <v>0</v>
      </c>
      <c r="CL33" s="7">
        <v>0</v>
      </c>
      <c r="CM33" s="6">
        <v>5712</v>
      </c>
      <c r="CN33" s="10">
        <f t="shared" si="72"/>
        <v>0</v>
      </c>
      <c r="CO33" s="6">
        <f t="shared" si="72"/>
        <v>0</v>
      </c>
      <c r="CP33" s="6">
        <f t="shared" si="72"/>
        <v>0</v>
      </c>
      <c r="CQ33" s="6">
        <f t="shared" si="72"/>
        <v>0</v>
      </c>
      <c r="CR33" s="9">
        <f t="shared" si="72"/>
        <v>6.7515839999999994</v>
      </c>
      <c r="CS33" s="72">
        <f t="shared" si="18"/>
        <v>221.33501999999999</v>
      </c>
      <c r="CT33" s="7">
        <f t="shared" si="19"/>
        <v>216.96018399999997</v>
      </c>
      <c r="CU33" s="7">
        <f t="shared" si="20"/>
        <v>245.21279199999998</v>
      </c>
      <c r="CV33" s="7">
        <f t="shared" si="21"/>
        <v>238.26376200000001</v>
      </c>
      <c r="CW33" s="11">
        <f t="shared" si="22"/>
        <v>205.36976199999998</v>
      </c>
      <c r="CX33" s="7">
        <f t="shared" si="23"/>
        <v>221.33501999999999</v>
      </c>
      <c r="CY33" s="7">
        <f t="shared" si="24"/>
        <v>216.96018399999997</v>
      </c>
      <c r="CZ33" s="7">
        <f t="shared" si="25"/>
        <v>245.21279199999998</v>
      </c>
      <c r="DA33" s="7">
        <f t="shared" si="26"/>
        <v>238.26376200000001</v>
      </c>
      <c r="DB33" s="11">
        <f t="shared" si="27"/>
        <v>212.12134599999999</v>
      </c>
      <c r="DC33" s="7">
        <f t="shared" si="28"/>
        <v>13416</v>
      </c>
      <c r="DD33" s="7">
        <f t="shared" si="29"/>
        <v>12035</v>
      </c>
      <c r="DE33" s="7">
        <f t="shared" si="30"/>
        <v>14037.7</v>
      </c>
      <c r="DF33" s="7">
        <f t="shared" si="31"/>
        <v>14676.8</v>
      </c>
      <c r="DG33" s="7">
        <f t="shared" si="32"/>
        <v>13678.1</v>
      </c>
      <c r="DH33" s="72">
        <f t="shared" si="33"/>
        <v>49.455604000000001</v>
      </c>
      <c r="DI33" s="7">
        <f t="shared" si="71"/>
        <v>46.948568000000002</v>
      </c>
      <c r="DJ33" s="7">
        <f t="shared" si="71"/>
        <v>50.897728999999998</v>
      </c>
      <c r="DK33" s="7">
        <f t="shared" si="71"/>
        <v>49.590951999999994</v>
      </c>
      <c r="DL33" s="7">
        <f t="shared" si="71"/>
        <v>43.102546000000004</v>
      </c>
      <c r="DM33" s="70" t="s">
        <v>1101</v>
      </c>
      <c r="DN33" s="2" t="s">
        <v>111</v>
      </c>
      <c r="DO33" s="30" t="s">
        <v>112</v>
      </c>
    </row>
    <row r="34" spans="1:144" ht="38.25" customHeight="1" x14ac:dyDescent="0.25">
      <c r="A34" s="95" t="s">
        <v>92</v>
      </c>
      <c r="B34" s="70" t="s">
        <v>1596</v>
      </c>
      <c r="C34" s="2" t="s">
        <v>90</v>
      </c>
      <c r="D34" s="2" t="s">
        <v>93</v>
      </c>
      <c r="E34" s="2">
        <v>2005</v>
      </c>
      <c r="F34" s="68">
        <v>928</v>
      </c>
      <c r="G34" s="72">
        <v>56604</v>
      </c>
      <c r="H34" s="7">
        <v>55204</v>
      </c>
      <c r="I34" s="7">
        <v>66963</v>
      </c>
      <c r="J34" s="7">
        <v>65782</v>
      </c>
      <c r="K34" s="11">
        <v>83248</v>
      </c>
      <c r="L34" s="72">
        <f t="shared" si="66"/>
        <v>147.73643999999999</v>
      </c>
      <c r="M34" s="7">
        <f t="shared" si="1"/>
        <v>130.723072</v>
      </c>
      <c r="N34" s="7">
        <f t="shared" si="2"/>
        <v>158.56838400000001</v>
      </c>
      <c r="O34" s="7">
        <f t="shared" si="3"/>
        <v>155.77177599999999</v>
      </c>
      <c r="P34" s="11">
        <f t="shared" si="4"/>
        <v>197.13126399999999</v>
      </c>
      <c r="Q34" s="103">
        <v>13340.14</v>
      </c>
      <c r="R34" s="104">
        <v>12740.03</v>
      </c>
      <c r="S34" s="104">
        <v>14014.4</v>
      </c>
      <c r="T34" s="104">
        <v>13511.4</v>
      </c>
      <c r="U34" s="105">
        <v>14864.8</v>
      </c>
      <c r="V34" s="72">
        <v>0</v>
      </c>
      <c r="W34" s="7">
        <v>0</v>
      </c>
      <c r="X34" s="7">
        <v>0</v>
      </c>
      <c r="Y34" s="7">
        <v>0</v>
      </c>
      <c r="Z34" s="11">
        <v>0</v>
      </c>
      <c r="AA34" s="72">
        <f t="shared" si="67"/>
        <v>0</v>
      </c>
      <c r="AB34" s="7">
        <f t="shared" si="48"/>
        <v>0</v>
      </c>
      <c r="AC34" s="7">
        <f t="shared" si="49"/>
        <v>0</v>
      </c>
      <c r="AD34" s="7">
        <f t="shared" si="50"/>
        <v>0</v>
      </c>
      <c r="AE34" s="7">
        <f t="shared" si="51"/>
        <v>0</v>
      </c>
      <c r="AF34" s="72">
        <v>0</v>
      </c>
      <c r="AG34" s="7">
        <v>0</v>
      </c>
      <c r="AH34" s="7">
        <v>0</v>
      </c>
      <c r="AI34" s="7">
        <v>0</v>
      </c>
      <c r="AJ34" s="11">
        <v>0</v>
      </c>
      <c r="AK34" s="72">
        <v>0</v>
      </c>
      <c r="AL34" s="7">
        <v>0</v>
      </c>
      <c r="AM34" s="7">
        <v>0</v>
      </c>
      <c r="AN34" s="7">
        <v>0</v>
      </c>
      <c r="AO34" s="11">
        <v>0</v>
      </c>
      <c r="AP34" s="72">
        <f t="shared" si="68"/>
        <v>0</v>
      </c>
      <c r="AQ34" s="7">
        <f t="shared" si="52"/>
        <v>0</v>
      </c>
      <c r="AR34" s="7">
        <f t="shared" si="53"/>
        <v>0</v>
      </c>
      <c r="AS34" s="7">
        <f t="shared" si="54"/>
        <v>0</v>
      </c>
      <c r="AT34" s="7">
        <f t="shared" si="55"/>
        <v>0</v>
      </c>
      <c r="AU34" s="149">
        <v>0</v>
      </c>
      <c r="AV34" s="150">
        <v>0</v>
      </c>
      <c r="AW34" s="150">
        <v>0</v>
      </c>
      <c r="AX34" s="150">
        <v>0</v>
      </c>
      <c r="AY34" s="151">
        <v>0</v>
      </c>
      <c r="AZ34" s="7">
        <v>0</v>
      </c>
      <c r="BA34" s="7">
        <v>0</v>
      </c>
      <c r="BB34" s="7">
        <v>0</v>
      </c>
      <c r="BC34" s="7">
        <v>0</v>
      </c>
      <c r="BD34" s="7">
        <v>0</v>
      </c>
      <c r="BE34" s="72">
        <f t="shared" si="69"/>
        <v>0</v>
      </c>
      <c r="BF34" s="7">
        <f t="shared" si="56"/>
        <v>0</v>
      </c>
      <c r="BG34" s="7">
        <f t="shared" si="57"/>
        <v>0</v>
      </c>
      <c r="BH34" s="7">
        <f t="shared" si="58"/>
        <v>0</v>
      </c>
      <c r="BI34" s="7">
        <f t="shared" si="59"/>
        <v>0</v>
      </c>
      <c r="BJ34" s="72">
        <v>0</v>
      </c>
      <c r="BK34" s="7">
        <v>0</v>
      </c>
      <c r="BL34" s="7">
        <v>0</v>
      </c>
      <c r="BM34" s="7">
        <v>0</v>
      </c>
      <c r="BN34" s="11">
        <v>0</v>
      </c>
      <c r="BO34" s="7">
        <v>0</v>
      </c>
      <c r="BP34" s="7">
        <v>0</v>
      </c>
      <c r="BQ34" s="7">
        <v>0</v>
      </c>
      <c r="BR34" s="7">
        <v>0</v>
      </c>
      <c r="BS34" s="7">
        <v>0</v>
      </c>
      <c r="BT34" s="72">
        <f t="shared" si="70"/>
        <v>0</v>
      </c>
      <c r="BU34" s="7">
        <f t="shared" si="60"/>
        <v>0</v>
      </c>
      <c r="BV34" s="7">
        <f t="shared" si="61"/>
        <v>0</v>
      </c>
      <c r="BW34" s="7">
        <f t="shared" si="62"/>
        <v>0</v>
      </c>
      <c r="BX34" s="7">
        <f t="shared" si="63"/>
        <v>0</v>
      </c>
      <c r="BY34" s="72">
        <v>0</v>
      </c>
      <c r="BZ34" s="7">
        <v>0</v>
      </c>
      <c r="CA34" s="7">
        <v>0</v>
      </c>
      <c r="CB34" s="7">
        <v>0</v>
      </c>
      <c r="CC34" s="11">
        <v>0</v>
      </c>
      <c r="CD34" s="72">
        <v>0</v>
      </c>
      <c r="CE34" s="7">
        <v>0</v>
      </c>
      <c r="CF34" s="7">
        <v>0</v>
      </c>
      <c r="CG34" s="7">
        <v>0</v>
      </c>
      <c r="CH34" s="11">
        <v>0</v>
      </c>
      <c r="CI34" s="72">
        <v>0</v>
      </c>
      <c r="CJ34" s="7">
        <v>0</v>
      </c>
      <c r="CK34" s="7">
        <v>0</v>
      </c>
      <c r="CL34" s="7">
        <v>0</v>
      </c>
      <c r="CM34" s="7">
        <v>0</v>
      </c>
      <c r="CN34" s="10">
        <f t="shared" ref="CN34:CR34" si="73">BT34+CD34/1000*2.368</f>
        <v>0</v>
      </c>
      <c r="CO34" s="6">
        <f t="shared" si="73"/>
        <v>0</v>
      </c>
      <c r="CP34" s="6">
        <f t="shared" si="73"/>
        <v>0</v>
      </c>
      <c r="CQ34" s="6">
        <f t="shared" si="73"/>
        <v>0</v>
      </c>
      <c r="CR34" s="9">
        <f t="shared" si="73"/>
        <v>0</v>
      </c>
      <c r="CS34" s="72">
        <f t="shared" si="18"/>
        <v>147.73643999999999</v>
      </c>
      <c r="CT34" s="7">
        <f t="shared" si="19"/>
        <v>130.723072</v>
      </c>
      <c r="CU34" s="7">
        <f t="shared" si="20"/>
        <v>158.56838400000001</v>
      </c>
      <c r="CV34" s="7">
        <f t="shared" si="21"/>
        <v>155.77177599999999</v>
      </c>
      <c r="CW34" s="11">
        <f t="shared" si="22"/>
        <v>197.13126399999999</v>
      </c>
      <c r="CX34" s="7">
        <f t="shared" si="23"/>
        <v>147.73643999999999</v>
      </c>
      <c r="CY34" s="7">
        <f t="shared" si="24"/>
        <v>130.723072</v>
      </c>
      <c r="CZ34" s="7">
        <f t="shared" si="25"/>
        <v>158.56838400000001</v>
      </c>
      <c r="DA34" s="7">
        <f t="shared" si="26"/>
        <v>155.77177599999999</v>
      </c>
      <c r="DB34" s="11">
        <f t="shared" si="27"/>
        <v>197.13126399999999</v>
      </c>
      <c r="DC34" s="7">
        <f t="shared" si="28"/>
        <v>13340.14</v>
      </c>
      <c r="DD34" s="7">
        <f t="shared" si="29"/>
        <v>12740.03</v>
      </c>
      <c r="DE34" s="7">
        <f t="shared" si="30"/>
        <v>14014.4</v>
      </c>
      <c r="DF34" s="7">
        <f t="shared" si="31"/>
        <v>13511.4</v>
      </c>
      <c r="DG34" s="7">
        <f t="shared" si="32"/>
        <v>14864.8</v>
      </c>
      <c r="DH34" s="72">
        <f t="shared" si="33"/>
        <v>21.056687999999998</v>
      </c>
      <c r="DI34" s="7">
        <f t="shared" ref="DI34:DL38" si="74">(0.331*H34+0.252*W34+0.311*AL34+0.254*BA34+0.018*BP34)/1000</f>
        <v>18.272524000000001</v>
      </c>
      <c r="DJ34" s="7">
        <f t="shared" si="74"/>
        <v>22.164753000000001</v>
      </c>
      <c r="DK34" s="7">
        <f t="shared" si="74"/>
        <v>21.773842000000002</v>
      </c>
      <c r="DL34" s="7">
        <f t="shared" si="74"/>
        <v>27.555088000000001</v>
      </c>
      <c r="DM34" s="70" t="s">
        <v>91</v>
      </c>
      <c r="DN34" s="2" t="s">
        <v>56</v>
      </c>
      <c r="DO34" s="30" t="s">
        <v>56</v>
      </c>
    </row>
    <row r="35" spans="1:144" ht="27.75" customHeight="1" x14ac:dyDescent="0.25">
      <c r="A35" s="95" t="s">
        <v>73</v>
      </c>
      <c r="B35" s="70" t="s">
        <v>1076</v>
      </c>
      <c r="C35" s="2" t="s">
        <v>59</v>
      </c>
      <c r="D35" s="2" t="s">
        <v>60</v>
      </c>
      <c r="E35" s="2">
        <v>1993</v>
      </c>
      <c r="F35" s="68">
        <v>1188</v>
      </c>
      <c r="G35" s="72">
        <v>30984</v>
      </c>
      <c r="H35" s="7">
        <v>31195</v>
      </c>
      <c r="I35" s="7">
        <v>30994</v>
      </c>
      <c r="J35" s="7">
        <v>24398</v>
      </c>
      <c r="K35" s="11">
        <v>41098</v>
      </c>
      <c r="L35" s="72">
        <f t="shared" si="66"/>
        <v>80.86824</v>
      </c>
      <c r="M35" s="7">
        <f t="shared" si="1"/>
        <v>73.869759999999999</v>
      </c>
      <c r="N35" s="7">
        <f t="shared" si="2"/>
        <v>73.393791999999991</v>
      </c>
      <c r="O35" s="7">
        <f t="shared" si="3"/>
        <v>57.774463999999995</v>
      </c>
      <c r="P35" s="11">
        <f t="shared" si="4"/>
        <v>97.320063999999988</v>
      </c>
      <c r="Q35" s="156">
        <v>6844.1</v>
      </c>
      <c r="R35" s="29">
        <v>6662.8</v>
      </c>
      <c r="S35" s="29">
        <v>6498</v>
      </c>
      <c r="T35" s="29">
        <v>5443.3</v>
      </c>
      <c r="U35" s="158">
        <v>7405.2</v>
      </c>
      <c r="V35" s="72">
        <v>0</v>
      </c>
      <c r="W35" s="7">
        <v>0</v>
      </c>
      <c r="X35" s="7">
        <v>0</v>
      </c>
      <c r="Y35" s="7">
        <v>0</v>
      </c>
      <c r="Z35" s="11">
        <v>0</v>
      </c>
      <c r="AA35" s="72">
        <f t="shared" si="67"/>
        <v>0</v>
      </c>
      <c r="AB35" s="7">
        <f t="shared" si="48"/>
        <v>0</v>
      </c>
      <c r="AC35" s="7">
        <f t="shared" si="49"/>
        <v>0</v>
      </c>
      <c r="AD35" s="7">
        <f t="shared" si="50"/>
        <v>0</v>
      </c>
      <c r="AE35" s="7">
        <f t="shared" si="51"/>
        <v>0</v>
      </c>
      <c r="AF35" s="72">
        <v>0</v>
      </c>
      <c r="AG35" s="7">
        <v>0</v>
      </c>
      <c r="AH35" s="7">
        <v>0</v>
      </c>
      <c r="AI35" s="7">
        <v>0</v>
      </c>
      <c r="AJ35" s="11">
        <v>0</v>
      </c>
      <c r="AK35" s="70">
        <v>125422</v>
      </c>
      <c r="AL35" s="2">
        <v>57010</v>
      </c>
      <c r="AM35" s="2">
        <v>114020</v>
      </c>
      <c r="AN35" s="2">
        <v>163820</v>
      </c>
      <c r="AO35" s="30">
        <v>83226</v>
      </c>
      <c r="AP35" s="72">
        <f t="shared" si="68"/>
        <v>135.45576</v>
      </c>
      <c r="AQ35" s="7">
        <f t="shared" si="52"/>
        <v>67.385819999999995</v>
      </c>
      <c r="AR35" s="7">
        <f t="shared" si="53"/>
        <v>134.77163999999999</v>
      </c>
      <c r="AS35" s="7">
        <f t="shared" si="54"/>
        <v>193.63523999999998</v>
      </c>
      <c r="AT35" s="7">
        <f t="shared" si="55"/>
        <v>98.373131999999998</v>
      </c>
      <c r="AU35" s="70">
        <v>5513</v>
      </c>
      <c r="AV35" s="2">
        <v>2698</v>
      </c>
      <c r="AW35" s="2">
        <v>5741</v>
      </c>
      <c r="AX35" s="2">
        <v>10522.1</v>
      </c>
      <c r="AY35" s="30">
        <v>5870.8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2">
        <f t="shared" si="69"/>
        <v>0</v>
      </c>
      <c r="BF35" s="7">
        <f t="shared" si="56"/>
        <v>0</v>
      </c>
      <c r="BG35" s="7">
        <f t="shared" si="57"/>
        <v>0</v>
      </c>
      <c r="BH35" s="7">
        <f t="shared" si="58"/>
        <v>0</v>
      </c>
      <c r="BI35" s="7">
        <f t="shared" si="59"/>
        <v>0</v>
      </c>
      <c r="BJ35" s="72">
        <v>0</v>
      </c>
      <c r="BK35" s="7">
        <v>0</v>
      </c>
      <c r="BL35" s="7">
        <v>0</v>
      </c>
      <c r="BM35" s="7">
        <v>0</v>
      </c>
      <c r="BN35" s="11">
        <v>0</v>
      </c>
      <c r="BO35" s="7">
        <v>0</v>
      </c>
      <c r="BP35" s="7">
        <v>0</v>
      </c>
      <c r="BQ35" s="7">
        <v>0</v>
      </c>
      <c r="BR35" s="7">
        <v>0</v>
      </c>
      <c r="BS35" s="7">
        <v>0</v>
      </c>
      <c r="BT35" s="72">
        <f t="shared" si="70"/>
        <v>0</v>
      </c>
      <c r="BU35" s="7">
        <f t="shared" si="60"/>
        <v>0</v>
      </c>
      <c r="BV35" s="7">
        <f t="shared" si="61"/>
        <v>0</v>
      </c>
      <c r="BW35" s="7">
        <f t="shared" si="62"/>
        <v>0</v>
      </c>
      <c r="BX35" s="7">
        <f t="shared" si="63"/>
        <v>0</v>
      </c>
      <c r="BY35" s="72">
        <v>0</v>
      </c>
      <c r="BZ35" s="7">
        <v>0</v>
      </c>
      <c r="CA35" s="7">
        <v>0</v>
      </c>
      <c r="CB35" s="7">
        <v>0</v>
      </c>
      <c r="CC35" s="11">
        <v>0</v>
      </c>
      <c r="CD35" s="72">
        <v>0</v>
      </c>
      <c r="CE35" s="7">
        <v>0</v>
      </c>
      <c r="CF35" s="7">
        <v>0</v>
      </c>
      <c r="CG35" s="7">
        <v>0</v>
      </c>
      <c r="CH35" s="11">
        <v>0</v>
      </c>
      <c r="CI35" s="72">
        <v>0</v>
      </c>
      <c r="CJ35" s="7">
        <v>0</v>
      </c>
      <c r="CK35" s="7">
        <v>0</v>
      </c>
      <c r="CL35" s="7">
        <v>0</v>
      </c>
      <c r="CM35" s="6">
        <v>5714</v>
      </c>
      <c r="CN35" s="10">
        <f>BT35+CD35/1000*2.368+CI35/1000*1.182</f>
        <v>0</v>
      </c>
      <c r="CO35" s="6">
        <f>BU35+CE35/1000*2.368+CJ35/1000*1.182</f>
        <v>0</v>
      </c>
      <c r="CP35" s="6">
        <f>BV35+CF35/1000*2.368+CK35/1000*1.182</f>
        <v>0</v>
      </c>
      <c r="CQ35" s="6">
        <f>BW35+CG35/1000*2.368+CL35/1000*1.182</f>
        <v>0</v>
      </c>
      <c r="CR35" s="9">
        <f>BX35+CH35/1000*2.368+CM35/1000*1.182</f>
        <v>6.7539480000000003</v>
      </c>
      <c r="CS35" s="72">
        <f t="shared" si="18"/>
        <v>216.32400000000001</v>
      </c>
      <c r="CT35" s="7">
        <f t="shared" si="19"/>
        <v>141.25558000000001</v>
      </c>
      <c r="CU35" s="7">
        <f t="shared" si="20"/>
        <v>208.16543199999998</v>
      </c>
      <c r="CV35" s="7">
        <f t="shared" si="21"/>
        <v>251.40970399999998</v>
      </c>
      <c r="CW35" s="11">
        <f t="shared" si="22"/>
        <v>195.693196</v>
      </c>
      <c r="CX35" s="7">
        <f t="shared" si="23"/>
        <v>216.32400000000001</v>
      </c>
      <c r="CY35" s="7">
        <f t="shared" si="24"/>
        <v>141.25558000000001</v>
      </c>
      <c r="CZ35" s="7">
        <f t="shared" si="25"/>
        <v>208.16543199999998</v>
      </c>
      <c r="DA35" s="7">
        <f t="shared" si="26"/>
        <v>251.40970399999998</v>
      </c>
      <c r="DB35" s="11">
        <f t="shared" si="27"/>
        <v>202.44714400000001</v>
      </c>
      <c r="DC35" s="7">
        <f t="shared" si="28"/>
        <v>12357.1</v>
      </c>
      <c r="DD35" s="7">
        <f t="shared" si="29"/>
        <v>9360.7999999999993</v>
      </c>
      <c r="DE35" s="7">
        <f t="shared" si="30"/>
        <v>12239</v>
      </c>
      <c r="DF35" s="7">
        <f t="shared" si="31"/>
        <v>15965.400000000001</v>
      </c>
      <c r="DG35" s="7">
        <f t="shared" si="32"/>
        <v>13276</v>
      </c>
      <c r="DH35" s="72">
        <f t="shared" si="33"/>
        <v>50.532290000000003</v>
      </c>
      <c r="DI35" s="7">
        <f t="shared" si="74"/>
        <v>28.055654999999998</v>
      </c>
      <c r="DJ35" s="7">
        <f t="shared" si="74"/>
        <v>45.719234000000007</v>
      </c>
      <c r="DK35" s="7">
        <f t="shared" si="74"/>
        <v>59.023757999999994</v>
      </c>
      <c r="DL35" s="7">
        <f t="shared" si="74"/>
        <v>39.486724000000002</v>
      </c>
      <c r="DM35" s="70" t="s">
        <v>66</v>
      </c>
      <c r="DN35" s="2" t="s">
        <v>115</v>
      </c>
      <c r="DO35" s="30" t="s">
        <v>57</v>
      </c>
    </row>
    <row r="36" spans="1:144" ht="27.75" customHeight="1" x14ac:dyDescent="0.25">
      <c r="A36" s="95" t="s">
        <v>110</v>
      </c>
      <c r="B36" s="70" t="s">
        <v>1597</v>
      </c>
      <c r="C36" s="2" t="s">
        <v>119</v>
      </c>
      <c r="D36" s="2" t="s">
        <v>1608</v>
      </c>
      <c r="E36" s="2">
        <v>1932</v>
      </c>
      <c r="F36" s="68">
        <v>2485</v>
      </c>
      <c r="G36" s="72">
        <v>40521</v>
      </c>
      <c r="H36" s="7">
        <v>47394</v>
      </c>
      <c r="I36" s="7">
        <v>41893</v>
      </c>
      <c r="J36" s="7">
        <v>41893</v>
      </c>
      <c r="K36" s="11">
        <v>49674</v>
      </c>
      <c r="L36" s="72">
        <f t="shared" si="66"/>
        <v>105.75981</v>
      </c>
      <c r="M36" s="7">
        <f t="shared" ref="M36:M66" si="75">H36*0.001*2.368</f>
        <v>112.22899199999999</v>
      </c>
      <c r="N36" s="7">
        <f t="shared" ref="N36:N66" si="76">I36*0.001*2.368</f>
        <v>99.202624</v>
      </c>
      <c r="O36" s="7">
        <f t="shared" ref="O36:O66" si="77">J36*0.001*2.368</f>
        <v>99.202624</v>
      </c>
      <c r="P36" s="11">
        <f t="shared" ref="P36:P66" si="78">K36*0.001*2.368</f>
        <v>117.62803199999999</v>
      </c>
      <c r="Q36" s="103">
        <v>8273.4599999999991</v>
      </c>
      <c r="R36" s="104">
        <v>9405.02</v>
      </c>
      <c r="S36" s="104">
        <v>7777.95</v>
      </c>
      <c r="T36" s="104">
        <v>7778</v>
      </c>
      <c r="U36" s="105">
        <v>9123.7000000000007</v>
      </c>
      <c r="V36" s="72">
        <v>0</v>
      </c>
      <c r="W36" s="7">
        <v>0</v>
      </c>
      <c r="X36" s="7">
        <v>0</v>
      </c>
      <c r="Y36" s="7">
        <v>0</v>
      </c>
      <c r="Z36" s="11">
        <v>0</v>
      </c>
      <c r="AA36" s="72">
        <f t="shared" si="67"/>
        <v>0</v>
      </c>
      <c r="AB36" s="7">
        <f t="shared" si="48"/>
        <v>0</v>
      </c>
      <c r="AC36" s="7">
        <f t="shared" si="49"/>
        <v>0</v>
      </c>
      <c r="AD36" s="7">
        <f t="shared" si="50"/>
        <v>0</v>
      </c>
      <c r="AE36" s="7">
        <f t="shared" si="51"/>
        <v>0</v>
      </c>
      <c r="AF36" s="72">
        <v>0</v>
      </c>
      <c r="AG36" s="7">
        <v>0</v>
      </c>
      <c r="AH36" s="7">
        <v>0</v>
      </c>
      <c r="AI36" s="7">
        <v>0</v>
      </c>
      <c r="AJ36" s="11">
        <v>0</v>
      </c>
      <c r="AK36" s="72">
        <v>0</v>
      </c>
      <c r="AL36" s="7">
        <v>0</v>
      </c>
      <c r="AM36" s="7">
        <v>0</v>
      </c>
      <c r="AN36" s="7">
        <v>0</v>
      </c>
      <c r="AO36" s="11">
        <v>0</v>
      </c>
      <c r="AP36" s="72">
        <f t="shared" si="68"/>
        <v>0</v>
      </c>
      <c r="AQ36" s="7">
        <f t="shared" si="52"/>
        <v>0</v>
      </c>
      <c r="AR36" s="7">
        <f t="shared" si="53"/>
        <v>0</v>
      </c>
      <c r="AS36" s="7">
        <f t="shared" si="54"/>
        <v>0</v>
      </c>
      <c r="AT36" s="7">
        <f t="shared" si="55"/>
        <v>0</v>
      </c>
      <c r="AU36" s="149">
        <v>0</v>
      </c>
      <c r="AV36" s="150">
        <v>0</v>
      </c>
      <c r="AW36" s="150">
        <v>0</v>
      </c>
      <c r="AX36" s="150">
        <v>0</v>
      </c>
      <c r="AY36" s="151">
        <v>0</v>
      </c>
      <c r="AZ36" s="7">
        <v>208469</v>
      </c>
      <c r="BA36" s="7">
        <v>194266</v>
      </c>
      <c r="BB36" s="7">
        <v>56979</v>
      </c>
      <c r="BC36" s="7">
        <v>32865</v>
      </c>
      <c r="BD36" s="7">
        <v>47212</v>
      </c>
      <c r="BE36" s="72">
        <f t="shared" si="69"/>
        <v>225.14652000000001</v>
      </c>
      <c r="BF36" s="7">
        <f t="shared" si="56"/>
        <v>233.89626399999997</v>
      </c>
      <c r="BG36" s="7">
        <f t="shared" si="57"/>
        <v>68.602716000000001</v>
      </c>
      <c r="BH36" s="7">
        <f t="shared" si="58"/>
        <v>39.569459999999999</v>
      </c>
      <c r="BI36" s="7">
        <f t="shared" si="59"/>
        <v>56.843248000000003</v>
      </c>
      <c r="BJ36" s="72">
        <v>11706.7</v>
      </c>
      <c r="BK36" s="7">
        <v>5470</v>
      </c>
      <c r="BL36" s="7">
        <v>3572.6</v>
      </c>
      <c r="BM36" s="7">
        <v>2435</v>
      </c>
      <c r="BN36" s="11">
        <v>2961.8</v>
      </c>
      <c r="BO36" s="7">
        <v>164005</v>
      </c>
      <c r="BP36" s="7">
        <v>171604</v>
      </c>
      <c r="BQ36" s="7">
        <v>183117</v>
      </c>
      <c r="BR36" s="7">
        <v>205675</v>
      </c>
      <c r="BS36" s="7">
        <v>242589</v>
      </c>
      <c r="BT36" s="72">
        <f t="shared" si="70"/>
        <v>164.005</v>
      </c>
      <c r="BU36" s="7">
        <f t="shared" si="60"/>
        <v>190.99525200000002</v>
      </c>
      <c r="BV36" s="7">
        <f t="shared" si="61"/>
        <v>203.80922099999998</v>
      </c>
      <c r="BW36" s="7">
        <f t="shared" si="62"/>
        <v>228.91627500000001</v>
      </c>
      <c r="BX36" s="7">
        <f t="shared" si="63"/>
        <v>270.00155699999999</v>
      </c>
      <c r="BY36" s="72">
        <v>9473.2999999999993</v>
      </c>
      <c r="BZ36" s="7">
        <v>9034</v>
      </c>
      <c r="CA36" s="7">
        <v>10226.4</v>
      </c>
      <c r="CB36" s="7">
        <v>8851.6</v>
      </c>
      <c r="CC36" s="11">
        <v>13128.5</v>
      </c>
      <c r="CD36" s="72">
        <v>0</v>
      </c>
      <c r="CE36" s="7">
        <v>0</v>
      </c>
      <c r="CF36" s="7">
        <v>0</v>
      </c>
      <c r="CG36" s="7">
        <v>0</v>
      </c>
      <c r="CH36" s="11">
        <v>0</v>
      </c>
      <c r="CI36" s="72">
        <v>0</v>
      </c>
      <c r="CJ36" s="7">
        <v>0</v>
      </c>
      <c r="CK36" s="7">
        <v>0</v>
      </c>
      <c r="CL36" s="7">
        <v>0</v>
      </c>
      <c r="CM36" s="6">
        <v>10533</v>
      </c>
      <c r="CN36" s="10">
        <f t="shared" ref="CN36:CR37" si="79">BT36+CD36/1000*2.368+CI36/1000*1.204</f>
        <v>164.005</v>
      </c>
      <c r="CO36" s="6">
        <f t="shared" si="79"/>
        <v>190.99525200000002</v>
      </c>
      <c r="CP36" s="6">
        <f t="shared" si="79"/>
        <v>203.80922099999998</v>
      </c>
      <c r="CQ36" s="6">
        <f t="shared" si="79"/>
        <v>228.91627500000001</v>
      </c>
      <c r="CR36" s="9">
        <f t="shared" si="79"/>
        <v>282.683289</v>
      </c>
      <c r="CS36" s="72">
        <f t="shared" ref="CS36:CS66" si="80">SUM(L36,AA36,AP36,BE36,BT36)</f>
        <v>494.91133000000002</v>
      </c>
      <c r="CT36" s="7">
        <f t="shared" ref="CT36:CT66" si="81">SUM(M36,AB36,AQ36,BF36,BU36)</f>
        <v>537.12050799999997</v>
      </c>
      <c r="CU36" s="7">
        <f t="shared" ref="CU36:CU66" si="82">SUM(N36,AC36,AR36,BG36,BV36)</f>
        <v>371.61456099999998</v>
      </c>
      <c r="CV36" s="7">
        <f t="shared" ref="CV36:CV66" si="83">SUM(O36,AD36,AS36,BH36,BW36)</f>
        <v>367.68835899999999</v>
      </c>
      <c r="CW36" s="11">
        <f t="shared" ref="CW36:CW66" si="84">SUM(P36,AE36,AT36,BI36,BX36)</f>
        <v>444.47283699999997</v>
      </c>
      <c r="CX36" s="7">
        <f t="shared" ref="CX36:CX66" si="85">CS36+CN36-BT36</f>
        <v>494.91133000000002</v>
      </c>
      <c r="CY36" s="7">
        <f t="shared" ref="CY36:CY66" si="86">CT36+CO36-BU36</f>
        <v>537.12050799999997</v>
      </c>
      <c r="CZ36" s="7">
        <f t="shared" ref="CZ36:CZ66" si="87">CU36+CP36-BV36</f>
        <v>371.61456099999998</v>
      </c>
      <c r="DA36" s="7">
        <f t="shared" ref="DA36:DA66" si="88">CV36+CQ36-BW36</f>
        <v>367.68835899999999</v>
      </c>
      <c r="DB36" s="11">
        <f t="shared" ref="DB36:DB66" si="89">CW36+CR36-BX36</f>
        <v>457.15456899999998</v>
      </c>
      <c r="DC36" s="7">
        <f t="shared" ref="DC36:DC66" si="90">SUM(Q36,AF36,AU36,BJ36,BY36)</f>
        <v>29453.46</v>
      </c>
      <c r="DD36" s="7">
        <f t="shared" ref="DD36:DD66" si="91">SUM(R36,AG36,AV36,BK36,BZ36)</f>
        <v>23909.02</v>
      </c>
      <c r="DE36" s="7">
        <f t="shared" ref="DE36:DE66" si="92">SUM(S36,AH36,AW36,BL36,CA36)</f>
        <v>21576.949999999997</v>
      </c>
      <c r="DF36" s="7">
        <f t="shared" ref="DF36:DF66" si="93">SUM(T36,AI36,AX36,BM36,CB36)</f>
        <v>19064.599999999999</v>
      </c>
      <c r="DG36" s="7">
        <f t="shared" ref="DG36:DG66" si="94">SUM(U36,AJ36,AY36,BN36,CC36)</f>
        <v>25214</v>
      </c>
      <c r="DH36" s="72">
        <f t="shared" ref="DH36:DH66" si="95">(0.372*G36+0.252*V36+0.311*AK36+0.254*AZ36+0.018*BO36)/1000</f>
        <v>70.977028000000004</v>
      </c>
      <c r="DI36" s="7">
        <f t="shared" si="74"/>
        <v>68.11985</v>
      </c>
      <c r="DJ36" s="7">
        <f t="shared" si="74"/>
        <v>31.635355000000004</v>
      </c>
      <c r="DK36" s="7">
        <f t="shared" si="74"/>
        <v>25.916443000000001</v>
      </c>
      <c r="DL36" s="7">
        <f t="shared" si="74"/>
        <v>32.800544000000002</v>
      </c>
      <c r="DM36" s="70" t="s">
        <v>55</v>
      </c>
      <c r="DN36" s="2" t="s">
        <v>1672</v>
      </c>
      <c r="DO36" s="30"/>
      <c r="DT36" s="1"/>
      <c r="DU36" s="1"/>
      <c r="DV36" s="1"/>
      <c r="DZ36" s="1"/>
      <c r="EA36" s="1"/>
      <c r="EB36" s="1"/>
      <c r="EC36" s="1"/>
      <c r="ED36" s="1"/>
      <c r="EE36" s="1"/>
      <c r="EF36" s="1"/>
      <c r="EG36" s="1"/>
      <c r="EH36" s="1"/>
    </row>
    <row r="37" spans="1:144" ht="27.75" customHeight="1" x14ac:dyDescent="0.25">
      <c r="A37" s="95" t="s">
        <v>113</v>
      </c>
      <c r="B37" s="70" t="s">
        <v>640</v>
      </c>
      <c r="C37" s="2" t="s">
        <v>105</v>
      </c>
      <c r="D37" s="2" t="s">
        <v>106</v>
      </c>
      <c r="E37" s="2">
        <v>1997</v>
      </c>
      <c r="F37" s="68">
        <v>1429</v>
      </c>
      <c r="G37" s="72">
        <v>57513</v>
      </c>
      <c r="H37" s="7">
        <v>55904</v>
      </c>
      <c r="I37" s="7">
        <v>50909</v>
      </c>
      <c r="J37" s="7">
        <v>59596</v>
      </c>
      <c r="K37" s="11">
        <v>56923</v>
      </c>
      <c r="L37" s="72">
        <f t="shared" si="66"/>
        <v>150.10892999999999</v>
      </c>
      <c r="M37" s="7">
        <f t="shared" si="75"/>
        <v>132.380672</v>
      </c>
      <c r="N37" s="7">
        <f t="shared" si="76"/>
        <v>120.55251199999999</v>
      </c>
      <c r="O37" s="7">
        <f t="shared" si="77"/>
        <v>141.12332800000001</v>
      </c>
      <c r="P37" s="11">
        <f t="shared" si="78"/>
        <v>134.79366400000001</v>
      </c>
      <c r="Q37" s="103">
        <v>10787.78</v>
      </c>
      <c r="R37" s="104">
        <v>10699.88</v>
      </c>
      <c r="S37" s="104">
        <v>9248.35</v>
      </c>
      <c r="T37" s="104">
        <v>10363.799999999999</v>
      </c>
      <c r="U37" s="105">
        <v>10203.5</v>
      </c>
      <c r="V37" s="72">
        <v>0</v>
      </c>
      <c r="W37" s="7">
        <v>0</v>
      </c>
      <c r="X37" s="7">
        <v>0</v>
      </c>
      <c r="Y37" s="7">
        <v>8764</v>
      </c>
      <c r="Z37" s="11">
        <v>0</v>
      </c>
      <c r="AA37" s="72">
        <f t="shared" si="67"/>
        <v>0</v>
      </c>
      <c r="AB37" s="7">
        <f t="shared" si="48"/>
        <v>0</v>
      </c>
      <c r="AC37" s="7">
        <f t="shared" si="49"/>
        <v>0</v>
      </c>
      <c r="AD37" s="7">
        <f t="shared" si="50"/>
        <v>10.47298</v>
      </c>
      <c r="AE37" s="7">
        <f t="shared" si="51"/>
        <v>0</v>
      </c>
      <c r="AF37" s="72">
        <v>0</v>
      </c>
      <c r="AG37" s="7">
        <v>0</v>
      </c>
      <c r="AH37" s="7">
        <v>0</v>
      </c>
      <c r="AI37" s="68">
        <v>714.9</v>
      </c>
      <c r="AJ37" s="11">
        <v>0</v>
      </c>
      <c r="AK37" s="72">
        <v>0</v>
      </c>
      <c r="AL37" s="7">
        <v>0</v>
      </c>
      <c r="AM37" s="7">
        <v>0</v>
      </c>
      <c r="AN37" s="7">
        <v>0</v>
      </c>
      <c r="AO37" s="11">
        <v>0</v>
      </c>
      <c r="AP37" s="72">
        <f t="shared" si="68"/>
        <v>0</v>
      </c>
      <c r="AQ37" s="7">
        <f t="shared" si="52"/>
        <v>0</v>
      </c>
      <c r="AR37" s="7">
        <f t="shared" si="53"/>
        <v>0</v>
      </c>
      <c r="AS37" s="7">
        <f t="shared" si="54"/>
        <v>0</v>
      </c>
      <c r="AT37" s="7">
        <f t="shared" si="55"/>
        <v>0</v>
      </c>
      <c r="AU37" s="149">
        <v>0</v>
      </c>
      <c r="AV37" s="150">
        <v>0</v>
      </c>
      <c r="AW37" s="150">
        <v>0</v>
      </c>
      <c r="AX37" s="150">
        <v>0</v>
      </c>
      <c r="AY37" s="151">
        <v>0</v>
      </c>
      <c r="AZ37" s="7">
        <v>52700</v>
      </c>
      <c r="BA37" s="7">
        <v>121563</v>
      </c>
      <c r="BB37" s="7">
        <v>58179</v>
      </c>
      <c r="BC37" s="7">
        <v>0</v>
      </c>
      <c r="BD37" s="7">
        <v>30710</v>
      </c>
      <c r="BE37" s="72">
        <f t="shared" si="69"/>
        <v>56.916000000000004</v>
      </c>
      <c r="BF37" s="7">
        <f t="shared" si="56"/>
        <v>146.361852</v>
      </c>
      <c r="BG37" s="7">
        <f t="shared" si="57"/>
        <v>70.047516000000002</v>
      </c>
      <c r="BH37" s="7">
        <f t="shared" si="58"/>
        <v>0</v>
      </c>
      <c r="BI37" s="7">
        <f t="shared" si="59"/>
        <v>36.97484</v>
      </c>
      <c r="BJ37" s="72">
        <v>8187.6</v>
      </c>
      <c r="BK37" s="7">
        <v>4863.3</v>
      </c>
      <c r="BL37" s="7">
        <v>6265.3</v>
      </c>
      <c r="BM37" s="7"/>
      <c r="BN37" s="11">
        <v>1940.6</v>
      </c>
      <c r="BO37" s="7">
        <v>0</v>
      </c>
      <c r="BP37" s="7">
        <v>0</v>
      </c>
      <c r="BQ37" s="7">
        <v>8094</v>
      </c>
      <c r="BR37" s="7">
        <v>90185</v>
      </c>
      <c r="BS37" s="7">
        <v>79623</v>
      </c>
      <c r="BT37" s="72">
        <f t="shared" si="70"/>
        <v>0</v>
      </c>
      <c r="BU37" s="7">
        <f t="shared" si="60"/>
        <v>0</v>
      </c>
      <c r="BV37" s="7">
        <f t="shared" si="61"/>
        <v>9.008621999999999</v>
      </c>
      <c r="BW37" s="7">
        <f t="shared" si="62"/>
        <v>100.375905</v>
      </c>
      <c r="BX37" s="7">
        <f t="shared" si="63"/>
        <v>88.620399000000006</v>
      </c>
      <c r="BY37" s="72">
        <v>0</v>
      </c>
      <c r="BZ37" s="7">
        <v>0</v>
      </c>
      <c r="CA37" s="7">
        <v>793.2</v>
      </c>
      <c r="CB37" s="7">
        <v>5708.1</v>
      </c>
      <c r="CC37" s="11">
        <v>4284</v>
      </c>
      <c r="CD37" s="72">
        <v>0</v>
      </c>
      <c r="CE37" s="7">
        <v>0</v>
      </c>
      <c r="CF37" s="7">
        <v>0</v>
      </c>
      <c r="CG37" s="7">
        <v>0</v>
      </c>
      <c r="CH37" s="11">
        <v>0</v>
      </c>
      <c r="CI37" s="72">
        <v>0</v>
      </c>
      <c r="CJ37" s="7">
        <v>0</v>
      </c>
      <c r="CK37" s="7">
        <v>0</v>
      </c>
      <c r="CL37" s="7">
        <v>0</v>
      </c>
      <c r="CM37" s="6">
        <v>10474</v>
      </c>
      <c r="CN37" s="10">
        <f t="shared" si="79"/>
        <v>0</v>
      </c>
      <c r="CO37" s="6">
        <f t="shared" si="79"/>
        <v>0</v>
      </c>
      <c r="CP37" s="6">
        <f t="shared" si="79"/>
        <v>9.008621999999999</v>
      </c>
      <c r="CQ37" s="6">
        <f t="shared" si="79"/>
        <v>100.375905</v>
      </c>
      <c r="CR37" s="9">
        <f t="shared" si="79"/>
        <v>101.23109500000001</v>
      </c>
      <c r="CS37" s="72">
        <f t="shared" si="80"/>
        <v>207.02492999999998</v>
      </c>
      <c r="CT37" s="7">
        <f t="shared" si="81"/>
        <v>278.742524</v>
      </c>
      <c r="CU37" s="7">
        <f t="shared" si="82"/>
        <v>199.60865000000001</v>
      </c>
      <c r="CV37" s="7">
        <f t="shared" si="83"/>
        <v>251.97221300000001</v>
      </c>
      <c r="CW37" s="11">
        <f t="shared" si="84"/>
        <v>260.38890300000003</v>
      </c>
      <c r="CX37" s="7">
        <f t="shared" si="85"/>
        <v>207.02492999999998</v>
      </c>
      <c r="CY37" s="7">
        <f t="shared" si="86"/>
        <v>278.742524</v>
      </c>
      <c r="CZ37" s="7">
        <f t="shared" si="87"/>
        <v>199.60865000000001</v>
      </c>
      <c r="DA37" s="7">
        <f t="shared" si="88"/>
        <v>251.97221300000001</v>
      </c>
      <c r="DB37" s="11">
        <f t="shared" si="89"/>
        <v>272.99959899999999</v>
      </c>
      <c r="DC37" s="7">
        <f t="shared" si="90"/>
        <v>18975.38</v>
      </c>
      <c r="DD37" s="7">
        <f t="shared" si="91"/>
        <v>15563.18</v>
      </c>
      <c r="DE37" s="7">
        <f t="shared" si="92"/>
        <v>16306.850000000002</v>
      </c>
      <c r="DF37" s="7">
        <f t="shared" si="93"/>
        <v>16786.8</v>
      </c>
      <c r="DG37" s="7">
        <f t="shared" si="94"/>
        <v>16428.099999999999</v>
      </c>
      <c r="DH37" s="72">
        <f t="shared" si="95"/>
        <v>34.780636000000001</v>
      </c>
      <c r="DI37" s="7">
        <f t="shared" si="74"/>
        <v>49.381226000000005</v>
      </c>
      <c r="DJ37" s="7">
        <f t="shared" si="74"/>
        <v>31.774037</v>
      </c>
      <c r="DK37" s="7">
        <f t="shared" si="74"/>
        <v>23.558133999999999</v>
      </c>
      <c r="DL37" s="7">
        <f t="shared" si="74"/>
        <v>28.075067000000004</v>
      </c>
      <c r="DM37" s="70" t="s">
        <v>55</v>
      </c>
      <c r="DN37" s="2" t="s">
        <v>1673</v>
      </c>
      <c r="DO37" s="30" t="s">
        <v>56</v>
      </c>
    </row>
    <row r="38" spans="1:144" ht="41.25" customHeight="1" x14ac:dyDescent="0.25">
      <c r="A38" s="95" t="s">
        <v>94</v>
      </c>
      <c r="B38" s="70" t="s">
        <v>185</v>
      </c>
      <c r="C38" s="2" t="s">
        <v>90</v>
      </c>
      <c r="D38" s="2" t="s">
        <v>93</v>
      </c>
      <c r="E38" s="2">
        <v>2008</v>
      </c>
      <c r="F38" s="68">
        <v>1050</v>
      </c>
      <c r="G38" s="72">
        <v>53468</v>
      </c>
      <c r="H38" s="7">
        <v>53481</v>
      </c>
      <c r="I38" s="7">
        <v>60515</v>
      </c>
      <c r="J38" s="7">
        <v>70177</v>
      </c>
      <c r="K38" s="11">
        <v>66007</v>
      </c>
      <c r="L38" s="72">
        <f t="shared" si="66"/>
        <v>139.55148</v>
      </c>
      <c r="M38" s="7">
        <f t="shared" si="75"/>
        <v>126.64300799999999</v>
      </c>
      <c r="N38" s="7">
        <f t="shared" si="76"/>
        <v>143.29952</v>
      </c>
      <c r="O38" s="7">
        <f t="shared" si="77"/>
        <v>166.179136</v>
      </c>
      <c r="P38" s="11">
        <f t="shared" si="78"/>
        <v>156.304576</v>
      </c>
      <c r="Q38" s="103">
        <v>11241.98</v>
      </c>
      <c r="R38" s="104">
        <v>10720.23</v>
      </c>
      <c r="S38" s="104">
        <v>11072.64</v>
      </c>
      <c r="T38" s="104">
        <v>12303.1</v>
      </c>
      <c r="U38" s="105">
        <v>12130</v>
      </c>
      <c r="V38" s="72">
        <v>0</v>
      </c>
      <c r="W38" s="7">
        <v>0</v>
      </c>
      <c r="X38" s="7">
        <v>0</v>
      </c>
      <c r="Y38" s="7">
        <v>0</v>
      </c>
      <c r="Z38" s="11">
        <v>0</v>
      </c>
      <c r="AA38" s="72">
        <f t="shared" si="67"/>
        <v>0</v>
      </c>
      <c r="AB38" s="7">
        <f t="shared" si="48"/>
        <v>0</v>
      </c>
      <c r="AC38" s="7">
        <f t="shared" si="49"/>
        <v>0</v>
      </c>
      <c r="AD38" s="7">
        <f t="shared" si="50"/>
        <v>0</v>
      </c>
      <c r="AE38" s="7">
        <f t="shared" si="51"/>
        <v>0</v>
      </c>
      <c r="AF38" s="72">
        <v>0</v>
      </c>
      <c r="AG38" s="7">
        <v>0</v>
      </c>
      <c r="AH38" s="7">
        <v>0</v>
      </c>
      <c r="AI38" s="7">
        <v>0</v>
      </c>
      <c r="AJ38" s="11">
        <v>0</v>
      </c>
      <c r="AK38" s="72">
        <v>0</v>
      </c>
      <c r="AL38" s="7">
        <v>0</v>
      </c>
      <c r="AM38" s="7">
        <v>0</v>
      </c>
      <c r="AN38" s="7">
        <v>0</v>
      </c>
      <c r="AO38" s="11">
        <v>0</v>
      </c>
      <c r="AP38" s="72">
        <f t="shared" si="68"/>
        <v>0</v>
      </c>
      <c r="AQ38" s="7">
        <f t="shared" si="52"/>
        <v>0</v>
      </c>
      <c r="AR38" s="7">
        <f t="shared" si="53"/>
        <v>0</v>
      </c>
      <c r="AS38" s="7">
        <f t="shared" si="54"/>
        <v>0</v>
      </c>
      <c r="AT38" s="7">
        <f t="shared" si="55"/>
        <v>0</v>
      </c>
      <c r="AU38" s="149">
        <v>0</v>
      </c>
      <c r="AV38" s="150">
        <v>0</v>
      </c>
      <c r="AW38" s="150">
        <v>0</v>
      </c>
      <c r="AX38" s="150">
        <v>0</v>
      </c>
      <c r="AY38" s="151">
        <v>0</v>
      </c>
      <c r="AZ38" s="7">
        <v>0</v>
      </c>
      <c r="BA38" s="7">
        <v>0</v>
      </c>
      <c r="BB38" s="7">
        <v>0</v>
      </c>
      <c r="BC38" s="7">
        <v>0</v>
      </c>
      <c r="BD38" s="7">
        <v>0</v>
      </c>
      <c r="BE38" s="72">
        <f t="shared" si="69"/>
        <v>0</v>
      </c>
      <c r="BF38" s="7">
        <f t="shared" si="56"/>
        <v>0</v>
      </c>
      <c r="BG38" s="7">
        <f t="shared" si="57"/>
        <v>0</v>
      </c>
      <c r="BH38" s="7">
        <f t="shared" si="58"/>
        <v>0</v>
      </c>
      <c r="BI38" s="7">
        <f t="shared" si="59"/>
        <v>0</v>
      </c>
      <c r="BJ38" s="72">
        <v>0</v>
      </c>
      <c r="BK38" s="7">
        <v>0</v>
      </c>
      <c r="BL38" s="7">
        <v>0</v>
      </c>
      <c r="BM38" s="7">
        <v>0</v>
      </c>
      <c r="BN38" s="11">
        <v>0</v>
      </c>
      <c r="BO38" s="7">
        <v>0</v>
      </c>
      <c r="BP38" s="7">
        <v>0</v>
      </c>
      <c r="BQ38" s="7">
        <v>0</v>
      </c>
      <c r="BR38" s="7">
        <v>0</v>
      </c>
      <c r="BS38" s="7">
        <v>0</v>
      </c>
      <c r="BT38" s="72">
        <f t="shared" si="70"/>
        <v>0</v>
      </c>
      <c r="BU38" s="7">
        <f t="shared" si="60"/>
        <v>0</v>
      </c>
      <c r="BV38" s="7">
        <f t="shared" si="61"/>
        <v>0</v>
      </c>
      <c r="BW38" s="7">
        <f t="shared" si="62"/>
        <v>0</v>
      </c>
      <c r="BX38" s="7">
        <f t="shared" si="63"/>
        <v>0</v>
      </c>
      <c r="BY38" s="72">
        <v>0</v>
      </c>
      <c r="BZ38" s="7">
        <v>0</v>
      </c>
      <c r="CA38" s="7">
        <v>0</v>
      </c>
      <c r="CB38" s="7">
        <v>0</v>
      </c>
      <c r="CC38" s="11">
        <v>0</v>
      </c>
      <c r="CD38" s="72">
        <v>0</v>
      </c>
      <c r="CE38" s="7">
        <v>0</v>
      </c>
      <c r="CF38" s="7">
        <v>0</v>
      </c>
      <c r="CG38" s="7">
        <v>0</v>
      </c>
      <c r="CH38" s="11">
        <v>0</v>
      </c>
      <c r="CI38" s="72">
        <v>0</v>
      </c>
      <c r="CJ38" s="7">
        <v>0</v>
      </c>
      <c r="CK38" s="7">
        <v>0</v>
      </c>
      <c r="CL38" s="7">
        <v>0</v>
      </c>
      <c r="CM38" s="7">
        <v>0</v>
      </c>
      <c r="CN38" s="10">
        <f t="shared" ref="CN38:CN64" si="96">BT38+CD38/1000*2.368</f>
        <v>0</v>
      </c>
      <c r="CO38" s="6">
        <f t="shared" ref="CO38:CO64" si="97">BU38+CE38/1000*2.368</f>
        <v>0</v>
      </c>
      <c r="CP38" s="6">
        <f t="shared" ref="CP38:CP64" si="98">BV38+CF38/1000*2.368</f>
        <v>0</v>
      </c>
      <c r="CQ38" s="6">
        <f t="shared" ref="CQ38:CQ64" si="99">BW38+CG38/1000*2.368</f>
        <v>0</v>
      </c>
      <c r="CR38" s="9">
        <f t="shared" ref="CR38:CR64" si="100">BX38+CH38/1000*2.368</f>
        <v>0</v>
      </c>
      <c r="CS38" s="72">
        <f t="shared" si="80"/>
        <v>139.55148</v>
      </c>
      <c r="CT38" s="7">
        <f t="shared" si="81"/>
        <v>126.64300799999999</v>
      </c>
      <c r="CU38" s="7">
        <f t="shared" si="82"/>
        <v>143.29952</v>
      </c>
      <c r="CV38" s="7">
        <f t="shared" si="83"/>
        <v>166.179136</v>
      </c>
      <c r="CW38" s="11">
        <f t="shared" si="84"/>
        <v>156.304576</v>
      </c>
      <c r="CX38" s="7">
        <f t="shared" si="85"/>
        <v>139.55148</v>
      </c>
      <c r="CY38" s="7">
        <f t="shared" si="86"/>
        <v>126.64300799999999</v>
      </c>
      <c r="CZ38" s="7">
        <f t="shared" si="87"/>
        <v>143.29952</v>
      </c>
      <c r="DA38" s="7">
        <f t="shared" si="88"/>
        <v>166.179136</v>
      </c>
      <c r="DB38" s="11">
        <f t="shared" si="89"/>
        <v>156.304576</v>
      </c>
      <c r="DC38" s="7">
        <f t="shared" si="90"/>
        <v>11241.98</v>
      </c>
      <c r="DD38" s="7">
        <f t="shared" si="91"/>
        <v>10720.23</v>
      </c>
      <c r="DE38" s="7">
        <f t="shared" si="92"/>
        <v>11072.64</v>
      </c>
      <c r="DF38" s="7">
        <f t="shared" si="93"/>
        <v>12303.1</v>
      </c>
      <c r="DG38" s="7">
        <f t="shared" si="94"/>
        <v>12130</v>
      </c>
      <c r="DH38" s="72">
        <f t="shared" si="95"/>
        <v>19.890096</v>
      </c>
      <c r="DI38" s="7">
        <f t="shared" si="74"/>
        <v>17.702210999999998</v>
      </c>
      <c r="DJ38" s="7">
        <f t="shared" si="74"/>
        <v>20.030465</v>
      </c>
      <c r="DK38" s="7">
        <f t="shared" si="74"/>
        <v>23.228587000000001</v>
      </c>
      <c r="DL38" s="7">
        <f t="shared" si="74"/>
        <v>21.848317000000002</v>
      </c>
      <c r="DM38" s="70" t="s">
        <v>55</v>
      </c>
      <c r="DN38" s="2" t="s">
        <v>56</v>
      </c>
      <c r="DO38" s="30" t="s">
        <v>56</v>
      </c>
    </row>
    <row r="39" spans="1:144" ht="27.75" customHeight="1" x14ac:dyDescent="0.25">
      <c r="A39" s="95" t="s">
        <v>1440</v>
      </c>
      <c r="B39" s="70" t="s">
        <v>1589</v>
      </c>
      <c r="C39" s="2" t="s">
        <v>75</v>
      </c>
      <c r="D39" s="2" t="s">
        <v>75</v>
      </c>
      <c r="E39" s="2" t="s">
        <v>309</v>
      </c>
      <c r="F39" s="68" t="s">
        <v>309</v>
      </c>
      <c r="G39" s="71">
        <v>41495</v>
      </c>
      <c r="H39" s="27">
        <v>71939</v>
      </c>
      <c r="I39" s="27">
        <v>51701</v>
      </c>
      <c r="J39" s="27">
        <v>43837</v>
      </c>
      <c r="K39" s="28">
        <v>60980</v>
      </c>
      <c r="L39" s="72">
        <f>G39*0.001*2.368</f>
        <v>98.260159999999985</v>
      </c>
      <c r="M39" s="7">
        <f t="shared" si="75"/>
        <v>170.351552</v>
      </c>
      <c r="N39" s="7">
        <f t="shared" si="76"/>
        <v>122.42796799999999</v>
      </c>
      <c r="O39" s="7">
        <f t="shared" si="77"/>
        <v>103.806016</v>
      </c>
      <c r="P39" s="11">
        <f t="shared" si="78"/>
        <v>144.40064000000001</v>
      </c>
      <c r="Q39" s="71">
        <v>8817.66</v>
      </c>
      <c r="R39" s="27">
        <v>11594.22</v>
      </c>
      <c r="S39" s="27">
        <v>9177.2999999999993</v>
      </c>
      <c r="T39" s="27">
        <v>7807.79</v>
      </c>
      <c r="U39" s="28">
        <v>9166.98</v>
      </c>
      <c r="V39" s="71">
        <v>0</v>
      </c>
      <c r="W39" s="27">
        <v>0</v>
      </c>
      <c r="X39" s="27">
        <v>0</v>
      </c>
      <c r="Y39" s="27">
        <v>0</v>
      </c>
      <c r="Z39" s="28">
        <v>0</v>
      </c>
      <c r="AA39" s="72">
        <f>0.001*V39*1.195</f>
        <v>0</v>
      </c>
      <c r="AB39" s="7">
        <f t="shared" si="48"/>
        <v>0</v>
      </c>
      <c r="AC39" s="7">
        <f t="shared" si="49"/>
        <v>0</v>
      </c>
      <c r="AD39" s="7">
        <f t="shared" si="50"/>
        <v>0</v>
      </c>
      <c r="AE39" s="7">
        <f t="shared" si="51"/>
        <v>0</v>
      </c>
      <c r="AF39" s="72">
        <v>0</v>
      </c>
      <c r="AG39" s="7">
        <v>0</v>
      </c>
      <c r="AH39" s="7">
        <v>0</v>
      </c>
      <c r="AI39" s="7">
        <v>0</v>
      </c>
      <c r="AJ39" s="11">
        <v>0</v>
      </c>
      <c r="AK39" s="72">
        <v>0</v>
      </c>
      <c r="AL39" s="7">
        <v>0</v>
      </c>
      <c r="AM39" s="7">
        <v>0</v>
      </c>
      <c r="AN39" s="7">
        <v>0</v>
      </c>
      <c r="AO39" s="11">
        <v>0</v>
      </c>
      <c r="AP39" s="72">
        <f>AK39*0.001*1.182</f>
        <v>0</v>
      </c>
      <c r="AQ39" s="7">
        <f t="shared" si="52"/>
        <v>0</v>
      </c>
      <c r="AR39" s="7">
        <f t="shared" si="53"/>
        <v>0</v>
      </c>
      <c r="AS39" s="7">
        <f t="shared" si="54"/>
        <v>0</v>
      </c>
      <c r="AT39" s="7">
        <f t="shared" si="55"/>
        <v>0</v>
      </c>
      <c r="AU39" s="72">
        <v>0</v>
      </c>
      <c r="AV39" s="7">
        <v>0</v>
      </c>
      <c r="AW39" s="7">
        <v>0</v>
      </c>
      <c r="AX39" s="7">
        <v>0</v>
      </c>
      <c r="AY39" s="11">
        <v>0</v>
      </c>
      <c r="AZ39" s="27">
        <v>0</v>
      </c>
      <c r="BA39" s="27">
        <v>0</v>
      </c>
      <c r="BB39" s="27">
        <v>0</v>
      </c>
      <c r="BC39" s="27">
        <v>0</v>
      </c>
      <c r="BD39" s="27">
        <v>0</v>
      </c>
      <c r="BE39" s="72">
        <f>AZ39*0.001*1.204</f>
        <v>0</v>
      </c>
      <c r="BF39" s="7">
        <f t="shared" si="56"/>
        <v>0</v>
      </c>
      <c r="BG39" s="7">
        <f t="shared" si="57"/>
        <v>0</v>
      </c>
      <c r="BH39" s="7">
        <f t="shared" si="58"/>
        <v>0</v>
      </c>
      <c r="BI39" s="7">
        <f t="shared" si="59"/>
        <v>0</v>
      </c>
      <c r="BJ39" s="72">
        <v>0</v>
      </c>
      <c r="BK39" s="7">
        <v>0</v>
      </c>
      <c r="BL39" s="7">
        <v>0</v>
      </c>
      <c r="BM39" s="7">
        <v>0</v>
      </c>
      <c r="BN39" s="11">
        <v>0</v>
      </c>
      <c r="BO39" s="7">
        <v>0</v>
      </c>
      <c r="BP39" s="7">
        <v>0</v>
      </c>
      <c r="BQ39" s="7">
        <v>0</v>
      </c>
      <c r="BR39" s="7">
        <v>0</v>
      </c>
      <c r="BS39" s="7">
        <v>0</v>
      </c>
      <c r="BT39" s="72">
        <f>BO39*0.001*1.113</f>
        <v>0</v>
      </c>
      <c r="BU39" s="7">
        <f t="shared" si="60"/>
        <v>0</v>
      </c>
      <c r="BV39" s="7">
        <f t="shared" si="61"/>
        <v>0</v>
      </c>
      <c r="BW39" s="7">
        <f t="shared" si="62"/>
        <v>0</v>
      </c>
      <c r="BX39" s="7">
        <f t="shared" si="63"/>
        <v>0</v>
      </c>
      <c r="BY39" s="72">
        <v>0</v>
      </c>
      <c r="BZ39" s="7">
        <v>0</v>
      </c>
      <c r="CA39" s="7">
        <v>0</v>
      </c>
      <c r="CB39" s="7">
        <v>0</v>
      </c>
      <c r="CC39" s="11">
        <v>0</v>
      </c>
      <c r="CD39" s="72">
        <v>0</v>
      </c>
      <c r="CE39" s="7">
        <v>0</v>
      </c>
      <c r="CF39" s="7">
        <v>0</v>
      </c>
      <c r="CG39" s="7">
        <v>0</v>
      </c>
      <c r="CH39" s="11">
        <v>0</v>
      </c>
      <c r="CI39" s="72">
        <v>0</v>
      </c>
      <c r="CJ39" s="7">
        <v>0</v>
      </c>
      <c r="CK39" s="7">
        <v>0</v>
      </c>
      <c r="CL39" s="7">
        <v>0</v>
      </c>
      <c r="CM39" s="7">
        <v>0</v>
      </c>
      <c r="CN39" s="72">
        <f t="shared" si="96"/>
        <v>0</v>
      </c>
      <c r="CO39" s="7">
        <f t="shared" si="97"/>
        <v>0</v>
      </c>
      <c r="CP39" s="7">
        <f t="shared" si="98"/>
        <v>0</v>
      </c>
      <c r="CQ39" s="7">
        <f t="shared" si="99"/>
        <v>0</v>
      </c>
      <c r="CR39" s="11">
        <f t="shared" si="100"/>
        <v>0</v>
      </c>
      <c r="CS39" s="72">
        <f t="shared" si="80"/>
        <v>98.260159999999985</v>
      </c>
      <c r="CT39" s="7">
        <f t="shared" si="81"/>
        <v>170.351552</v>
      </c>
      <c r="CU39" s="7">
        <f t="shared" si="82"/>
        <v>122.42796799999999</v>
      </c>
      <c r="CV39" s="7">
        <f t="shared" si="83"/>
        <v>103.806016</v>
      </c>
      <c r="CW39" s="11">
        <f t="shared" si="84"/>
        <v>144.40064000000001</v>
      </c>
      <c r="CX39" s="7">
        <f t="shared" si="85"/>
        <v>98.260159999999985</v>
      </c>
      <c r="CY39" s="7">
        <f t="shared" si="86"/>
        <v>170.351552</v>
      </c>
      <c r="CZ39" s="7">
        <f t="shared" si="87"/>
        <v>122.42796799999999</v>
      </c>
      <c r="DA39" s="7">
        <f t="shared" si="88"/>
        <v>103.806016</v>
      </c>
      <c r="DB39" s="11">
        <f t="shared" si="89"/>
        <v>144.40064000000001</v>
      </c>
      <c r="DC39" s="7">
        <f t="shared" si="90"/>
        <v>8817.66</v>
      </c>
      <c r="DD39" s="7">
        <f t="shared" si="91"/>
        <v>11594.22</v>
      </c>
      <c r="DE39" s="7">
        <f t="shared" si="92"/>
        <v>9177.2999999999993</v>
      </c>
      <c r="DF39" s="7">
        <f t="shared" si="93"/>
        <v>7807.79</v>
      </c>
      <c r="DG39" s="7">
        <f t="shared" si="94"/>
        <v>9166.98</v>
      </c>
      <c r="DH39" s="72">
        <f t="shared" si="95"/>
        <v>15.43614</v>
      </c>
      <c r="DI39" s="7">
        <f t="shared" ref="DI39:DL40" si="101">(0.372*H39+0.252*W39+0.311*AL39+0.254*BA39+0.018*BP39)/1000</f>
        <v>26.761308</v>
      </c>
      <c r="DJ39" s="7">
        <f t="shared" si="101"/>
        <v>19.232772000000001</v>
      </c>
      <c r="DK39" s="7">
        <f t="shared" si="101"/>
        <v>16.307364</v>
      </c>
      <c r="DL39" s="7">
        <f t="shared" si="101"/>
        <v>22.684560000000001</v>
      </c>
      <c r="DM39" s="70" t="s">
        <v>309</v>
      </c>
      <c r="DN39" s="2"/>
      <c r="DO39" s="30"/>
      <c r="DT39" s="1"/>
      <c r="DU39" s="1"/>
      <c r="DV39" s="1"/>
      <c r="DZ39" s="1"/>
      <c r="EA39" s="1"/>
      <c r="EB39" s="1"/>
      <c r="EC39" s="1"/>
      <c r="ED39" s="1"/>
      <c r="EE39" s="1"/>
      <c r="EF39" s="1"/>
      <c r="EG39" s="1"/>
      <c r="EH39" s="1"/>
    </row>
    <row r="40" spans="1:144" x14ac:dyDescent="0.25">
      <c r="A40" s="95" t="s">
        <v>1412</v>
      </c>
      <c r="B40" s="70" t="s">
        <v>1598</v>
      </c>
      <c r="C40" s="2" t="s">
        <v>1401</v>
      </c>
      <c r="D40" s="2" t="s">
        <v>1413</v>
      </c>
      <c r="E40" s="2" t="s">
        <v>309</v>
      </c>
      <c r="F40" s="69" t="s">
        <v>309</v>
      </c>
      <c r="G40" s="7">
        <v>0</v>
      </c>
      <c r="H40" s="7">
        <v>43545</v>
      </c>
      <c r="I40" s="7">
        <v>59234</v>
      </c>
      <c r="J40" s="7">
        <v>49497</v>
      </c>
      <c r="K40" s="11">
        <v>48554</v>
      </c>
      <c r="L40" s="72">
        <f>G40*0.001*2.368</f>
        <v>0</v>
      </c>
      <c r="M40" s="7">
        <f t="shared" si="75"/>
        <v>103.11456</v>
      </c>
      <c r="N40" s="7">
        <f t="shared" si="76"/>
        <v>140.26611199999999</v>
      </c>
      <c r="O40" s="7">
        <f t="shared" si="77"/>
        <v>117.208896</v>
      </c>
      <c r="P40" s="11">
        <f t="shared" si="78"/>
        <v>114.975872</v>
      </c>
      <c r="Q40" s="7">
        <v>1669.87</v>
      </c>
      <c r="R40" s="7">
        <v>7130.23</v>
      </c>
      <c r="S40" s="7">
        <v>8793.09</v>
      </c>
      <c r="T40" s="7">
        <v>7251.13</v>
      </c>
      <c r="U40" s="11">
        <v>7220.62</v>
      </c>
      <c r="V40" s="7">
        <v>0</v>
      </c>
      <c r="W40" s="7">
        <v>0</v>
      </c>
      <c r="X40" s="7">
        <v>0</v>
      </c>
      <c r="Y40" s="7">
        <v>0</v>
      </c>
      <c r="Z40" s="11">
        <v>0</v>
      </c>
      <c r="AA40" s="72">
        <f>0.001*V40*1.195</f>
        <v>0</v>
      </c>
      <c r="AB40" s="7">
        <f t="shared" si="48"/>
        <v>0</v>
      </c>
      <c r="AC40" s="7">
        <f t="shared" si="49"/>
        <v>0</v>
      </c>
      <c r="AD40" s="7">
        <f t="shared" si="50"/>
        <v>0</v>
      </c>
      <c r="AE40" s="7">
        <f t="shared" si="51"/>
        <v>0</v>
      </c>
      <c r="AF40" s="72">
        <v>0</v>
      </c>
      <c r="AG40" s="7">
        <v>0</v>
      </c>
      <c r="AH40" s="7">
        <v>0</v>
      </c>
      <c r="AI40" s="7">
        <v>0</v>
      </c>
      <c r="AJ40" s="11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2">
        <f>AK40*0.001*1.182</f>
        <v>0</v>
      </c>
      <c r="AQ40" s="7">
        <f t="shared" si="52"/>
        <v>0</v>
      </c>
      <c r="AR40" s="7">
        <f t="shared" si="53"/>
        <v>0</v>
      </c>
      <c r="AS40" s="7">
        <f t="shared" si="54"/>
        <v>0</v>
      </c>
      <c r="AT40" s="7">
        <f t="shared" si="55"/>
        <v>0</v>
      </c>
      <c r="AU40" s="72">
        <v>0</v>
      </c>
      <c r="AV40" s="7">
        <v>0</v>
      </c>
      <c r="AW40" s="7">
        <v>0</v>
      </c>
      <c r="AX40" s="7">
        <v>0</v>
      </c>
      <c r="AY40" s="11">
        <v>0</v>
      </c>
      <c r="AZ40" s="27">
        <v>0</v>
      </c>
      <c r="BA40" s="27">
        <v>0</v>
      </c>
      <c r="BB40" s="27">
        <v>0</v>
      </c>
      <c r="BC40" s="27">
        <v>0</v>
      </c>
      <c r="BD40" s="27">
        <v>0</v>
      </c>
      <c r="BE40" s="72">
        <f>AZ40*0.001*1.204</f>
        <v>0</v>
      </c>
      <c r="BF40" s="7">
        <f t="shared" si="56"/>
        <v>0</v>
      </c>
      <c r="BG40" s="7">
        <f t="shared" si="57"/>
        <v>0</v>
      </c>
      <c r="BH40" s="7">
        <f t="shared" si="58"/>
        <v>0</v>
      </c>
      <c r="BI40" s="7">
        <f t="shared" si="59"/>
        <v>0</v>
      </c>
      <c r="BJ40" s="72">
        <v>0</v>
      </c>
      <c r="BK40" s="7">
        <v>0</v>
      </c>
      <c r="BL40" s="7">
        <v>0</v>
      </c>
      <c r="BM40" s="7">
        <v>0</v>
      </c>
      <c r="BN40" s="11">
        <v>0</v>
      </c>
      <c r="BO40" s="7">
        <v>0</v>
      </c>
      <c r="BP40" s="7">
        <v>0</v>
      </c>
      <c r="BQ40" s="7">
        <v>0</v>
      </c>
      <c r="BR40" s="7">
        <v>0</v>
      </c>
      <c r="BS40" s="7">
        <v>0</v>
      </c>
      <c r="BT40" s="72">
        <f>BO40*0.001*1.113</f>
        <v>0</v>
      </c>
      <c r="BU40" s="7">
        <f t="shared" si="60"/>
        <v>0</v>
      </c>
      <c r="BV40" s="7">
        <f t="shared" si="61"/>
        <v>0</v>
      </c>
      <c r="BW40" s="7">
        <f t="shared" si="62"/>
        <v>0</v>
      </c>
      <c r="BX40" s="7">
        <f t="shared" si="63"/>
        <v>0</v>
      </c>
      <c r="BY40" s="72">
        <v>0</v>
      </c>
      <c r="BZ40" s="7">
        <v>0</v>
      </c>
      <c r="CA40" s="7">
        <v>0</v>
      </c>
      <c r="CB40" s="7">
        <v>0</v>
      </c>
      <c r="CC40" s="11">
        <v>0</v>
      </c>
      <c r="CD40" s="72">
        <v>0</v>
      </c>
      <c r="CE40" s="7">
        <v>0</v>
      </c>
      <c r="CF40" s="7">
        <v>0</v>
      </c>
      <c r="CG40" s="7">
        <v>0</v>
      </c>
      <c r="CH40" s="11">
        <v>0</v>
      </c>
      <c r="CI40" s="72">
        <v>0</v>
      </c>
      <c r="CJ40" s="7">
        <v>0</v>
      </c>
      <c r="CK40" s="7">
        <v>0</v>
      </c>
      <c r="CL40" s="7">
        <v>0</v>
      </c>
      <c r="CM40" s="7">
        <v>0</v>
      </c>
      <c r="CN40" s="72">
        <f t="shared" si="96"/>
        <v>0</v>
      </c>
      <c r="CO40" s="7">
        <f t="shared" si="97"/>
        <v>0</v>
      </c>
      <c r="CP40" s="7">
        <f t="shared" si="98"/>
        <v>0</v>
      </c>
      <c r="CQ40" s="7">
        <f t="shared" si="99"/>
        <v>0</v>
      </c>
      <c r="CR40" s="11">
        <f t="shared" si="100"/>
        <v>0</v>
      </c>
      <c r="CS40" s="72">
        <f t="shared" si="80"/>
        <v>0</v>
      </c>
      <c r="CT40" s="7">
        <f t="shared" si="81"/>
        <v>103.11456</v>
      </c>
      <c r="CU40" s="7">
        <f t="shared" si="82"/>
        <v>140.26611199999999</v>
      </c>
      <c r="CV40" s="7">
        <f t="shared" si="83"/>
        <v>117.208896</v>
      </c>
      <c r="CW40" s="11">
        <f t="shared" si="84"/>
        <v>114.975872</v>
      </c>
      <c r="CX40" s="7">
        <f t="shared" si="85"/>
        <v>0</v>
      </c>
      <c r="CY40" s="7">
        <f t="shared" si="86"/>
        <v>103.11456</v>
      </c>
      <c r="CZ40" s="7">
        <f t="shared" si="87"/>
        <v>140.26611199999999</v>
      </c>
      <c r="DA40" s="7">
        <f t="shared" si="88"/>
        <v>117.208896</v>
      </c>
      <c r="DB40" s="11">
        <f t="shared" si="89"/>
        <v>114.975872</v>
      </c>
      <c r="DC40" s="7">
        <f t="shared" si="90"/>
        <v>1669.87</v>
      </c>
      <c r="DD40" s="7">
        <f t="shared" si="91"/>
        <v>7130.23</v>
      </c>
      <c r="DE40" s="7">
        <f t="shared" si="92"/>
        <v>8793.09</v>
      </c>
      <c r="DF40" s="7">
        <f t="shared" si="93"/>
        <v>7251.13</v>
      </c>
      <c r="DG40" s="7">
        <f t="shared" si="94"/>
        <v>7220.62</v>
      </c>
      <c r="DH40" s="72">
        <f t="shared" si="95"/>
        <v>0</v>
      </c>
      <c r="DI40" s="7">
        <f t="shared" si="101"/>
        <v>16.198740000000001</v>
      </c>
      <c r="DJ40" s="7">
        <f t="shared" si="101"/>
        <v>22.035048</v>
      </c>
      <c r="DK40" s="7">
        <f t="shared" si="101"/>
        <v>18.412883999999998</v>
      </c>
      <c r="DL40" s="7">
        <f t="shared" si="101"/>
        <v>18.062087999999999</v>
      </c>
      <c r="DM40" s="70" t="s">
        <v>91</v>
      </c>
      <c r="DN40" s="2" t="s">
        <v>56</v>
      </c>
      <c r="DO40" s="30" t="s">
        <v>56</v>
      </c>
    </row>
    <row r="41" spans="1:144" s="108" customFormat="1" ht="31.5" customHeight="1" x14ac:dyDescent="0.25">
      <c r="A41" s="79" t="s">
        <v>1434</v>
      </c>
      <c r="B41" s="70" t="s">
        <v>177</v>
      </c>
      <c r="C41" s="2" t="s">
        <v>105</v>
      </c>
      <c r="D41" s="2" t="s">
        <v>114</v>
      </c>
      <c r="E41" s="2">
        <v>1972</v>
      </c>
      <c r="F41" s="68">
        <v>794</v>
      </c>
      <c r="G41" s="72">
        <v>43303</v>
      </c>
      <c r="H41" s="7">
        <v>46229</v>
      </c>
      <c r="I41" s="7">
        <v>49021</v>
      </c>
      <c r="J41" s="7">
        <v>46517</v>
      </c>
      <c r="K41" s="7">
        <v>48073</v>
      </c>
      <c r="L41" s="72">
        <f>G41*0.001*2.61</f>
        <v>113.02083</v>
      </c>
      <c r="M41" s="7">
        <f t="shared" si="75"/>
        <v>109.47027199999999</v>
      </c>
      <c r="N41" s="7">
        <f t="shared" si="76"/>
        <v>116.081728</v>
      </c>
      <c r="O41" s="7">
        <f t="shared" si="77"/>
        <v>110.15225600000001</v>
      </c>
      <c r="P41" s="11">
        <f t="shared" si="78"/>
        <v>113.83686399999999</v>
      </c>
      <c r="Q41" s="67">
        <v>10396.040000000001</v>
      </c>
      <c r="R41" s="68">
        <v>10216</v>
      </c>
      <c r="S41" s="68">
        <v>10307.41</v>
      </c>
      <c r="T41" s="68">
        <v>9848.6</v>
      </c>
      <c r="U41" s="69">
        <v>9126.2999999999993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2">
        <f>0.001*V41*1.01</f>
        <v>0</v>
      </c>
      <c r="AB41" s="7">
        <f t="shared" si="48"/>
        <v>0</v>
      </c>
      <c r="AC41" s="7">
        <f t="shared" si="49"/>
        <v>0</v>
      </c>
      <c r="AD41" s="7">
        <f t="shared" si="50"/>
        <v>0</v>
      </c>
      <c r="AE41" s="7">
        <f t="shared" si="51"/>
        <v>0</v>
      </c>
      <c r="AF41" s="72">
        <v>0</v>
      </c>
      <c r="AG41" s="7">
        <v>0</v>
      </c>
      <c r="AH41" s="7">
        <v>0</v>
      </c>
      <c r="AI41" s="7">
        <v>0</v>
      </c>
      <c r="AJ41" s="11">
        <v>0</v>
      </c>
      <c r="AK41" s="7">
        <v>0</v>
      </c>
      <c r="AL41" s="7">
        <v>0</v>
      </c>
      <c r="AM41" s="7">
        <v>0</v>
      </c>
      <c r="AN41" s="7">
        <v>0</v>
      </c>
      <c r="AO41" s="11">
        <v>0</v>
      </c>
      <c r="AP41" s="72">
        <f>AK41*0.001*1.08</f>
        <v>0</v>
      </c>
      <c r="AQ41" s="7">
        <f t="shared" si="52"/>
        <v>0</v>
      </c>
      <c r="AR41" s="7">
        <f t="shared" si="53"/>
        <v>0</v>
      </c>
      <c r="AS41" s="7">
        <f t="shared" si="54"/>
        <v>0</v>
      </c>
      <c r="AT41" s="7">
        <f t="shared" si="55"/>
        <v>0</v>
      </c>
      <c r="AU41" s="149">
        <v>0</v>
      </c>
      <c r="AV41" s="150">
        <v>0</v>
      </c>
      <c r="AW41" s="150">
        <v>0</v>
      </c>
      <c r="AX41" s="150">
        <v>0</v>
      </c>
      <c r="AY41" s="151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2">
        <f>AZ41*0.001*1.08</f>
        <v>0</v>
      </c>
      <c r="BF41" s="7">
        <f t="shared" si="56"/>
        <v>0</v>
      </c>
      <c r="BG41" s="7">
        <f t="shared" si="57"/>
        <v>0</v>
      </c>
      <c r="BH41" s="7">
        <f t="shared" si="58"/>
        <v>0</v>
      </c>
      <c r="BI41" s="11">
        <f t="shared" si="59"/>
        <v>0</v>
      </c>
      <c r="BJ41" s="72">
        <v>0</v>
      </c>
      <c r="BK41" s="7">
        <v>0</v>
      </c>
      <c r="BL41" s="7">
        <v>0</v>
      </c>
      <c r="BM41" s="7">
        <v>0</v>
      </c>
      <c r="BN41" s="11">
        <v>0</v>
      </c>
      <c r="BO41" s="7">
        <v>0</v>
      </c>
      <c r="BP41" s="7">
        <v>0</v>
      </c>
      <c r="BQ41" s="7">
        <v>0</v>
      </c>
      <c r="BR41" s="7">
        <v>0</v>
      </c>
      <c r="BS41" s="7">
        <v>0</v>
      </c>
      <c r="BT41" s="72">
        <f>BO41*0.001</f>
        <v>0</v>
      </c>
      <c r="BU41" s="7">
        <f t="shared" si="60"/>
        <v>0</v>
      </c>
      <c r="BV41" s="7">
        <f t="shared" si="61"/>
        <v>0</v>
      </c>
      <c r="BW41" s="7">
        <f t="shared" si="62"/>
        <v>0</v>
      </c>
      <c r="BX41" s="11">
        <f t="shared" si="63"/>
        <v>0</v>
      </c>
      <c r="BY41" s="72">
        <v>0</v>
      </c>
      <c r="BZ41" s="7">
        <v>0</v>
      </c>
      <c r="CA41" s="7">
        <v>0</v>
      </c>
      <c r="CB41" s="7">
        <v>0</v>
      </c>
      <c r="CC41" s="11">
        <v>0</v>
      </c>
      <c r="CD41" s="72">
        <v>0</v>
      </c>
      <c r="CE41" s="7">
        <v>0</v>
      </c>
      <c r="CF41" s="7">
        <v>0</v>
      </c>
      <c r="CG41" s="7">
        <v>0</v>
      </c>
      <c r="CH41" s="7">
        <v>0</v>
      </c>
      <c r="CI41" s="72">
        <v>0</v>
      </c>
      <c r="CJ41" s="7">
        <v>0</v>
      </c>
      <c r="CK41" s="7">
        <v>0</v>
      </c>
      <c r="CL41" s="7">
        <v>0</v>
      </c>
      <c r="CM41" s="7">
        <v>0</v>
      </c>
      <c r="CN41" s="10">
        <f t="shared" si="96"/>
        <v>0</v>
      </c>
      <c r="CO41" s="6">
        <f t="shared" si="97"/>
        <v>0</v>
      </c>
      <c r="CP41" s="6">
        <f t="shared" si="98"/>
        <v>0</v>
      </c>
      <c r="CQ41" s="6">
        <f t="shared" si="99"/>
        <v>0</v>
      </c>
      <c r="CR41" s="9">
        <f t="shared" si="100"/>
        <v>0</v>
      </c>
      <c r="CS41" s="72">
        <f t="shared" si="80"/>
        <v>113.02083</v>
      </c>
      <c r="CT41" s="7">
        <f t="shared" si="81"/>
        <v>109.47027199999999</v>
      </c>
      <c r="CU41" s="7">
        <f t="shared" si="82"/>
        <v>116.081728</v>
      </c>
      <c r="CV41" s="7">
        <f t="shared" si="83"/>
        <v>110.15225600000001</v>
      </c>
      <c r="CW41" s="11">
        <f t="shared" si="84"/>
        <v>113.83686399999999</v>
      </c>
      <c r="CX41" s="7">
        <f t="shared" si="85"/>
        <v>113.02083</v>
      </c>
      <c r="CY41" s="7">
        <f t="shared" si="86"/>
        <v>109.47027199999999</v>
      </c>
      <c r="CZ41" s="7">
        <f t="shared" si="87"/>
        <v>116.081728</v>
      </c>
      <c r="DA41" s="7">
        <f t="shared" si="88"/>
        <v>110.15225600000001</v>
      </c>
      <c r="DB41" s="11">
        <f t="shared" si="89"/>
        <v>113.83686399999999</v>
      </c>
      <c r="DC41" s="7">
        <f t="shared" si="90"/>
        <v>10396.040000000001</v>
      </c>
      <c r="DD41" s="7">
        <f t="shared" si="91"/>
        <v>10216</v>
      </c>
      <c r="DE41" s="7">
        <f t="shared" si="92"/>
        <v>10307.41</v>
      </c>
      <c r="DF41" s="7">
        <f t="shared" si="93"/>
        <v>9848.6</v>
      </c>
      <c r="DG41" s="7">
        <f t="shared" si="94"/>
        <v>9126.2999999999993</v>
      </c>
      <c r="DH41" s="72">
        <f t="shared" si="95"/>
        <v>16.108716000000001</v>
      </c>
      <c r="DI41" s="7">
        <f t="shared" ref="DI41:DL43" si="102">(0.331*H41+0.252*W41+0.311*AL41+0.254*BA41+0.018*BP41)/1000</f>
        <v>15.301799000000001</v>
      </c>
      <c r="DJ41" s="7">
        <f t="shared" si="102"/>
        <v>16.225951000000002</v>
      </c>
      <c r="DK41" s="7">
        <f t="shared" si="102"/>
        <v>15.397127000000001</v>
      </c>
      <c r="DL41" s="7">
        <f t="shared" si="102"/>
        <v>15.912163</v>
      </c>
      <c r="DM41" s="70" t="s">
        <v>64</v>
      </c>
      <c r="DN41" s="2" t="s">
        <v>56</v>
      </c>
      <c r="DO41" s="30" t="s">
        <v>56</v>
      </c>
      <c r="DP41" s="119"/>
      <c r="DQ41" s="1"/>
      <c r="DR41" s="1"/>
      <c r="DS41" s="1"/>
      <c r="DT41"/>
      <c r="DU41"/>
      <c r="DV41"/>
      <c r="DW41" s="1"/>
      <c r="DX41" s="1"/>
      <c r="DY41" s="1"/>
      <c r="DZ41"/>
      <c r="EA41"/>
      <c r="EB41"/>
      <c r="EC41"/>
      <c r="ED41"/>
      <c r="EE41"/>
      <c r="EF41"/>
      <c r="EG41"/>
      <c r="EH41"/>
      <c r="EI41" s="1"/>
      <c r="EJ41" s="1"/>
      <c r="EK41" s="1"/>
      <c r="EL41" s="1"/>
      <c r="EM41" s="1"/>
      <c r="EN41" s="1"/>
    </row>
    <row r="42" spans="1:144" ht="29.25" customHeight="1" x14ac:dyDescent="0.25">
      <c r="A42" s="41" t="s">
        <v>152</v>
      </c>
      <c r="B42" s="70" t="s">
        <v>177</v>
      </c>
      <c r="C42" s="2" t="s">
        <v>147</v>
      </c>
      <c r="D42" s="2" t="s">
        <v>0</v>
      </c>
      <c r="E42" s="2">
        <v>2010</v>
      </c>
      <c r="F42" s="68"/>
      <c r="G42" s="75">
        <v>24649</v>
      </c>
      <c r="H42" s="76">
        <v>26333</v>
      </c>
      <c r="I42" s="76">
        <v>23670</v>
      </c>
      <c r="J42" s="76">
        <v>27378</v>
      </c>
      <c r="K42" s="76">
        <v>22305</v>
      </c>
      <c r="L42" s="72">
        <f>G42*0.001*2.61</f>
        <v>64.333889999999997</v>
      </c>
      <c r="M42" s="77">
        <f t="shared" si="75"/>
        <v>62.356544</v>
      </c>
      <c r="N42" s="77">
        <f t="shared" si="76"/>
        <v>56.050560000000004</v>
      </c>
      <c r="O42" s="77">
        <f t="shared" si="77"/>
        <v>64.831103999999996</v>
      </c>
      <c r="P42" s="78">
        <f t="shared" si="78"/>
        <v>52.818239999999996</v>
      </c>
      <c r="Q42" s="36">
        <v>5265.16</v>
      </c>
      <c r="R42" s="36">
        <v>7800.22</v>
      </c>
      <c r="S42" s="61">
        <v>4686.0200000000004</v>
      </c>
      <c r="T42" s="62">
        <v>5285.21</v>
      </c>
      <c r="U42" s="63">
        <v>4599.6000000000004</v>
      </c>
      <c r="V42" s="37">
        <v>46778</v>
      </c>
      <c r="W42" s="37">
        <v>32082</v>
      </c>
      <c r="X42" s="37">
        <v>38405</v>
      </c>
      <c r="Y42" s="37">
        <v>66831</v>
      </c>
      <c r="Z42" s="37">
        <v>49608</v>
      </c>
      <c r="AA42" s="72">
        <f>0.001*V42*1.01</f>
        <v>47.245779999999996</v>
      </c>
      <c r="AB42" s="37">
        <v>38.337990000000005</v>
      </c>
      <c r="AC42" s="37">
        <v>45.893975000000005</v>
      </c>
      <c r="AD42" s="37">
        <v>79.863045000000014</v>
      </c>
      <c r="AE42" s="37">
        <v>59.281560000000006</v>
      </c>
      <c r="AF42" s="72">
        <v>2937.24</v>
      </c>
      <c r="AG42" s="7">
        <v>2559.94</v>
      </c>
      <c r="AH42" s="7">
        <v>2408.7800000000002</v>
      </c>
      <c r="AI42" s="6">
        <v>0</v>
      </c>
      <c r="AJ42" s="11">
        <v>3229</v>
      </c>
      <c r="AK42" s="37">
        <v>0</v>
      </c>
      <c r="AL42" s="37">
        <v>0</v>
      </c>
      <c r="AM42" s="37">
        <v>0</v>
      </c>
      <c r="AN42" s="37">
        <v>0</v>
      </c>
      <c r="AO42" s="40">
        <v>0</v>
      </c>
      <c r="AP42" s="72">
        <f>AK42*0.001*1.08</f>
        <v>0</v>
      </c>
      <c r="AQ42" s="37">
        <v>0</v>
      </c>
      <c r="AR42" s="37">
        <v>0</v>
      </c>
      <c r="AS42" s="37">
        <v>0</v>
      </c>
      <c r="AT42" s="37">
        <v>0</v>
      </c>
      <c r="AU42" s="149">
        <v>0</v>
      </c>
      <c r="AV42" s="150">
        <v>0</v>
      </c>
      <c r="AW42" s="150">
        <v>0</v>
      </c>
      <c r="AX42" s="150">
        <v>0</v>
      </c>
      <c r="AY42" s="151">
        <v>0</v>
      </c>
      <c r="AZ42" s="37">
        <v>0</v>
      </c>
      <c r="BA42" s="37">
        <v>0</v>
      </c>
      <c r="BB42" s="37">
        <v>0</v>
      </c>
      <c r="BC42" s="37">
        <v>0</v>
      </c>
      <c r="BD42" s="37">
        <v>0</v>
      </c>
      <c r="BE42" s="72">
        <f>AZ42*0.001*1.08</f>
        <v>0</v>
      </c>
      <c r="BF42" s="37">
        <v>0</v>
      </c>
      <c r="BG42" s="37">
        <v>0</v>
      </c>
      <c r="BH42" s="37">
        <v>0</v>
      </c>
      <c r="BI42" s="40">
        <v>0</v>
      </c>
      <c r="BJ42" s="39">
        <v>0</v>
      </c>
      <c r="BK42" s="37">
        <v>0</v>
      </c>
      <c r="BL42" s="37">
        <v>0</v>
      </c>
      <c r="BM42" s="37">
        <v>0</v>
      </c>
      <c r="BN42" s="40">
        <v>0</v>
      </c>
      <c r="BO42" s="37">
        <v>0</v>
      </c>
      <c r="BP42" s="37">
        <v>0</v>
      </c>
      <c r="BQ42" s="37">
        <v>0</v>
      </c>
      <c r="BR42" s="37">
        <v>0</v>
      </c>
      <c r="BS42" s="37">
        <v>0</v>
      </c>
      <c r="BT42" s="72">
        <f>BO42*0.001</f>
        <v>0</v>
      </c>
      <c r="BU42" s="37">
        <v>0</v>
      </c>
      <c r="BV42" s="37">
        <v>0</v>
      </c>
      <c r="BW42" s="37">
        <v>0</v>
      </c>
      <c r="BX42" s="40">
        <v>0</v>
      </c>
      <c r="BY42" s="72">
        <v>0</v>
      </c>
      <c r="BZ42" s="7">
        <v>0</v>
      </c>
      <c r="CA42" s="7">
        <v>0</v>
      </c>
      <c r="CB42" s="7">
        <v>0</v>
      </c>
      <c r="CC42" s="11">
        <v>0</v>
      </c>
      <c r="CD42" s="72">
        <v>0</v>
      </c>
      <c r="CE42" s="7">
        <v>0</v>
      </c>
      <c r="CF42" s="7">
        <v>0</v>
      </c>
      <c r="CG42" s="7">
        <v>0</v>
      </c>
      <c r="CH42" s="11">
        <v>0</v>
      </c>
      <c r="CI42" s="39">
        <f>BT42+CD42*0.001*2.368</f>
        <v>0</v>
      </c>
      <c r="CJ42" s="37">
        <f>BU42+CE42*0.001*2.368</f>
        <v>0</v>
      </c>
      <c r="CK42" s="37">
        <f>BV42+CF42*0.001*2.368</f>
        <v>0</v>
      </c>
      <c r="CL42" s="37">
        <f>BW42+CG42*0.001*2.368</f>
        <v>0</v>
      </c>
      <c r="CM42" s="37">
        <f>BX42+CH42*0.001*2.368</f>
        <v>0</v>
      </c>
      <c r="CN42" s="10">
        <f t="shared" si="96"/>
        <v>0</v>
      </c>
      <c r="CO42" s="6">
        <f t="shared" si="97"/>
        <v>0</v>
      </c>
      <c r="CP42" s="6">
        <f t="shared" si="98"/>
        <v>0</v>
      </c>
      <c r="CQ42" s="6">
        <f t="shared" si="99"/>
        <v>0</v>
      </c>
      <c r="CR42" s="9">
        <f t="shared" si="100"/>
        <v>0</v>
      </c>
      <c r="CS42" s="72">
        <f t="shared" si="80"/>
        <v>111.57966999999999</v>
      </c>
      <c r="CT42" s="7">
        <f t="shared" si="81"/>
        <v>100.694534</v>
      </c>
      <c r="CU42" s="7">
        <f t="shared" si="82"/>
        <v>101.944535</v>
      </c>
      <c r="CV42" s="7">
        <f t="shared" si="83"/>
        <v>144.69414900000001</v>
      </c>
      <c r="CW42" s="11">
        <f t="shared" si="84"/>
        <v>112.0998</v>
      </c>
      <c r="CX42" s="7">
        <f t="shared" si="85"/>
        <v>111.57966999999999</v>
      </c>
      <c r="CY42" s="7">
        <f t="shared" si="86"/>
        <v>100.694534</v>
      </c>
      <c r="CZ42" s="7">
        <f t="shared" si="87"/>
        <v>101.944535</v>
      </c>
      <c r="DA42" s="7">
        <f t="shared" si="88"/>
        <v>144.69414900000001</v>
      </c>
      <c r="DB42" s="11">
        <f t="shared" si="89"/>
        <v>112.0998</v>
      </c>
      <c r="DC42" s="7">
        <f t="shared" si="90"/>
        <v>8202.4</v>
      </c>
      <c r="DD42" s="7">
        <f t="shared" si="91"/>
        <v>10360.16</v>
      </c>
      <c r="DE42" s="7">
        <f t="shared" si="92"/>
        <v>7094.8000000000011</v>
      </c>
      <c r="DF42" s="7">
        <f t="shared" si="93"/>
        <v>5285.21</v>
      </c>
      <c r="DG42" s="7">
        <f t="shared" si="94"/>
        <v>7828.6</v>
      </c>
      <c r="DH42" s="72">
        <f t="shared" si="95"/>
        <v>20.957484000000001</v>
      </c>
      <c r="DI42" s="7">
        <f t="shared" si="102"/>
        <v>16.800886999999999</v>
      </c>
      <c r="DJ42" s="7">
        <f t="shared" si="102"/>
        <v>17.512830000000001</v>
      </c>
      <c r="DK42" s="7">
        <f t="shared" si="102"/>
        <v>25.90353</v>
      </c>
      <c r="DL42" s="7">
        <f t="shared" si="102"/>
        <v>19.884171000000002</v>
      </c>
      <c r="DM42" s="70" t="s">
        <v>66</v>
      </c>
      <c r="DN42" s="2" t="s">
        <v>56</v>
      </c>
      <c r="DO42" s="30" t="s">
        <v>56</v>
      </c>
      <c r="DP42" s="119"/>
    </row>
    <row r="43" spans="1:144" ht="27" customHeight="1" x14ac:dyDescent="0.25">
      <c r="A43" s="79" t="s">
        <v>95</v>
      </c>
      <c r="B43" s="70" t="s">
        <v>268</v>
      </c>
      <c r="C43" s="2" t="s">
        <v>90</v>
      </c>
      <c r="D43" s="2" t="s">
        <v>93</v>
      </c>
      <c r="E43" s="2">
        <v>2004</v>
      </c>
      <c r="F43" s="68">
        <v>521</v>
      </c>
      <c r="G43" s="72">
        <v>39949</v>
      </c>
      <c r="H43" s="7">
        <v>39039</v>
      </c>
      <c r="I43" s="7">
        <v>40826</v>
      </c>
      <c r="J43" s="7">
        <v>38302</v>
      </c>
      <c r="K43" s="7">
        <v>42277</v>
      </c>
      <c r="L43" s="72">
        <f>G43*0.001*2.61</f>
        <v>104.26688999999999</v>
      </c>
      <c r="M43" s="7">
        <f t="shared" si="75"/>
        <v>92.444351999999995</v>
      </c>
      <c r="N43" s="7">
        <f t="shared" si="76"/>
        <v>96.675967999999997</v>
      </c>
      <c r="O43" s="7">
        <f t="shared" si="77"/>
        <v>90.699135999999996</v>
      </c>
      <c r="P43" s="11">
        <f t="shared" si="78"/>
        <v>100.111936</v>
      </c>
      <c r="Q43" s="68">
        <v>10038.14</v>
      </c>
      <c r="R43" s="68">
        <v>9505.91</v>
      </c>
      <c r="S43" s="68">
        <v>9488.08</v>
      </c>
      <c r="T43" s="68">
        <v>9090.1</v>
      </c>
      <c r="U43" s="69">
        <v>9430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2">
        <f>0.001*V43*1.01</f>
        <v>0</v>
      </c>
      <c r="AB43" s="7">
        <f t="shared" ref="AB43:AE48" si="103">0.001*W43*1.195</f>
        <v>0</v>
      </c>
      <c r="AC43" s="7">
        <f t="shared" si="103"/>
        <v>0</v>
      </c>
      <c r="AD43" s="7">
        <f t="shared" si="103"/>
        <v>0</v>
      </c>
      <c r="AE43" s="7">
        <f t="shared" si="103"/>
        <v>0</v>
      </c>
      <c r="AF43" s="72">
        <v>0</v>
      </c>
      <c r="AG43" s="7">
        <v>0</v>
      </c>
      <c r="AH43" s="7">
        <v>0</v>
      </c>
      <c r="AI43" s="7">
        <v>0</v>
      </c>
      <c r="AJ43" s="11">
        <v>0</v>
      </c>
      <c r="AK43" s="7">
        <v>0</v>
      </c>
      <c r="AL43" s="7">
        <v>0</v>
      </c>
      <c r="AM43" s="7">
        <v>0</v>
      </c>
      <c r="AN43" s="7">
        <v>0</v>
      </c>
      <c r="AO43" s="11">
        <v>0</v>
      </c>
      <c r="AP43" s="72">
        <f>AK43*0.001*1.08</f>
        <v>0</v>
      </c>
      <c r="AQ43" s="7">
        <f t="shared" ref="AQ43:AT48" si="104">AL43*0.001*1.182</f>
        <v>0</v>
      </c>
      <c r="AR43" s="7">
        <f t="shared" si="104"/>
        <v>0</v>
      </c>
      <c r="AS43" s="7">
        <f t="shared" si="104"/>
        <v>0</v>
      </c>
      <c r="AT43" s="7">
        <f t="shared" si="104"/>
        <v>0</v>
      </c>
      <c r="AU43" s="149">
        <v>0</v>
      </c>
      <c r="AV43" s="150">
        <v>0</v>
      </c>
      <c r="AW43" s="150">
        <v>0</v>
      </c>
      <c r="AX43" s="150">
        <v>0</v>
      </c>
      <c r="AY43" s="151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2">
        <f>AZ43*0.001*1.08</f>
        <v>0</v>
      </c>
      <c r="BF43" s="7">
        <f t="shared" ref="BF43:BI48" si="105">BA43*0.001*1.204</f>
        <v>0</v>
      </c>
      <c r="BG43" s="7">
        <f t="shared" si="105"/>
        <v>0</v>
      </c>
      <c r="BH43" s="7">
        <f t="shared" si="105"/>
        <v>0</v>
      </c>
      <c r="BI43" s="11">
        <f t="shared" si="105"/>
        <v>0</v>
      </c>
      <c r="BJ43" s="72">
        <v>0</v>
      </c>
      <c r="BK43" s="7">
        <v>0</v>
      </c>
      <c r="BL43" s="7">
        <v>0</v>
      </c>
      <c r="BM43" s="7">
        <v>0</v>
      </c>
      <c r="BN43" s="11">
        <v>0</v>
      </c>
      <c r="BO43" s="7">
        <v>0</v>
      </c>
      <c r="BP43" s="7">
        <v>0</v>
      </c>
      <c r="BQ43" s="7">
        <v>0</v>
      </c>
      <c r="BR43" s="7">
        <v>0</v>
      </c>
      <c r="BS43" s="7">
        <v>0</v>
      </c>
      <c r="BT43" s="72">
        <f>BO43*0.001</f>
        <v>0</v>
      </c>
      <c r="BU43" s="7">
        <f t="shared" ref="BU43:BX48" si="106">BP43*0.001*1.113</f>
        <v>0</v>
      </c>
      <c r="BV43" s="7">
        <f t="shared" si="106"/>
        <v>0</v>
      </c>
      <c r="BW43" s="7">
        <f t="shared" si="106"/>
        <v>0</v>
      </c>
      <c r="BX43" s="11">
        <f t="shared" si="106"/>
        <v>0</v>
      </c>
      <c r="BY43" s="72">
        <v>0</v>
      </c>
      <c r="BZ43" s="7">
        <v>0</v>
      </c>
      <c r="CA43" s="7">
        <v>0</v>
      </c>
      <c r="CB43" s="7">
        <v>0</v>
      </c>
      <c r="CC43" s="11">
        <v>0</v>
      </c>
      <c r="CD43" s="72">
        <v>0</v>
      </c>
      <c r="CE43" s="7">
        <v>0</v>
      </c>
      <c r="CF43" s="7">
        <v>0</v>
      </c>
      <c r="CG43" s="7">
        <v>0</v>
      </c>
      <c r="CH43" s="11">
        <v>0</v>
      </c>
      <c r="CI43" s="72">
        <v>0</v>
      </c>
      <c r="CJ43" s="7">
        <v>0</v>
      </c>
      <c r="CK43" s="7">
        <v>0</v>
      </c>
      <c r="CL43" s="7">
        <v>0</v>
      </c>
      <c r="CM43" s="7">
        <v>0</v>
      </c>
      <c r="CN43" s="10">
        <f t="shared" si="96"/>
        <v>0</v>
      </c>
      <c r="CO43" s="6">
        <f t="shared" si="97"/>
        <v>0</v>
      </c>
      <c r="CP43" s="6">
        <f t="shared" si="98"/>
        <v>0</v>
      </c>
      <c r="CQ43" s="6">
        <f t="shared" si="99"/>
        <v>0</v>
      </c>
      <c r="CR43" s="9">
        <f t="shared" si="100"/>
        <v>0</v>
      </c>
      <c r="CS43" s="72">
        <f t="shared" si="80"/>
        <v>104.26688999999999</v>
      </c>
      <c r="CT43" s="7">
        <f t="shared" si="81"/>
        <v>92.444351999999995</v>
      </c>
      <c r="CU43" s="7">
        <f t="shared" si="82"/>
        <v>96.675967999999997</v>
      </c>
      <c r="CV43" s="7">
        <f t="shared" si="83"/>
        <v>90.699135999999996</v>
      </c>
      <c r="CW43" s="11">
        <f t="shared" si="84"/>
        <v>100.111936</v>
      </c>
      <c r="CX43" s="7">
        <f t="shared" si="85"/>
        <v>104.26688999999999</v>
      </c>
      <c r="CY43" s="7">
        <f t="shared" si="86"/>
        <v>92.444351999999995</v>
      </c>
      <c r="CZ43" s="7">
        <f t="shared" si="87"/>
        <v>96.675967999999997</v>
      </c>
      <c r="DA43" s="7">
        <f t="shared" si="88"/>
        <v>90.699135999999996</v>
      </c>
      <c r="DB43" s="11">
        <f t="shared" si="89"/>
        <v>100.111936</v>
      </c>
      <c r="DC43" s="7">
        <f t="shared" si="90"/>
        <v>10038.14</v>
      </c>
      <c r="DD43" s="7">
        <f t="shared" si="91"/>
        <v>9505.91</v>
      </c>
      <c r="DE43" s="7">
        <f t="shared" si="92"/>
        <v>9488.08</v>
      </c>
      <c r="DF43" s="7">
        <f t="shared" si="93"/>
        <v>9090.1</v>
      </c>
      <c r="DG43" s="7">
        <f t="shared" si="94"/>
        <v>9430</v>
      </c>
      <c r="DH43" s="72">
        <f t="shared" si="95"/>
        <v>14.861028000000001</v>
      </c>
      <c r="DI43" s="7">
        <f t="shared" si="102"/>
        <v>12.921909000000001</v>
      </c>
      <c r="DJ43" s="7">
        <f t="shared" si="102"/>
        <v>13.513406000000002</v>
      </c>
      <c r="DK43" s="7">
        <f t="shared" si="102"/>
        <v>12.677962000000001</v>
      </c>
      <c r="DL43" s="7">
        <f t="shared" si="102"/>
        <v>13.993687</v>
      </c>
      <c r="DM43" s="70" t="s">
        <v>55</v>
      </c>
      <c r="DN43" s="2" t="s">
        <v>56</v>
      </c>
      <c r="DO43" s="30" t="s">
        <v>56</v>
      </c>
    </row>
    <row r="44" spans="1:144" ht="40.9" customHeight="1" x14ac:dyDescent="0.25">
      <c r="A44" s="79" t="s">
        <v>1437</v>
      </c>
      <c r="B44" s="70" t="s">
        <v>835</v>
      </c>
      <c r="C44" s="2" t="s">
        <v>1404</v>
      </c>
      <c r="D44" s="2" t="s">
        <v>2</v>
      </c>
      <c r="E44" s="2" t="s">
        <v>309</v>
      </c>
      <c r="F44" s="68" t="s">
        <v>309</v>
      </c>
      <c r="G44" s="72">
        <v>36185</v>
      </c>
      <c r="H44" s="7">
        <v>70964</v>
      </c>
      <c r="I44" s="7">
        <v>83369</v>
      </c>
      <c r="J44" s="7">
        <v>67674</v>
      </c>
      <c r="K44" s="7">
        <v>30801</v>
      </c>
      <c r="L44" s="72">
        <f>G44*0.001*2.368</f>
        <v>85.686080000000004</v>
      </c>
      <c r="M44" s="7">
        <f t="shared" si="75"/>
        <v>168.04275199999998</v>
      </c>
      <c r="N44" s="7">
        <f t="shared" si="76"/>
        <v>197.41779199999999</v>
      </c>
      <c r="O44" s="7">
        <f t="shared" si="77"/>
        <v>160.25203200000001</v>
      </c>
      <c r="P44" s="11">
        <f t="shared" si="78"/>
        <v>72.936768000000001</v>
      </c>
      <c r="Q44" s="7">
        <v>5805.84</v>
      </c>
      <c r="R44" s="7">
        <v>11013.18</v>
      </c>
      <c r="S44" s="7">
        <v>11872.17</v>
      </c>
      <c r="T44" s="7">
        <v>9942.68</v>
      </c>
      <c r="U44" s="11">
        <v>4822.1400000000003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2">
        <f>0.001*V44*1.195</f>
        <v>0</v>
      </c>
      <c r="AB44" s="7">
        <f t="shared" si="103"/>
        <v>0</v>
      </c>
      <c r="AC44" s="7">
        <f t="shared" si="103"/>
        <v>0</v>
      </c>
      <c r="AD44" s="7">
        <f t="shared" si="103"/>
        <v>0</v>
      </c>
      <c r="AE44" s="7">
        <f t="shared" si="103"/>
        <v>0</v>
      </c>
      <c r="AF44" s="72">
        <v>0</v>
      </c>
      <c r="AG44" s="7">
        <v>0</v>
      </c>
      <c r="AH44" s="7">
        <v>0</v>
      </c>
      <c r="AI44" s="7">
        <v>0</v>
      </c>
      <c r="AJ44" s="11">
        <v>0</v>
      </c>
      <c r="AK44" s="7">
        <v>0</v>
      </c>
      <c r="AL44" s="7">
        <v>0</v>
      </c>
      <c r="AM44" s="7">
        <v>0</v>
      </c>
      <c r="AN44" s="7">
        <v>0</v>
      </c>
      <c r="AO44" s="11">
        <v>0</v>
      </c>
      <c r="AP44" s="72">
        <f>AK44*0.001*1.182</f>
        <v>0</v>
      </c>
      <c r="AQ44" s="7">
        <f t="shared" si="104"/>
        <v>0</v>
      </c>
      <c r="AR44" s="7">
        <f t="shared" si="104"/>
        <v>0</v>
      </c>
      <c r="AS44" s="7">
        <f t="shared" si="104"/>
        <v>0</v>
      </c>
      <c r="AT44" s="7">
        <f t="shared" si="104"/>
        <v>0</v>
      </c>
      <c r="AU44" s="72">
        <v>0</v>
      </c>
      <c r="AV44" s="7">
        <v>0</v>
      </c>
      <c r="AW44" s="7">
        <v>0</v>
      </c>
      <c r="AX44" s="7">
        <v>0</v>
      </c>
      <c r="AY44" s="11">
        <v>0</v>
      </c>
      <c r="AZ44" s="7">
        <v>0</v>
      </c>
      <c r="BA44" s="7">
        <v>0</v>
      </c>
      <c r="BB44" s="7">
        <v>0</v>
      </c>
      <c r="BC44" s="7">
        <v>0</v>
      </c>
      <c r="BD44" s="7">
        <v>0</v>
      </c>
      <c r="BE44" s="72">
        <f>AZ44*0.001*1.204</f>
        <v>0</v>
      </c>
      <c r="BF44" s="7">
        <f t="shared" si="105"/>
        <v>0</v>
      </c>
      <c r="BG44" s="7">
        <f t="shared" si="105"/>
        <v>0</v>
      </c>
      <c r="BH44" s="7">
        <f t="shared" si="105"/>
        <v>0</v>
      </c>
      <c r="BI44" s="11">
        <f t="shared" si="105"/>
        <v>0</v>
      </c>
      <c r="BJ44" s="72">
        <v>0</v>
      </c>
      <c r="BK44" s="7">
        <v>0</v>
      </c>
      <c r="BL44" s="7">
        <v>0</v>
      </c>
      <c r="BM44" s="7">
        <v>0</v>
      </c>
      <c r="BN44" s="11">
        <v>0</v>
      </c>
      <c r="BO44" s="7">
        <v>0</v>
      </c>
      <c r="BP44" s="7">
        <v>0</v>
      </c>
      <c r="BQ44" s="7">
        <v>0</v>
      </c>
      <c r="BR44" s="7">
        <v>0</v>
      </c>
      <c r="BS44" s="7">
        <v>0</v>
      </c>
      <c r="BT44" s="72">
        <f>BO44*0.001*1.113</f>
        <v>0</v>
      </c>
      <c r="BU44" s="7">
        <f t="shared" si="106"/>
        <v>0</v>
      </c>
      <c r="BV44" s="7">
        <f t="shared" si="106"/>
        <v>0</v>
      </c>
      <c r="BW44" s="7">
        <f t="shared" si="106"/>
        <v>0</v>
      </c>
      <c r="BX44" s="11">
        <f t="shared" si="106"/>
        <v>0</v>
      </c>
      <c r="BY44" s="72">
        <v>0</v>
      </c>
      <c r="BZ44" s="7">
        <v>0</v>
      </c>
      <c r="CA44" s="7">
        <v>0</v>
      </c>
      <c r="CB44" s="7">
        <v>0</v>
      </c>
      <c r="CC44" s="11">
        <v>0</v>
      </c>
      <c r="CD44" s="72">
        <v>0</v>
      </c>
      <c r="CE44" s="7">
        <v>0</v>
      </c>
      <c r="CF44" s="7">
        <v>0</v>
      </c>
      <c r="CG44" s="7">
        <v>0</v>
      </c>
      <c r="CH44" s="11">
        <v>0</v>
      </c>
      <c r="CI44" s="72">
        <v>0</v>
      </c>
      <c r="CJ44" s="7">
        <v>0</v>
      </c>
      <c r="CK44" s="7">
        <v>0</v>
      </c>
      <c r="CL44" s="7">
        <v>0</v>
      </c>
      <c r="CM44" s="7">
        <v>0</v>
      </c>
      <c r="CN44" s="72">
        <f t="shared" si="96"/>
        <v>0</v>
      </c>
      <c r="CO44" s="7">
        <f t="shared" si="97"/>
        <v>0</v>
      </c>
      <c r="CP44" s="7">
        <f t="shared" si="98"/>
        <v>0</v>
      </c>
      <c r="CQ44" s="7">
        <f t="shared" si="99"/>
        <v>0</v>
      </c>
      <c r="CR44" s="11">
        <f t="shared" si="100"/>
        <v>0</v>
      </c>
      <c r="CS44" s="72">
        <f t="shared" si="80"/>
        <v>85.686080000000004</v>
      </c>
      <c r="CT44" s="7">
        <f t="shared" si="81"/>
        <v>168.04275199999998</v>
      </c>
      <c r="CU44" s="7">
        <f t="shared" si="82"/>
        <v>197.41779199999999</v>
      </c>
      <c r="CV44" s="7">
        <f t="shared" si="83"/>
        <v>160.25203200000001</v>
      </c>
      <c r="CW44" s="11">
        <f t="shared" si="84"/>
        <v>72.936768000000001</v>
      </c>
      <c r="CX44" s="7">
        <f t="shared" si="85"/>
        <v>85.686080000000004</v>
      </c>
      <c r="CY44" s="7">
        <f t="shared" si="86"/>
        <v>168.04275199999998</v>
      </c>
      <c r="CZ44" s="7">
        <f t="shared" si="87"/>
        <v>197.41779199999999</v>
      </c>
      <c r="DA44" s="7">
        <f t="shared" si="88"/>
        <v>160.25203200000001</v>
      </c>
      <c r="DB44" s="11">
        <f t="shared" si="89"/>
        <v>72.936768000000001</v>
      </c>
      <c r="DC44" s="7">
        <f t="shared" si="90"/>
        <v>5805.84</v>
      </c>
      <c r="DD44" s="7">
        <f t="shared" si="91"/>
        <v>11013.18</v>
      </c>
      <c r="DE44" s="7">
        <f t="shared" si="92"/>
        <v>11872.17</v>
      </c>
      <c r="DF44" s="7">
        <f t="shared" si="93"/>
        <v>9942.68</v>
      </c>
      <c r="DG44" s="7">
        <f t="shared" si="94"/>
        <v>4822.1400000000003</v>
      </c>
      <c r="DH44" s="72">
        <f t="shared" si="95"/>
        <v>13.46082</v>
      </c>
      <c r="DI44" s="7">
        <f t="shared" ref="DI44:DL45" si="107">(0.372*H44+0.252*W44+0.311*AL44+0.254*BA44+0.018*BP44)/1000</f>
        <v>26.398607999999999</v>
      </c>
      <c r="DJ44" s="7">
        <f t="shared" si="107"/>
        <v>31.013268</v>
      </c>
      <c r="DK44" s="7">
        <f t="shared" si="107"/>
        <v>25.174727999999998</v>
      </c>
      <c r="DL44" s="7">
        <f t="shared" si="107"/>
        <v>11.457972</v>
      </c>
      <c r="DM44" s="70" t="s">
        <v>309</v>
      </c>
      <c r="DN44" s="2" t="s">
        <v>56</v>
      </c>
      <c r="DO44" s="30" t="s">
        <v>86</v>
      </c>
    </row>
    <row r="45" spans="1:144" ht="34.5" customHeight="1" x14ac:dyDescent="0.25">
      <c r="A45" s="79" t="s">
        <v>1186</v>
      </c>
      <c r="B45" s="70" t="s">
        <v>268</v>
      </c>
      <c r="C45" s="2" t="s">
        <v>1418</v>
      </c>
      <c r="D45" s="2" t="s">
        <v>1418</v>
      </c>
      <c r="E45" s="2" t="s">
        <v>309</v>
      </c>
      <c r="F45" s="68" t="s">
        <v>309</v>
      </c>
      <c r="G45" s="72">
        <v>12168</v>
      </c>
      <c r="H45" s="7">
        <v>13401</v>
      </c>
      <c r="I45" s="7">
        <v>13936</v>
      </c>
      <c r="J45" s="7">
        <v>13419</v>
      </c>
      <c r="K45" s="7">
        <v>13730</v>
      </c>
      <c r="L45" s="72">
        <f>G45*0.001*2.368</f>
        <v>28.813824</v>
      </c>
      <c r="M45" s="7">
        <f t="shared" si="75"/>
        <v>31.733567999999998</v>
      </c>
      <c r="N45" s="7">
        <f t="shared" si="76"/>
        <v>33.000447999999999</v>
      </c>
      <c r="O45" s="7">
        <f t="shared" si="77"/>
        <v>31.776191999999998</v>
      </c>
      <c r="P45" s="11">
        <f t="shared" si="78"/>
        <v>32.512639999999998</v>
      </c>
      <c r="Q45" s="7">
        <v>3091.14</v>
      </c>
      <c r="R45" s="7">
        <v>3004.66</v>
      </c>
      <c r="S45" s="7">
        <v>3260.95</v>
      </c>
      <c r="T45" s="7">
        <v>3225.01</v>
      </c>
      <c r="U45" s="11">
        <v>3125.27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2">
        <f>0.001*V45*1.195</f>
        <v>0</v>
      </c>
      <c r="AB45" s="7">
        <f t="shared" si="103"/>
        <v>0</v>
      </c>
      <c r="AC45" s="7">
        <f t="shared" si="103"/>
        <v>0</v>
      </c>
      <c r="AD45" s="7">
        <f t="shared" si="103"/>
        <v>0</v>
      </c>
      <c r="AE45" s="7">
        <f t="shared" si="103"/>
        <v>0</v>
      </c>
      <c r="AF45" s="72">
        <v>0</v>
      </c>
      <c r="AG45" s="7">
        <v>0</v>
      </c>
      <c r="AH45" s="7">
        <v>0</v>
      </c>
      <c r="AI45" s="7">
        <v>0</v>
      </c>
      <c r="AJ45" s="11">
        <v>0</v>
      </c>
      <c r="AK45" s="7">
        <v>46015</v>
      </c>
      <c r="AL45" s="7">
        <v>50672</v>
      </c>
      <c r="AM45" s="7">
        <v>65355</v>
      </c>
      <c r="AN45" s="7">
        <v>34353</v>
      </c>
      <c r="AO45" s="11">
        <v>33697</v>
      </c>
      <c r="AP45" s="72">
        <f>AK45*0.001*1.182</f>
        <v>54.38973</v>
      </c>
      <c r="AQ45" s="7">
        <f t="shared" si="104"/>
        <v>59.894304000000005</v>
      </c>
      <c r="AR45" s="7">
        <f t="shared" si="104"/>
        <v>77.249610000000004</v>
      </c>
      <c r="AS45" s="7">
        <f t="shared" si="104"/>
        <v>40.605246000000001</v>
      </c>
      <c r="AT45" s="7">
        <f t="shared" si="104"/>
        <v>39.829854000000005</v>
      </c>
      <c r="AU45" s="72">
        <v>2822.79</v>
      </c>
      <c r="AV45" s="7">
        <v>2541.2199999999998</v>
      </c>
      <c r="AW45" s="7">
        <v>3447.9</v>
      </c>
      <c r="AX45" s="7">
        <v>1886.81</v>
      </c>
      <c r="AY45" s="11">
        <v>2395.21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2">
        <f>AZ45*0.001*1.204</f>
        <v>0</v>
      </c>
      <c r="BF45" s="7">
        <f t="shared" si="105"/>
        <v>0</v>
      </c>
      <c r="BG45" s="7">
        <f t="shared" si="105"/>
        <v>0</v>
      </c>
      <c r="BH45" s="7">
        <f t="shared" si="105"/>
        <v>0</v>
      </c>
      <c r="BI45" s="11">
        <f t="shared" si="105"/>
        <v>0</v>
      </c>
      <c r="BJ45" s="72">
        <v>0</v>
      </c>
      <c r="BK45" s="7">
        <v>0</v>
      </c>
      <c r="BL45" s="7">
        <v>0</v>
      </c>
      <c r="BM45" s="7">
        <v>0</v>
      </c>
      <c r="BN45" s="11">
        <v>0</v>
      </c>
      <c r="BO45" s="7">
        <v>0</v>
      </c>
      <c r="BP45" s="7">
        <v>0</v>
      </c>
      <c r="BQ45" s="7">
        <v>0</v>
      </c>
      <c r="BR45" s="7">
        <v>0</v>
      </c>
      <c r="BS45" s="7">
        <v>0</v>
      </c>
      <c r="BT45" s="72">
        <f>BO45*0.001*1.113</f>
        <v>0</v>
      </c>
      <c r="BU45" s="7">
        <f t="shared" si="106"/>
        <v>0</v>
      </c>
      <c r="BV45" s="7">
        <f t="shared" si="106"/>
        <v>0</v>
      </c>
      <c r="BW45" s="7">
        <f t="shared" si="106"/>
        <v>0</v>
      </c>
      <c r="BX45" s="11">
        <f t="shared" si="106"/>
        <v>0</v>
      </c>
      <c r="BY45" s="72">
        <v>0</v>
      </c>
      <c r="BZ45" s="7">
        <v>0</v>
      </c>
      <c r="CA45" s="7">
        <v>0</v>
      </c>
      <c r="CB45" s="7">
        <v>0</v>
      </c>
      <c r="CC45" s="11">
        <v>0</v>
      </c>
      <c r="CD45" s="72">
        <v>0</v>
      </c>
      <c r="CE45" s="7">
        <v>0</v>
      </c>
      <c r="CF45" s="7">
        <v>0</v>
      </c>
      <c r="CG45" s="7">
        <v>0</v>
      </c>
      <c r="CH45" s="11">
        <v>0</v>
      </c>
      <c r="CI45" s="72">
        <v>0</v>
      </c>
      <c r="CJ45" s="7">
        <v>0</v>
      </c>
      <c r="CK45" s="7">
        <v>0</v>
      </c>
      <c r="CL45" s="7">
        <v>0</v>
      </c>
      <c r="CM45" s="7">
        <v>0</v>
      </c>
      <c r="CN45" s="72">
        <f t="shared" si="96"/>
        <v>0</v>
      </c>
      <c r="CO45" s="7">
        <f t="shared" si="97"/>
        <v>0</v>
      </c>
      <c r="CP45" s="7">
        <f t="shared" si="98"/>
        <v>0</v>
      </c>
      <c r="CQ45" s="7">
        <f t="shared" si="99"/>
        <v>0</v>
      </c>
      <c r="CR45" s="11">
        <f t="shared" si="100"/>
        <v>0</v>
      </c>
      <c r="CS45" s="72">
        <f t="shared" si="80"/>
        <v>83.203553999999997</v>
      </c>
      <c r="CT45" s="7">
        <f t="shared" si="81"/>
        <v>91.627871999999996</v>
      </c>
      <c r="CU45" s="7">
        <f t="shared" si="82"/>
        <v>110.250058</v>
      </c>
      <c r="CV45" s="7">
        <f t="shared" si="83"/>
        <v>72.381438000000003</v>
      </c>
      <c r="CW45" s="11">
        <f t="shared" si="84"/>
        <v>72.342494000000002</v>
      </c>
      <c r="CX45" s="7">
        <f t="shared" si="85"/>
        <v>83.203553999999997</v>
      </c>
      <c r="CY45" s="7">
        <f t="shared" si="86"/>
        <v>91.627871999999996</v>
      </c>
      <c r="CZ45" s="7">
        <f t="shared" si="87"/>
        <v>110.250058</v>
      </c>
      <c r="DA45" s="7">
        <f t="shared" si="88"/>
        <v>72.381438000000003</v>
      </c>
      <c r="DB45" s="11">
        <f t="shared" si="89"/>
        <v>72.342494000000002</v>
      </c>
      <c r="DC45" s="7">
        <f t="shared" si="90"/>
        <v>5913.93</v>
      </c>
      <c r="DD45" s="7">
        <f t="shared" si="91"/>
        <v>5545.8799999999992</v>
      </c>
      <c r="DE45" s="7">
        <f t="shared" si="92"/>
        <v>6708.85</v>
      </c>
      <c r="DF45" s="7">
        <f t="shared" si="93"/>
        <v>5111.82</v>
      </c>
      <c r="DG45" s="7">
        <f t="shared" si="94"/>
        <v>5520.48</v>
      </c>
      <c r="DH45" s="71">
        <f t="shared" si="95"/>
        <v>18.837161000000002</v>
      </c>
      <c r="DI45" s="27">
        <f t="shared" si="107"/>
        <v>20.744164000000001</v>
      </c>
      <c r="DJ45" s="27">
        <f t="shared" si="107"/>
        <v>25.509596999999999</v>
      </c>
      <c r="DK45" s="27">
        <f t="shared" si="107"/>
        <v>15.675651</v>
      </c>
      <c r="DL45" s="27">
        <f t="shared" si="107"/>
        <v>15.587327000000002</v>
      </c>
      <c r="DM45" s="70" t="s">
        <v>309</v>
      </c>
      <c r="DN45" s="2" t="s">
        <v>56</v>
      </c>
      <c r="DO45" s="30" t="s">
        <v>56</v>
      </c>
    </row>
    <row r="46" spans="1:144" ht="33" customHeight="1" x14ac:dyDescent="0.25">
      <c r="A46" s="79" t="s">
        <v>96</v>
      </c>
      <c r="B46" s="70" t="s">
        <v>250</v>
      </c>
      <c r="C46" s="2" t="s">
        <v>90</v>
      </c>
      <c r="D46" s="2" t="s">
        <v>93</v>
      </c>
      <c r="E46" s="2">
        <v>1998</v>
      </c>
      <c r="F46" s="68">
        <v>336</v>
      </c>
      <c r="G46" s="72">
        <v>29707</v>
      </c>
      <c r="H46" s="7">
        <v>28610</v>
      </c>
      <c r="I46" s="7">
        <v>29475</v>
      </c>
      <c r="J46" s="7">
        <v>29487</v>
      </c>
      <c r="K46" s="7">
        <v>30043</v>
      </c>
      <c r="L46" s="72">
        <f>G46*0.001*2.61</f>
        <v>77.535269999999997</v>
      </c>
      <c r="M46" s="7">
        <f t="shared" si="75"/>
        <v>67.748480000000001</v>
      </c>
      <c r="N46" s="7">
        <f t="shared" si="76"/>
        <v>69.796800000000005</v>
      </c>
      <c r="O46" s="7">
        <f t="shared" si="77"/>
        <v>69.825215999999998</v>
      </c>
      <c r="P46" s="11">
        <f t="shared" si="78"/>
        <v>71.141824</v>
      </c>
      <c r="Q46" s="104">
        <v>7038.59</v>
      </c>
      <c r="R46" s="104">
        <v>6100.66</v>
      </c>
      <c r="S46" s="104">
        <v>5960.86</v>
      </c>
      <c r="T46" s="104">
        <v>5895.8</v>
      </c>
      <c r="U46" s="105">
        <v>5831.6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72">
        <f>0.001*V46*1.01</f>
        <v>0</v>
      </c>
      <c r="AB46" s="27">
        <f t="shared" si="103"/>
        <v>0</v>
      </c>
      <c r="AC46" s="27">
        <f t="shared" si="103"/>
        <v>0</v>
      </c>
      <c r="AD46" s="27">
        <f t="shared" si="103"/>
        <v>0</v>
      </c>
      <c r="AE46" s="27">
        <f t="shared" si="103"/>
        <v>0</v>
      </c>
      <c r="AF46" s="72">
        <v>0</v>
      </c>
      <c r="AG46" s="7">
        <v>0</v>
      </c>
      <c r="AH46" s="7">
        <v>0</v>
      </c>
      <c r="AI46" s="7">
        <v>0</v>
      </c>
      <c r="AJ46" s="11">
        <v>0</v>
      </c>
      <c r="AK46" s="7">
        <v>0</v>
      </c>
      <c r="AL46" s="7">
        <v>0</v>
      </c>
      <c r="AM46" s="7">
        <v>0</v>
      </c>
      <c r="AN46" s="7">
        <v>0</v>
      </c>
      <c r="AO46" s="11">
        <v>0</v>
      </c>
      <c r="AP46" s="72">
        <f>AK46*0.001*1.08</f>
        <v>0</v>
      </c>
      <c r="AQ46" s="27">
        <f t="shared" si="104"/>
        <v>0</v>
      </c>
      <c r="AR46" s="27">
        <f t="shared" si="104"/>
        <v>0</v>
      </c>
      <c r="AS46" s="27">
        <f t="shared" si="104"/>
        <v>0</v>
      </c>
      <c r="AT46" s="27">
        <f t="shared" si="104"/>
        <v>0</v>
      </c>
      <c r="AU46" s="149">
        <v>0</v>
      </c>
      <c r="AV46" s="150">
        <v>0</v>
      </c>
      <c r="AW46" s="150">
        <v>0</v>
      </c>
      <c r="AX46" s="150">
        <v>0</v>
      </c>
      <c r="AY46" s="151">
        <v>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2">
        <f>AZ46*0.001*1.08</f>
        <v>0</v>
      </c>
      <c r="BF46" s="7">
        <f t="shared" si="105"/>
        <v>0</v>
      </c>
      <c r="BG46" s="7">
        <f t="shared" si="105"/>
        <v>0</v>
      </c>
      <c r="BH46" s="7">
        <f t="shared" si="105"/>
        <v>0</v>
      </c>
      <c r="BI46" s="11">
        <f t="shared" si="105"/>
        <v>0</v>
      </c>
      <c r="BJ46" s="72">
        <v>0</v>
      </c>
      <c r="BK46" s="7">
        <v>0</v>
      </c>
      <c r="BL46" s="7">
        <v>0</v>
      </c>
      <c r="BM46" s="7">
        <v>0</v>
      </c>
      <c r="BN46" s="11">
        <v>0</v>
      </c>
      <c r="BO46" s="7">
        <v>0</v>
      </c>
      <c r="BP46" s="7">
        <v>0</v>
      </c>
      <c r="BQ46" s="7">
        <v>0</v>
      </c>
      <c r="BR46" s="7">
        <v>0</v>
      </c>
      <c r="BS46" s="7">
        <v>0</v>
      </c>
      <c r="BT46" s="72">
        <f>BO46*0.001</f>
        <v>0</v>
      </c>
      <c r="BU46" s="27">
        <f t="shared" si="106"/>
        <v>0</v>
      </c>
      <c r="BV46" s="27">
        <f t="shared" si="106"/>
        <v>0</v>
      </c>
      <c r="BW46" s="27">
        <f t="shared" si="106"/>
        <v>0</v>
      </c>
      <c r="BX46" s="28">
        <f t="shared" si="106"/>
        <v>0</v>
      </c>
      <c r="BY46" s="72">
        <v>0</v>
      </c>
      <c r="BZ46" s="7">
        <v>0</v>
      </c>
      <c r="CA46" s="7">
        <v>0</v>
      </c>
      <c r="CB46" s="7">
        <v>0</v>
      </c>
      <c r="CC46" s="11">
        <v>0</v>
      </c>
      <c r="CD46" s="72">
        <v>0</v>
      </c>
      <c r="CE46" s="7">
        <v>0</v>
      </c>
      <c r="CF46" s="7">
        <v>0</v>
      </c>
      <c r="CG46" s="7">
        <v>0</v>
      </c>
      <c r="CH46" s="11">
        <v>0</v>
      </c>
      <c r="CI46" s="72">
        <v>0</v>
      </c>
      <c r="CJ46" s="7">
        <v>0</v>
      </c>
      <c r="CK46" s="7">
        <v>0</v>
      </c>
      <c r="CL46" s="7">
        <v>0</v>
      </c>
      <c r="CM46" s="7">
        <v>0</v>
      </c>
      <c r="CN46" s="10">
        <f t="shared" si="96"/>
        <v>0</v>
      </c>
      <c r="CO46" s="6">
        <f t="shared" si="97"/>
        <v>0</v>
      </c>
      <c r="CP46" s="6">
        <f t="shared" si="98"/>
        <v>0</v>
      </c>
      <c r="CQ46" s="6">
        <f t="shared" si="99"/>
        <v>0</v>
      </c>
      <c r="CR46" s="9">
        <f t="shared" si="100"/>
        <v>0</v>
      </c>
      <c r="CS46" s="72">
        <f t="shared" si="80"/>
        <v>77.535269999999997</v>
      </c>
      <c r="CT46" s="7">
        <f t="shared" si="81"/>
        <v>67.748480000000001</v>
      </c>
      <c r="CU46" s="7">
        <f t="shared" si="82"/>
        <v>69.796800000000005</v>
      </c>
      <c r="CV46" s="7">
        <f t="shared" si="83"/>
        <v>69.825215999999998</v>
      </c>
      <c r="CW46" s="11">
        <f t="shared" si="84"/>
        <v>71.141824</v>
      </c>
      <c r="CX46" s="7">
        <f t="shared" si="85"/>
        <v>77.535269999999997</v>
      </c>
      <c r="CY46" s="7">
        <f t="shared" si="86"/>
        <v>67.748480000000001</v>
      </c>
      <c r="CZ46" s="7">
        <f t="shared" si="87"/>
        <v>69.796800000000005</v>
      </c>
      <c r="DA46" s="7">
        <f t="shared" si="88"/>
        <v>69.825215999999998</v>
      </c>
      <c r="DB46" s="11">
        <f t="shared" si="89"/>
        <v>71.141824</v>
      </c>
      <c r="DC46" s="7">
        <f t="shared" si="90"/>
        <v>7038.59</v>
      </c>
      <c r="DD46" s="7">
        <f t="shared" si="91"/>
        <v>6100.66</v>
      </c>
      <c r="DE46" s="7">
        <f t="shared" si="92"/>
        <v>5960.86</v>
      </c>
      <c r="DF46" s="7">
        <f t="shared" si="93"/>
        <v>5895.8</v>
      </c>
      <c r="DG46" s="7">
        <f t="shared" si="94"/>
        <v>5831.6</v>
      </c>
      <c r="DH46" s="72">
        <f t="shared" si="95"/>
        <v>11.051004000000001</v>
      </c>
      <c r="DI46" s="7">
        <f>(0.331*H46+0.252*W46+0.311*AL46+0.254*BA46+0.018*BP46)/1000</f>
        <v>9.4699100000000005</v>
      </c>
      <c r="DJ46" s="7">
        <f>(0.331*I46+0.252*X46+0.311*AM46+0.254*BB46+0.018*BQ46)/1000</f>
        <v>9.7562250000000006</v>
      </c>
      <c r="DK46" s="7">
        <f>(0.331*J46+0.252*Y46+0.311*AN46+0.254*BC46+0.018*BR46)/1000</f>
        <v>9.7601969999999998</v>
      </c>
      <c r="DL46" s="7">
        <f>(0.331*K46+0.252*Z46+0.311*AO46+0.254*BD46+0.018*BS46)/1000</f>
        <v>9.9442330000000005</v>
      </c>
      <c r="DM46" s="70" t="s">
        <v>55</v>
      </c>
      <c r="DN46" s="2" t="s">
        <v>56</v>
      </c>
      <c r="DO46" s="30" t="s">
        <v>88</v>
      </c>
      <c r="DT46" s="1"/>
      <c r="DU46" s="1"/>
      <c r="DV46" s="1"/>
      <c r="DZ46" s="1"/>
      <c r="EA46" s="1"/>
      <c r="EB46" s="1"/>
      <c r="EC46" s="1"/>
      <c r="ED46" s="1"/>
      <c r="EE46" s="1"/>
      <c r="EF46" s="1"/>
      <c r="EG46" s="1"/>
      <c r="EH46" s="1"/>
    </row>
    <row r="47" spans="1:144" ht="37.5" customHeight="1" x14ac:dyDescent="0.25">
      <c r="A47" s="223" t="s">
        <v>1459</v>
      </c>
      <c r="B47" s="70" t="s">
        <v>860</v>
      </c>
      <c r="C47" s="2" t="s">
        <v>1401</v>
      </c>
      <c r="D47" s="2" t="s">
        <v>2</v>
      </c>
      <c r="E47" s="2" t="s">
        <v>309</v>
      </c>
      <c r="F47" s="68" t="s">
        <v>309</v>
      </c>
      <c r="G47" s="72">
        <v>36864</v>
      </c>
      <c r="H47" s="7">
        <v>36852</v>
      </c>
      <c r="I47" s="7">
        <v>36353</v>
      </c>
      <c r="J47" s="7">
        <v>35828</v>
      </c>
      <c r="K47" s="11">
        <v>28709</v>
      </c>
      <c r="L47" s="72">
        <f>G47*0.001*2.368</f>
        <v>87.293952000000004</v>
      </c>
      <c r="M47" s="7">
        <f t="shared" si="75"/>
        <v>87.265536000000012</v>
      </c>
      <c r="N47" s="7">
        <f t="shared" si="76"/>
        <v>86.083904000000004</v>
      </c>
      <c r="O47" s="7">
        <f t="shared" si="77"/>
        <v>84.840704000000002</v>
      </c>
      <c r="P47" s="11">
        <f t="shared" si="78"/>
        <v>67.982911999999999</v>
      </c>
      <c r="Q47" s="71">
        <v>6134.72</v>
      </c>
      <c r="R47" s="27">
        <v>5551.91</v>
      </c>
      <c r="S47" s="27">
        <v>5192.58</v>
      </c>
      <c r="T47" s="27">
        <v>5120.6899999999996</v>
      </c>
      <c r="U47" s="28">
        <v>4573.6099999999997</v>
      </c>
      <c r="V47" s="72">
        <v>0</v>
      </c>
      <c r="W47" s="7">
        <v>0</v>
      </c>
      <c r="X47" s="7">
        <v>0</v>
      </c>
      <c r="Y47" s="7">
        <v>0</v>
      </c>
      <c r="Z47" s="11">
        <v>0</v>
      </c>
      <c r="AA47" s="72">
        <f>0.001*V47*1.195</f>
        <v>0</v>
      </c>
      <c r="AB47" s="7">
        <f t="shared" si="103"/>
        <v>0</v>
      </c>
      <c r="AC47" s="7">
        <f t="shared" si="103"/>
        <v>0</v>
      </c>
      <c r="AD47" s="7">
        <f t="shared" si="103"/>
        <v>0</v>
      </c>
      <c r="AE47" s="7">
        <f t="shared" si="103"/>
        <v>0</v>
      </c>
      <c r="AF47" s="72">
        <v>0</v>
      </c>
      <c r="AG47" s="7">
        <v>0</v>
      </c>
      <c r="AH47" s="7">
        <v>0</v>
      </c>
      <c r="AI47" s="7">
        <v>0</v>
      </c>
      <c r="AJ47" s="11">
        <v>0</v>
      </c>
      <c r="AK47" s="7">
        <v>0</v>
      </c>
      <c r="AL47" s="7">
        <v>0</v>
      </c>
      <c r="AM47" s="7">
        <v>0</v>
      </c>
      <c r="AN47" s="7">
        <v>0</v>
      </c>
      <c r="AO47" s="11">
        <v>0</v>
      </c>
      <c r="AP47" s="72">
        <f>AK47*0.001*1.182</f>
        <v>0</v>
      </c>
      <c r="AQ47" s="7">
        <f t="shared" si="104"/>
        <v>0</v>
      </c>
      <c r="AR47" s="7">
        <f t="shared" si="104"/>
        <v>0</v>
      </c>
      <c r="AS47" s="7">
        <f t="shared" si="104"/>
        <v>0</v>
      </c>
      <c r="AT47" s="11">
        <f t="shared" si="104"/>
        <v>0</v>
      </c>
      <c r="AU47" s="27">
        <v>0</v>
      </c>
      <c r="AV47" s="27">
        <v>0</v>
      </c>
      <c r="AW47" s="27">
        <v>0</v>
      </c>
      <c r="AX47" s="27">
        <v>0</v>
      </c>
      <c r="AY47" s="28">
        <v>0</v>
      </c>
      <c r="AZ47" s="27">
        <v>0</v>
      </c>
      <c r="BA47" s="27">
        <v>0</v>
      </c>
      <c r="BB47" s="27">
        <v>0</v>
      </c>
      <c r="BC47" s="27">
        <v>0</v>
      </c>
      <c r="BD47" s="27">
        <v>0</v>
      </c>
      <c r="BE47" s="72">
        <f>AZ47*0.001*1.204</f>
        <v>0</v>
      </c>
      <c r="BF47" s="7">
        <f t="shared" si="105"/>
        <v>0</v>
      </c>
      <c r="BG47" s="7">
        <f t="shared" si="105"/>
        <v>0</v>
      </c>
      <c r="BH47" s="7">
        <f t="shared" si="105"/>
        <v>0</v>
      </c>
      <c r="BI47" s="7">
        <f t="shared" si="105"/>
        <v>0</v>
      </c>
      <c r="BJ47" s="72">
        <v>0</v>
      </c>
      <c r="BK47" s="7">
        <v>0</v>
      </c>
      <c r="BL47" s="7">
        <v>0</v>
      </c>
      <c r="BM47" s="7">
        <v>0</v>
      </c>
      <c r="BN47" s="11">
        <v>0</v>
      </c>
      <c r="BO47" s="7">
        <v>0</v>
      </c>
      <c r="BP47" s="7">
        <v>0</v>
      </c>
      <c r="BQ47" s="7">
        <v>0</v>
      </c>
      <c r="BR47" s="7">
        <v>0</v>
      </c>
      <c r="BS47" s="7">
        <v>0</v>
      </c>
      <c r="BT47" s="72">
        <f>BO47*0.001*1.113</f>
        <v>0</v>
      </c>
      <c r="BU47" s="7">
        <f t="shared" si="106"/>
        <v>0</v>
      </c>
      <c r="BV47" s="7">
        <f t="shared" si="106"/>
        <v>0</v>
      </c>
      <c r="BW47" s="7">
        <f t="shared" si="106"/>
        <v>0</v>
      </c>
      <c r="BX47" s="7">
        <f t="shared" si="106"/>
        <v>0</v>
      </c>
      <c r="BY47" s="72">
        <v>0</v>
      </c>
      <c r="BZ47" s="7">
        <v>0</v>
      </c>
      <c r="CA47" s="7">
        <v>0</v>
      </c>
      <c r="CB47" s="7">
        <v>0</v>
      </c>
      <c r="CC47" s="11">
        <v>0</v>
      </c>
      <c r="CD47" s="72">
        <v>0</v>
      </c>
      <c r="CE47" s="7">
        <v>0</v>
      </c>
      <c r="CF47" s="7">
        <v>0</v>
      </c>
      <c r="CG47" s="7">
        <v>0</v>
      </c>
      <c r="CH47" s="11">
        <v>0</v>
      </c>
      <c r="CI47" s="72">
        <v>0</v>
      </c>
      <c r="CJ47" s="7">
        <v>0</v>
      </c>
      <c r="CK47" s="7">
        <v>0</v>
      </c>
      <c r="CL47" s="7">
        <v>0</v>
      </c>
      <c r="CM47" s="7">
        <v>0</v>
      </c>
      <c r="CN47" s="72">
        <f t="shared" si="96"/>
        <v>0</v>
      </c>
      <c r="CO47" s="7">
        <f t="shared" si="97"/>
        <v>0</v>
      </c>
      <c r="CP47" s="7">
        <f t="shared" si="98"/>
        <v>0</v>
      </c>
      <c r="CQ47" s="7">
        <f t="shared" si="99"/>
        <v>0</v>
      </c>
      <c r="CR47" s="11">
        <f t="shared" si="100"/>
        <v>0</v>
      </c>
      <c r="CS47" s="72">
        <f t="shared" si="80"/>
        <v>87.293952000000004</v>
      </c>
      <c r="CT47" s="7">
        <f t="shared" si="81"/>
        <v>87.265536000000012</v>
      </c>
      <c r="CU47" s="7">
        <f t="shared" si="82"/>
        <v>86.083904000000004</v>
      </c>
      <c r="CV47" s="7">
        <f t="shared" si="83"/>
        <v>84.840704000000002</v>
      </c>
      <c r="CW47" s="11">
        <f t="shared" si="84"/>
        <v>67.982911999999999</v>
      </c>
      <c r="CX47" s="7">
        <f t="shared" si="85"/>
        <v>87.293952000000004</v>
      </c>
      <c r="CY47" s="7">
        <f t="shared" si="86"/>
        <v>87.265536000000012</v>
      </c>
      <c r="CZ47" s="7">
        <f t="shared" si="87"/>
        <v>86.083904000000004</v>
      </c>
      <c r="DA47" s="7">
        <f t="shared" si="88"/>
        <v>84.840704000000002</v>
      </c>
      <c r="DB47" s="11">
        <f t="shared" si="89"/>
        <v>67.982911999999999</v>
      </c>
      <c r="DC47" s="7">
        <f t="shared" si="90"/>
        <v>6134.72</v>
      </c>
      <c r="DD47" s="7">
        <f t="shared" si="91"/>
        <v>5551.91</v>
      </c>
      <c r="DE47" s="7">
        <f t="shared" si="92"/>
        <v>5192.58</v>
      </c>
      <c r="DF47" s="7">
        <f t="shared" si="93"/>
        <v>5120.6899999999996</v>
      </c>
      <c r="DG47" s="7">
        <f t="shared" si="94"/>
        <v>4573.6099999999997</v>
      </c>
      <c r="DH47" s="72">
        <f t="shared" si="95"/>
        <v>13.713407999999999</v>
      </c>
      <c r="DI47" s="7">
        <f t="shared" ref="DI47:DL48" si="108">(0.372*H47+0.252*W47+0.311*AL47+0.254*BA47+0.018*BP47)/1000</f>
        <v>13.708943999999999</v>
      </c>
      <c r="DJ47" s="7">
        <f t="shared" si="108"/>
        <v>13.523316000000001</v>
      </c>
      <c r="DK47" s="7">
        <f t="shared" si="108"/>
        <v>13.328016</v>
      </c>
      <c r="DL47" s="7">
        <f t="shared" si="108"/>
        <v>10.679748</v>
      </c>
      <c r="DM47" s="70" t="s">
        <v>309</v>
      </c>
      <c r="DN47" s="2"/>
      <c r="DO47" s="30"/>
      <c r="DQ47"/>
      <c r="DT47" s="1"/>
      <c r="DW47"/>
      <c r="DX47"/>
      <c r="DY47"/>
      <c r="ED47" s="1"/>
      <c r="EE47" s="1"/>
      <c r="EF47" s="1"/>
      <c r="EG47" s="1"/>
      <c r="EH47" s="1"/>
    </row>
    <row r="48" spans="1:144" ht="42" customHeight="1" x14ac:dyDescent="0.25">
      <c r="A48" s="223" t="s">
        <v>1190</v>
      </c>
      <c r="B48" s="70" t="s">
        <v>1594</v>
      </c>
      <c r="C48" s="2" t="s">
        <v>1418</v>
      </c>
      <c r="D48" s="2" t="s">
        <v>1418</v>
      </c>
      <c r="E48" s="2" t="s">
        <v>309</v>
      </c>
      <c r="F48" s="68" t="s">
        <v>309</v>
      </c>
      <c r="G48" s="72">
        <v>11803</v>
      </c>
      <c r="H48" s="7">
        <v>12435</v>
      </c>
      <c r="I48" s="7">
        <v>12245</v>
      </c>
      <c r="J48" s="7">
        <v>12992</v>
      </c>
      <c r="K48" s="11">
        <v>12015</v>
      </c>
      <c r="L48" s="72">
        <f>G48*0.001*2.368</f>
        <v>27.949504000000001</v>
      </c>
      <c r="M48" s="7">
        <f t="shared" si="75"/>
        <v>29.446079999999998</v>
      </c>
      <c r="N48" s="7">
        <f t="shared" si="76"/>
        <v>28.99616</v>
      </c>
      <c r="O48" s="7">
        <f t="shared" si="77"/>
        <v>30.765056000000001</v>
      </c>
      <c r="P48" s="11">
        <f t="shared" si="78"/>
        <v>28.451519999999999</v>
      </c>
      <c r="Q48" s="71">
        <v>8356.39</v>
      </c>
      <c r="R48" s="27">
        <v>8345.68</v>
      </c>
      <c r="S48" s="27">
        <v>8202.3799999999992</v>
      </c>
      <c r="T48" s="27">
        <v>7829.4</v>
      </c>
      <c r="U48" s="28">
        <v>3024.29</v>
      </c>
      <c r="V48" s="72">
        <v>29820</v>
      </c>
      <c r="W48" s="7">
        <v>29841</v>
      </c>
      <c r="X48" s="7">
        <v>31077</v>
      </c>
      <c r="Y48" s="7">
        <v>30954</v>
      </c>
      <c r="Z48" s="11">
        <v>27068</v>
      </c>
      <c r="AA48" s="72">
        <f>0.001*V48*1.195</f>
        <v>35.634900000000002</v>
      </c>
      <c r="AB48" s="7">
        <f t="shared" si="103"/>
        <v>35.659995000000002</v>
      </c>
      <c r="AC48" s="7">
        <f t="shared" si="103"/>
        <v>37.137015000000005</v>
      </c>
      <c r="AD48" s="7">
        <f t="shared" si="103"/>
        <v>36.990030000000004</v>
      </c>
      <c r="AE48" s="7">
        <f t="shared" si="103"/>
        <v>32.346260000000001</v>
      </c>
      <c r="AF48" s="72">
        <v>1915.3</v>
      </c>
      <c r="AG48" s="7">
        <v>1683.67</v>
      </c>
      <c r="AH48" s="7">
        <v>1785.47</v>
      </c>
      <c r="AI48" s="7">
        <v>1854.8</v>
      </c>
      <c r="AJ48" s="11">
        <v>1705.46</v>
      </c>
      <c r="AK48" s="7">
        <v>0</v>
      </c>
      <c r="AL48" s="7">
        <v>0</v>
      </c>
      <c r="AM48" s="7">
        <v>0</v>
      </c>
      <c r="AN48" s="7">
        <v>0</v>
      </c>
      <c r="AO48" s="11">
        <v>0</v>
      </c>
      <c r="AP48" s="72">
        <f>AK48*0.001*1.182</f>
        <v>0</v>
      </c>
      <c r="AQ48" s="7">
        <f t="shared" si="104"/>
        <v>0</v>
      </c>
      <c r="AR48" s="7">
        <f t="shared" si="104"/>
        <v>0</v>
      </c>
      <c r="AS48" s="7">
        <f t="shared" si="104"/>
        <v>0</v>
      </c>
      <c r="AT48" s="11">
        <f t="shared" si="104"/>
        <v>0</v>
      </c>
      <c r="AU48" s="27">
        <v>0</v>
      </c>
      <c r="AV48" s="27">
        <v>0</v>
      </c>
      <c r="AW48" s="27">
        <v>0</v>
      </c>
      <c r="AX48" s="27">
        <v>0</v>
      </c>
      <c r="AY48" s="28">
        <v>0</v>
      </c>
      <c r="AZ48" s="27">
        <v>0</v>
      </c>
      <c r="BA48" s="27">
        <v>0</v>
      </c>
      <c r="BB48" s="27">
        <v>0</v>
      </c>
      <c r="BC48" s="27">
        <v>0</v>
      </c>
      <c r="BD48" s="27">
        <v>0</v>
      </c>
      <c r="BE48" s="72">
        <f>AZ48*0.001*1.204</f>
        <v>0</v>
      </c>
      <c r="BF48" s="7">
        <f t="shared" si="105"/>
        <v>0</v>
      </c>
      <c r="BG48" s="7">
        <f t="shared" si="105"/>
        <v>0</v>
      </c>
      <c r="BH48" s="7">
        <f t="shared" si="105"/>
        <v>0</v>
      </c>
      <c r="BI48" s="7">
        <f t="shared" si="105"/>
        <v>0</v>
      </c>
      <c r="BJ48" s="72">
        <v>0</v>
      </c>
      <c r="BK48" s="7">
        <v>0</v>
      </c>
      <c r="BL48" s="7">
        <v>0</v>
      </c>
      <c r="BM48" s="7">
        <v>0</v>
      </c>
      <c r="BN48" s="11">
        <v>0</v>
      </c>
      <c r="BO48" s="7">
        <v>0</v>
      </c>
      <c r="BP48" s="7">
        <v>0</v>
      </c>
      <c r="BQ48" s="7">
        <v>0</v>
      </c>
      <c r="BR48" s="7">
        <v>0</v>
      </c>
      <c r="BS48" s="7">
        <v>0</v>
      </c>
      <c r="BT48" s="72">
        <f>BO48*0.001*1.113</f>
        <v>0</v>
      </c>
      <c r="BU48" s="7">
        <f t="shared" si="106"/>
        <v>0</v>
      </c>
      <c r="BV48" s="7">
        <f t="shared" si="106"/>
        <v>0</v>
      </c>
      <c r="BW48" s="7">
        <f t="shared" si="106"/>
        <v>0</v>
      </c>
      <c r="BX48" s="7">
        <f t="shared" si="106"/>
        <v>0</v>
      </c>
      <c r="BY48" s="72">
        <v>0</v>
      </c>
      <c r="BZ48" s="7">
        <v>0</v>
      </c>
      <c r="CA48" s="7">
        <v>0</v>
      </c>
      <c r="CB48" s="7">
        <v>0</v>
      </c>
      <c r="CC48" s="11">
        <v>0</v>
      </c>
      <c r="CD48" s="72">
        <v>0</v>
      </c>
      <c r="CE48" s="7">
        <v>0</v>
      </c>
      <c r="CF48" s="7">
        <v>0</v>
      </c>
      <c r="CG48" s="7">
        <v>0</v>
      </c>
      <c r="CH48" s="11">
        <v>0</v>
      </c>
      <c r="CI48" s="72">
        <v>0</v>
      </c>
      <c r="CJ48" s="7">
        <v>0</v>
      </c>
      <c r="CK48" s="7">
        <v>0</v>
      </c>
      <c r="CL48" s="7">
        <v>0</v>
      </c>
      <c r="CM48" s="7">
        <v>0</v>
      </c>
      <c r="CN48" s="72">
        <f t="shared" si="96"/>
        <v>0</v>
      </c>
      <c r="CO48" s="7">
        <f t="shared" si="97"/>
        <v>0</v>
      </c>
      <c r="CP48" s="7">
        <f t="shared" si="98"/>
        <v>0</v>
      </c>
      <c r="CQ48" s="7">
        <f t="shared" si="99"/>
        <v>0</v>
      </c>
      <c r="CR48" s="11">
        <f t="shared" si="100"/>
        <v>0</v>
      </c>
      <c r="CS48" s="72">
        <f t="shared" si="80"/>
        <v>63.584404000000006</v>
      </c>
      <c r="CT48" s="7">
        <f t="shared" si="81"/>
        <v>65.106075000000004</v>
      </c>
      <c r="CU48" s="7">
        <f t="shared" si="82"/>
        <v>66.133175000000008</v>
      </c>
      <c r="CV48" s="7">
        <f t="shared" si="83"/>
        <v>67.755086000000006</v>
      </c>
      <c r="CW48" s="11">
        <f t="shared" si="84"/>
        <v>60.797780000000003</v>
      </c>
      <c r="CX48" s="7">
        <f t="shared" si="85"/>
        <v>63.584404000000006</v>
      </c>
      <c r="CY48" s="7">
        <f t="shared" si="86"/>
        <v>65.106075000000004</v>
      </c>
      <c r="CZ48" s="7">
        <f t="shared" si="87"/>
        <v>66.133175000000008</v>
      </c>
      <c r="DA48" s="7">
        <f t="shared" si="88"/>
        <v>67.755086000000006</v>
      </c>
      <c r="DB48" s="11">
        <f t="shared" si="89"/>
        <v>60.797780000000003</v>
      </c>
      <c r="DC48" s="7">
        <f t="shared" si="90"/>
        <v>10271.689999999999</v>
      </c>
      <c r="DD48" s="7">
        <f t="shared" si="91"/>
        <v>10029.35</v>
      </c>
      <c r="DE48" s="7">
        <f t="shared" si="92"/>
        <v>9987.8499999999985</v>
      </c>
      <c r="DF48" s="7">
        <f t="shared" si="93"/>
        <v>9684.1999999999989</v>
      </c>
      <c r="DG48" s="7">
        <f t="shared" si="94"/>
        <v>4729.75</v>
      </c>
      <c r="DH48" s="72">
        <f t="shared" si="95"/>
        <v>11.905355999999999</v>
      </c>
      <c r="DI48" s="7">
        <f t="shared" si="108"/>
        <v>12.145752</v>
      </c>
      <c r="DJ48" s="7">
        <f t="shared" si="108"/>
        <v>12.386544000000002</v>
      </c>
      <c r="DK48" s="7">
        <f t="shared" si="108"/>
        <v>12.633432000000001</v>
      </c>
      <c r="DL48" s="7">
        <f t="shared" si="108"/>
        <v>11.290716</v>
      </c>
      <c r="DM48" s="70" t="s">
        <v>309</v>
      </c>
      <c r="DN48" s="2"/>
      <c r="DO48" s="30"/>
      <c r="DQ48"/>
      <c r="DT48" s="1"/>
      <c r="DW48"/>
      <c r="DX48"/>
      <c r="DY48"/>
      <c r="ED48" s="1"/>
      <c r="EE48" s="1"/>
      <c r="EF48" s="1"/>
      <c r="EG48" s="1"/>
      <c r="EH48" s="1"/>
    </row>
    <row r="49" spans="1:138" ht="40.5" customHeight="1" x14ac:dyDescent="0.25">
      <c r="A49" s="228" t="s">
        <v>153</v>
      </c>
      <c r="B49" s="70" t="s">
        <v>177</v>
      </c>
      <c r="C49" s="2" t="s">
        <v>147</v>
      </c>
      <c r="D49" s="2" t="s">
        <v>1</v>
      </c>
      <c r="E49" s="2">
        <v>2010</v>
      </c>
      <c r="F49" s="68"/>
      <c r="G49" s="75">
        <v>26067</v>
      </c>
      <c r="H49" s="76">
        <v>26253</v>
      </c>
      <c r="I49" s="76">
        <v>26973</v>
      </c>
      <c r="J49" s="76">
        <v>26285</v>
      </c>
      <c r="K49" s="154">
        <v>24916</v>
      </c>
      <c r="L49" s="72">
        <f>G49*0.001*2.61</f>
        <v>68.034869999999998</v>
      </c>
      <c r="M49" s="77">
        <f t="shared" si="75"/>
        <v>62.167103999999995</v>
      </c>
      <c r="N49" s="77">
        <f t="shared" si="76"/>
        <v>63.872063999999995</v>
      </c>
      <c r="O49" s="77">
        <f t="shared" si="77"/>
        <v>62.24288</v>
      </c>
      <c r="P49" s="78">
        <f t="shared" si="78"/>
        <v>59.001087999999996</v>
      </c>
      <c r="Q49" s="157">
        <v>7929.53</v>
      </c>
      <c r="R49" s="57">
        <v>5027.88</v>
      </c>
      <c r="S49" s="57">
        <v>7714.44</v>
      </c>
      <c r="T49" s="64">
        <v>7437.61</v>
      </c>
      <c r="U49" s="65">
        <v>7496.5</v>
      </c>
      <c r="V49" s="39">
        <v>0</v>
      </c>
      <c r="W49" s="37">
        <v>0</v>
      </c>
      <c r="X49" s="37">
        <v>0</v>
      </c>
      <c r="Y49" s="37">
        <v>0</v>
      </c>
      <c r="Z49" s="40">
        <v>0</v>
      </c>
      <c r="AA49" s="72">
        <f>0.001*V49*1.01</f>
        <v>0</v>
      </c>
      <c r="AB49" s="37">
        <v>0</v>
      </c>
      <c r="AC49" s="37">
        <v>0</v>
      </c>
      <c r="AD49" s="37">
        <v>0</v>
      </c>
      <c r="AE49" s="37">
        <v>0</v>
      </c>
      <c r="AF49" s="72">
        <v>0</v>
      </c>
      <c r="AG49" s="7">
        <v>0</v>
      </c>
      <c r="AH49" s="7">
        <v>0</v>
      </c>
      <c r="AI49" s="7">
        <v>0</v>
      </c>
      <c r="AJ49" s="11">
        <v>0</v>
      </c>
      <c r="AK49" s="37">
        <v>0</v>
      </c>
      <c r="AL49" s="37">
        <v>0</v>
      </c>
      <c r="AM49" s="37">
        <v>0</v>
      </c>
      <c r="AN49" s="37">
        <v>0</v>
      </c>
      <c r="AO49" s="40">
        <v>0</v>
      </c>
      <c r="AP49" s="72">
        <f>AK49*0.001*1.08</f>
        <v>0</v>
      </c>
      <c r="AQ49" s="37">
        <v>0</v>
      </c>
      <c r="AR49" s="37">
        <v>0</v>
      </c>
      <c r="AS49" s="37">
        <v>0</v>
      </c>
      <c r="AT49" s="40">
        <v>0</v>
      </c>
      <c r="AU49" s="229">
        <v>0</v>
      </c>
      <c r="AV49" s="229">
        <v>0</v>
      </c>
      <c r="AW49" s="229">
        <v>0</v>
      </c>
      <c r="AX49" s="229">
        <v>0</v>
      </c>
      <c r="AY49" s="230">
        <v>0</v>
      </c>
      <c r="AZ49" s="58">
        <v>0</v>
      </c>
      <c r="BA49" s="58">
        <v>0</v>
      </c>
      <c r="BB49" s="58">
        <v>0</v>
      </c>
      <c r="BC49" s="58">
        <v>0</v>
      </c>
      <c r="BD49" s="58">
        <v>0</v>
      </c>
      <c r="BE49" s="72">
        <f>AZ49*0.001*1.08</f>
        <v>0</v>
      </c>
      <c r="BF49" s="37">
        <v>0</v>
      </c>
      <c r="BG49" s="37">
        <v>0</v>
      </c>
      <c r="BH49" s="37">
        <v>0</v>
      </c>
      <c r="BI49" s="37">
        <v>0</v>
      </c>
      <c r="BJ49" s="39">
        <v>0</v>
      </c>
      <c r="BK49" s="37">
        <v>0</v>
      </c>
      <c r="BL49" s="37">
        <v>0</v>
      </c>
      <c r="BM49" s="37">
        <v>0</v>
      </c>
      <c r="BN49" s="40">
        <v>0</v>
      </c>
      <c r="BO49" s="37">
        <v>0</v>
      </c>
      <c r="BP49" s="37">
        <v>0</v>
      </c>
      <c r="BQ49" s="37">
        <v>0</v>
      </c>
      <c r="BR49" s="37">
        <v>0</v>
      </c>
      <c r="BS49" s="37">
        <v>0</v>
      </c>
      <c r="BT49" s="72">
        <f>BO49*0.001</f>
        <v>0</v>
      </c>
      <c r="BU49" s="37">
        <v>0</v>
      </c>
      <c r="BV49" s="37">
        <v>0</v>
      </c>
      <c r="BW49" s="37">
        <v>0</v>
      </c>
      <c r="BX49" s="37">
        <v>0</v>
      </c>
      <c r="BY49" s="72">
        <v>0</v>
      </c>
      <c r="BZ49" s="7">
        <v>0</v>
      </c>
      <c r="CA49" s="7">
        <v>0</v>
      </c>
      <c r="CB49" s="7">
        <v>0</v>
      </c>
      <c r="CC49" s="11">
        <v>0</v>
      </c>
      <c r="CD49" s="72">
        <v>0</v>
      </c>
      <c r="CE49" s="7">
        <v>0</v>
      </c>
      <c r="CF49" s="7">
        <v>0</v>
      </c>
      <c r="CG49" s="7">
        <v>0</v>
      </c>
      <c r="CH49" s="11">
        <v>0</v>
      </c>
      <c r="CI49" s="39">
        <f>BT49+CD49*0.001*2.368</f>
        <v>0</v>
      </c>
      <c r="CJ49" s="37">
        <f>BU49+CE49*0.001*2.368</f>
        <v>0</v>
      </c>
      <c r="CK49" s="37">
        <f>BV49+CF49*0.001*2.368</f>
        <v>0</v>
      </c>
      <c r="CL49" s="37">
        <f>BW49+CG49*0.001*2.368</f>
        <v>0</v>
      </c>
      <c r="CM49" s="37">
        <f>BX49+CH49*0.001*2.368</f>
        <v>0</v>
      </c>
      <c r="CN49" s="10">
        <f t="shared" si="96"/>
        <v>0</v>
      </c>
      <c r="CO49" s="6">
        <f t="shared" si="97"/>
        <v>0</v>
      </c>
      <c r="CP49" s="6">
        <f t="shared" si="98"/>
        <v>0</v>
      </c>
      <c r="CQ49" s="6">
        <f t="shared" si="99"/>
        <v>0</v>
      </c>
      <c r="CR49" s="9">
        <f t="shared" si="100"/>
        <v>0</v>
      </c>
      <c r="CS49" s="72">
        <f t="shared" si="80"/>
        <v>68.034869999999998</v>
      </c>
      <c r="CT49" s="7">
        <f t="shared" si="81"/>
        <v>62.167103999999995</v>
      </c>
      <c r="CU49" s="7">
        <f t="shared" si="82"/>
        <v>63.872063999999995</v>
      </c>
      <c r="CV49" s="7">
        <f t="shared" si="83"/>
        <v>62.24288</v>
      </c>
      <c r="CW49" s="11">
        <f t="shared" si="84"/>
        <v>59.001087999999996</v>
      </c>
      <c r="CX49" s="7">
        <f t="shared" si="85"/>
        <v>68.034869999999998</v>
      </c>
      <c r="CY49" s="7">
        <f t="shared" si="86"/>
        <v>62.167103999999995</v>
      </c>
      <c r="CZ49" s="7">
        <f t="shared" si="87"/>
        <v>63.872063999999995</v>
      </c>
      <c r="DA49" s="7">
        <f t="shared" si="88"/>
        <v>62.24288</v>
      </c>
      <c r="DB49" s="11">
        <f t="shared" si="89"/>
        <v>59.001087999999996</v>
      </c>
      <c r="DC49" s="7">
        <f t="shared" si="90"/>
        <v>7929.53</v>
      </c>
      <c r="DD49" s="7">
        <f t="shared" si="91"/>
        <v>5027.88</v>
      </c>
      <c r="DE49" s="7">
        <f t="shared" si="92"/>
        <v>7714.44</v>
      </c>
      <c r="DF49" s="7">
        <f t="shared" si="93"/>
        <v>7437.61</v>
      </c>
      <c r="DG49" s="7">
        <f t="shared" si="94"/>
        <v>7496.5</v>
      </c>
      <c r="DH49" s="72">
        <f t="shared" si="95"/>
        <v>9.6969239999999992</v>
      </c>
      <c r="DI49" s="7">
        <f>(0.331*H49+0.252*W49+0.311*AL49+0.254*BA49+0.018*BP49)/1000</f>
        <v>8.689743</v>
      </c>
      <c r="DJ49" s="7">
        <f>(0.331*I49+0.252*X49+0.311*AM49+0.254*BB49+0.018*BQ49)/1000</f>
        <v>8.9280629999999999</v>
      </c>
      <c r="DK49" s="7">
        <f>(0.331*J49+0.252*Y49+0.311*AN49+0.254*BC49+0.018*BR49)/1000</f>
        <v>8.7003350000000008</v>
      </c>
      <c r="DL49" s="7">
        <f>(0.331*K49+0.252*Z49+0.311*AO49+0.254*BD49+0.018*BS49)/1000</f>
        <v>8.2471960000000006</v>
      </c>
      <c r="DM49" s="70" t="s">
        <v>91</v>
      </c>
      <c r="DN49" s="2"/>
      <c r="DO49" s="30"/>
      <c r="DQ49"/>
      <c r="DT49" s="1"/>
      <c r="DW49"/>
      <c r="DX49"/>
      <c r="DY49"/>
      <c r="ED49" s="1"/>
      <c r="EE49" s="1"/>
      <c r="EF49" s="1"/>
      <c r="EG49" s="1"/>
      <c r="EH49" s="1"/>
    </row>
    <row r="50" spans="1:138" ht="36" customHeight="1" x14ac:dyDescent="0.25">
      <c r="A50" s="223" t="s">
        <v>1669</v>
      </c>
      <c r="B50" s="70" t="s">
        <v>1589</v>
      </c>
      <c r="C50" s="2" t="s">
        <v>75</v>
      </c>
      <c r="D50" s="2" t="s">
        <v>75</v>
      </c>
      <c r="E50" s="2" t="s">
        <v>309</v>
      </c>
      <c r="F50" s="68" t="s">
        <v>309</v>
      </c>
      <c r="G50" s="72">
        <v>0</v>
      </c>
      <c r="H50" s="7">
        <v>0</v>
      </c>
      <c r="I50" s="7">
        <v>1596</v>
      </c>
      <c r="J50" s="7">
        <v>11687</v>
      </c>
      <c r="K50" s="11">
        <v>23197</v>
      </c>
      <c r="L50" s="72">
        <f>G50*0.001*2.368</f>
        <v>0</v>
      </c>
      <c r="M50" s="7">
        <f t="shared" si="75"/>
        <v>0</v>
      </c>
      <c r="N50" s="7">
        <f t="shared" si="76"/>
        <v>3.779328</v>
      </c>
      <c r="O50" s="7">
        <f t="shared" si="77"/>
        <v>27.674815999999996</v>
      </c>
      <c r="P50" s="11">
        <f t="shared" si="78"/>
        <v>54.930495999999998</v>
      </c>
      <c r="Q50" s="71">
        <v>0</v>
      </c>
      <c r="R50" s="27">
        <v>0</v>
      </c>
      <c r="S50" s="27">
        <v>1412.38</v>
      </c>
      <c r="T50" s="27">
        <v>5735.84</v>
      </c>
      <c r="U50" s="28">
        <v>7023.81</v>
      </c>
      <c r="V50" s="72">
        <v>0</v>
      </c>
      <c r="W50" s="7">
        <v>0</v>
      </c>
      <c r="X50" s="7">
        <v>0</v>
      </c>
      <c r="Y50" s="7">
        <v>0</v>
      </c>
      <c r="Z50" s="11">
        <v>0</v>
      </c>
      <c r="AA50" s="72">
        <f>0.001*V50*1.195</f>
        <v>0</v>
      </c>
      <c r="AB50" s="7">
        <f>0.001*W50*1.195</f>
        <v>0</v>
      </c>
      <c r="AC50" s="7">
        <f>0.001*X50*1.195</f>
        <v>0</v>
      </c>
      <c r="AD50" s="7">
        <f>0.001*Y50*1.195</f>
        <v>0</v>
      </c>
      <c r="AE50" s="7">
        <f>0.001*Z50*1.195</f>
        <v>0</v>
      </c>
      <c r="AF50" s="72">
        <v>0</v>
      </c>
      <c r="AG50" s="7">
        <v>0</v>
      </c>
      <c r="AH50" s="7">
        <v>0</v>
      </c>
      <c r="AI50" s="7">
        <v>0</v>
      </c>
      <c r="AJ50" s="11">
        <v>0</v>
      </c>
      <c r="AK50" s="7">
        <v>0</v>
      </c>
      <c r="AL50" s="7">
        <v>0</v>
      </c>
      <c r="AM50" s="7">
        <v>0</v>
      </c>
      <c r="AN50" s="7">
        <v>0</v>
      </c>
      <c r="AO50" s="11">
        <v>0</v>
      </c>
      <c r="AP50" s="72">
        <f>AK50*0.001*1.182</f>
        <v>0</v>
      </c>
      <c r="AQ50" s="7">
        <f>AL50*0.001*1.182</f>
        <v>0</v>
      </c>
      <c r="AR50" s="7">
        <f>AM50*0.001*1.182</f>
        <v>0</v>
      </c>
      <c r="AS50" s="7">
        <f>AN50*0.001*1.182</f>
        <v>0</v>
      </c>
      <c r="AT50" s="11">
        <f>AO50*0.001*1.182</f>
        <v>0</v>
      </c>
      <c r="AU50" s="27">
        <v>0</v>
      </c>
      <c r="AV50" s="27">
        <v>0</v>
      </c>
      <c r="AW50" s="27">
        <v>0</v>
      </c>
      <c r="AX50" s="27">
        <v>0</v>
      </c>
      <c r="AY50" s="28">
        <v>0</v>
      </c>
      <c r="AZ50" s="27">
        <v>0</v>
      </c>
      <c r="BA50" s="27">
        <v>0</v>
      </c>
      <c r="BB50" s="27">
        <v>0</v>
      </c>
      <c r="BC50" s="27">
        <v>0</v>
      </c>
      <c r="BD50" s="27">
        <v>0</v>
      </c>
      <c r="BE50" s="72">
        <f>AZ50*0.001*1.204</f>
        <v>0</v>
      </c>
      <c r="BF50" s="7">
        <f>BA50*0.001*1.204</f>
        <v>0</v>
      </c>
      <c r="BG50" s="7">
        <f>BB50*0.001*1.204</f>
        <v>0</v>
      </c>
      <c r="BH50" s="7">
        <f>BC50*0.001*1.204</f>
        <v>0</v>
      </c>
      <c r="BI50" s="7">
        <f>BD50*0.001*1.204</f>
        <v>0</v>
      </c>
      <c r="BJ50" s="72">
        <v>0</v>
      </c>
      <c r="BK50" s="7">
        <v>0</v>
      </c>
      <c r="BL50" s="7">
        <v>0</v>
      </c>
      <c r="BM50" s="7">
        <v>0</v>
      </c>
      <c r="BN50" s="11">
        <v>0</v>
      </c>
      <c r="BO50" s="7">
        <v>0</v>
      </c>
      <c r="BP50" s="7">
        <v>0</v>
      </c>
      <c r="BQ50" s="7">
        <v>0</v>
      </c>
      <c r="BR50" s="7">
        <v>0</v>
      </c>
      <c r="BS50" s="7">
        <v>0</v>
      </c>
      <c r="BT50" s="72">
        <f>BO50*0.001*1.113</f>
        <v>0</v>
      </c>
      <c r="BU50" s="7">
        <f>BP50*0.001*1.113</f>
        <v>0</v>
      </c>
      <c r="BV50" s="7">
        <f>BQ50*0.001*1.113</f>
        <v>0</v>
      </c>
      <c r="BW50" s="7">
        <f>BR50*0.001*1.113</f>
        <v>0</v>
      </c>
      <c r="BX50" s="7">
        <f>BS50*0.001*1.113</f>
        <v>0</v>
      </c>
      <c r="BY50" s="72">
        <v>0</v>
      </c>
      <c r="BZ50" s="7">
        <v>0</v>
      </c>
      <c r="CA50" s="7">
        <v>0</v>
      </c>
      <c r="CB50" s="7">
        <v>0</v>
      </c>
      <c r="CC50" s="11">
        <v>0</v>
      </c>
      <c r="CD50" s="72">
        <v>0</v>
      </c>
      <c r="CE50" s="7">
        <v>0</v>
      </c>
      <c r="CF50" s="7">
        <v>0</v>
      </c>
      <c r="CG50" s="7">
        <v>0</v>
      </c>
      <c r="CH50" s="11">
        <v>0</v>
      </c>
      <c r="CI50" s="72">
        <v>0</v>
      </c>
      <c r="CJ50" s="7">
        <v>0</v>
      </c>
      <c r="CK50" s="7">
        <v>0</v>
      </c>
      <c r="CL50" s="7">
        <v>0</v>
      </c>
      <c r="CM50" s="7">
        <v>0</v>
      </c>
      <c r="CN50" s="72">
        <f t="shared" si="96"/>
        <v>0</v>
      </c>
      <c r="CO50" s="7">
        <f t="shared" si="97"/>
        <v>0</v>
      </c>
      <c r="CP50" s="7">
        <f t="shared" si="98"/>
        <v>0</v>
      </c>
      <c r="CQ50" s="7">
        <f t="shared" si="99"/>
        <v>0</v>
      </c>
      <c r="CR50" s="11">
        <f t="shared" si="100"/>
        <v>0</v>
      </c>
      <c r="CS50" s="72">
        <f t="shared" si="80"/>
        <v>0</v>
      </c>
      <c r="CT50" s="7">
        <f t="shared" si="81"/>
        <v>0</v>
      </c>
      <c r="CU50" s="7">
        <f t="shared" si="82"/>
        <v>3.779328</v>
      </c>
      <c r="CV50" s="7">
        <f t="shared" si="83"/>
        <v>27.674815999999996</v>
      </c>
      <c r="CW50" s="11">
        <f t="shared" si="84"/>
        <v>54.930495999999998</v>
      </c>
      <c r="CX50" s="7">
        <f t="shared" si="85"/>
        <v>0</v>
      </c>
      <c r="CY50" s="7">
        <f t="shared" si="86"/>
        <v>0</v>
      </c>
      <c r="CZ50" s="7">
        <f t="shared" si="87"/>
        <v>3.779328</v>
      </c>
      <c r="DA50" s="7">
        <f t="shared" si="88"/>
        <v>27.674815999999996</v>
      </c>
      <c r="DB50" s="11">
        <f t="shared" si="89"/>
        <v>54.930495999999998</v>
      </c>
      <c r="DC50" s="7">
        <f t="shared" si="90"/>
        <v>0</v>
      </c>
      <c r="DD50" s="7">
        <f t="shared" si="91"/>
        <v>0</v>
      </c>
      <c r="DE50" s="7">
        <f t="shared" si="92"/>
        <v>1412.38</v>
      </c>
      <c r="DF50" s="7">
        <f t="shared" si="93"/>
        <v>5735.84</v>
      </c>
      <c r="DG50" s="7">
        <f t="shared" si="94"/>
        <v>7023.81</v>
      </c>
      <c r="DH50" s="72">
        <f t="shared" si="95"/>
        <v>0</v>
      </c>
      <c r="DI50" s="7">
        <f>(0.372*H50+0.252*W50+0.311*AL50+0.254*BA50+0.018*BP50)/1000</f>
        <v>0</v>
      </c>
      <c r="DJ50" s="7">
        <f>(0.372*I50+0.252*X50+0.311*AM50+0.254*BB50+0.018*BQ50)/1000</f>
        <v>0.59371200000000002</v>
      </c>
      <c r="DK50" s="7">
        <f>(0.372*J50+0.252*Y50+0.311*AN50+0.254*BC50+0.018*BR50)/1000</f>
        <v>4.3475640000000002</v>
      </c>
      <c r="DL50" s="7">
        <f>(0.372*K50+0.252*Z50+0.311*AO50+0.254*BD50+0.018*BS50)/1000</f>
        <v>8.6292840000000002</v>
      </c>
      <c r="DM50" s="70" t="s">
        <v>309</v>
      </c>
      <c r="DN50" s="2"/>
      <c r="DO50" s="30"/>
      <c r="DQ50"/>
      <c r="DT50" s="1"/>
      <c r="DW50"/>
      <c r="DX50"/>
      <c r="DY50"/>
      <c r="ED50" s="1"/>
      <c r="EE50" s="1"/>
      <c r="EF50" s="1"/>
      <c r="EG50" s="1"/>
      <c r="EH50" s="1"/>
    </row>
    <row r="51" spans="1:138" ht="27.75" customHeight="1" x14ac:dyDescent="0.25">
      <c r="A51" s="223" t="s">
        <v>97</v>
      </c>
      <c r="B51" s="70" t="s">
        <v>1599</v>
      </c>
      <c r="C51" s="2" t="s">
        <v>90</v>
      </c>
      <c r="D51" s="2" t="s">
        <v>93</v>
      </c>
      <c r="E51" s="2">
        <v>1989</v>
      </c>
      <c r="F51" s="68">
        <v>629</v>
      </c>
      <c r="G51" s="72">
        <v>33333</v>
      </c>
      <c r="H51" s="7">
        <v>31291</v>
      </c>
      <c r="I51" s="7">
        <v>34225</v>
      </c>
      <c r="J51" s="7">
        <v>5285</v>
      </c>
      <c r="K51" s="11">
        <v>21660</v>
      </c>
      <c r="L51" s="72">
        <f>G51*0.001*2.61</f>
        <v>86.999129999999994</v>
      </c>
      <c r="M51" s="7">
        <f t="shared" si="75"/>
        <v>74.097087999999999</v>
      </c>
      <c r="N51" s="7">
        <f t="shared" si="76"/>
        <v>81.044799999999995</v>
      </c>
      <c r="O51" s="7">
        <f t="shared" si="77"/>
        <v>12.51488</v>
      </c>
      <c r="P51" s="11">
        <f t="shared" si="78"/>
        <v>51.290879999999994</v>
      </c>
      <c r="Q51" s="103">
        <v>9441.0400000000009</v>
      </c>
      <c r="R51" s="104">
        <v>8841.1299999999992</v>
      </c>
      <c r="S51" s="104">
        <v>8702.5</v>
      </c>
      <c r="T51" s="104">
        <v>2094.8000000000002</v>
      </c>
      <c r="U51" s="105">
        <v>6056.7</v>
      </c>
      <c r="V51" s="72">
        <v>0</v>
      </c>
      <c r="W51" s="7">
        <v>0</v>
      </c>
      <c r="X51" s="7">
        <v>0</v>
      </c>
      <c r="Y51" s="7">
        <v>0</v>
      </c>
      <c r="Z51" s="11">
        <v>0</v>
      </c>
      <c r="AA51" s="72">
        <f>0.001*V51*1.01</f>
        <v>0</v>
      </c>
      <c r="AB51" s="7">
        <f t="shared" ref="AB51:AB64" si="109">0.001*W51*1.195</f>
        <v>0</v>
      </c>
      <c r="AC51" s="7">
        <f t="shared" ref="AC51:AC64" si="110">0.001*X51*1.195</f>
        <v>0</v>
      </c>
      <c r="AD51" s="7">
        <f t="shared" ref="AD51:AD64" si="111">0.001*Y51*1.195</f>
        <v>0</v>
      </c>
      <c r="AE51" s="7">
        <f t="shared" ref="AE51:AE64" si="112">0.001*Z51*1.195</f>
        <v>0</v>
      </c>
      <c r="AF51" s="72">
        <v>0</v>
      </c>
      <c r="AG51" s="7">
        <v>0</v>
      </c>
      <c r="AH51" s="7">
        <v>0</v>
      </c>
      <c r="AI51" s="7">
        <v>0</v>
      </c>
      <c r="AJ51" s="11">
        <v>0</v>
      </c>
      <c r="AK51" s="7">
        <v>0</v>
      </c>
      <c r="AL51" s="7">
        <v>0</v>
      </c>
      <c r="AM51" s="7">
        <v>0</v>
      </c>
      <c r="AN51" s="7">
        <v>0</v>
      </c>
      <c r="AO51" s="11">
        <v>0</v>
      </c>
      <c r="AP51" s="72">
        <f>AK51*0.001*1.08</f>
        <v>0</v>
      </c>
      <c r="AQ51" s="7">
        <f t="shared" ref="AQ51:AQ64" si="113">AL51*0.001*1.182</f>
        <v>0</v>
      </c>
      <c r="AR51" s="7">
        <f t="shared" ref="AR51:AR64" si="114">AM51*0.001*1.182</f>
        <v>0</v>
      </c>
      <c r="AS51" s="7">
        <f t="shared" ref="AS51:AS64" si="115">AN51*0.001*1.182</f>
        <v>0</v>
      </c>
      <c r="AT51" s="11">
        <f t="shared" ref="AT51:AT64" si="116">AO51*0.001*1.182</f>
        <v>0</v>
      </c>
      <c r="AU51" s="229">
        <v>0</v>
      </c>
      <c r="AV51" s="229">
        <v>0</v>
      </c>
      <c r="AW51" s="229">
        <v>0</v>
      </c>
      <c r="AX51" s="229">
        <v>0</v>
      </c>
      <c r="AY51" s="230">
        <v>0</v>
      </c>
      <c r="AZ51" s="27">
        <v>0</v>
      </c>
      <c r="BA51" s="27">
        <v>0</v>
      </c>
      <c r="BB51" s="27">
        <v>0</v>
      </c>
      <c r="BC51" s="27">
        <v>0</v>
      </c>
      <c r="BD51" s="27">
        <v>0</v>
      </c>
      <c r="BE51" s="72">
        <f>AZ51*0.001*1.08</f>
        <v>0</v>
      </c>
      <c r="BF51" s="7">
        <f t="shared" ref="BF51:BF64" si="117">BA51*0.001*1.204</f>
        <v>0</v>
      </c>
      <c r="BG51" s="7">
        <f t="shared" ref="BG51:BG64" si="118">BB51*0.001*1.204</f>
        <v>0</v>
      </c>
      <c r="BH51" s="7">
        <f t="shared" ref="BH51:BH64" si="119">BC51*0.001*1.204</f>
        <v>0</v>
      </c>
      <c r="BI51" s="7">
        <f t="shared" ref="BI51:BI64" si="120">BD51*0.001*1.204</f>
        <v>0</v>
      </c>
      <c r="BJ51" s="72">
        <v>0</v>
      </c>
      <c r="BK51" s="7">
        <v>0</v>
      </c>
      <c r="BL51" s="7">
        <v>0</v>
      </c>
      <c r="BM51" s="7">
        <v>0</v>
      </c>
      <c r="BN51" s="11">
        <v>0</v>
      </c>
      <c r="BO51" s="7">
        <v>0</v>
      </c>
      <c r="BP51" s="7">
        <v>0</v>
      </c>
      <c r="BQ51" s="7">
        <v>0</v>
      </c>
      <c r="BR51" s="7">
        <v>0</v>
      </c>
      <c r="BS51" s="7">
        <v>0</v>
      </c>
      <c r="BT51" s="72">
        <f>BO51*0.001</f>
        <v>0</v>
      </c>
      <c r="BU51" s="7">
        <f t="shared" ref="BU51:BU64" si="121">BP51*0.001*1.113</f>
        <v>0</v>
      </c>
      <c r="BV51" s="7">
        <f t="shared" ref="BV51:BV64" si="122">BQ51*0.001*1.113</f>
        <v>0</v>
      </c>
      <c r="BW51" s="7">
        <f t="shared" ref="BW51:BW64" si="123">BR51*0.001*1.113</f>
        <v>0</v>
      </c>
      <c r="BX51" s="7">
        <f t="shared" ref="BX51:BX64" si="124">BS51*0.001*1.113</f>
        <v>0</v>
      </c>
      <c r="BY51" s="72">
        <v>0</v>
      </c>
      <c r="BZ51" s="7">
        <v>0</v>
      </c>
      <c r="CA51" s="7">
        <v>0</v>
      </c>
      <c r="CB51" s="7">
        <v>0</v>
      </c>
      <c r="CC51" s="11">
        <v>0</v>
      </c>
      <c r="CD51" s="72">
        <v>0</v>
      </c>
      <c r="CE51" s="7">
        <v>0</v>
      </c>
      <c r="CF51" s="7">
        <v>0</v>
      </c>
      <c r="CG51" s="7">
        <v>0</v>
      </c>
      <c r="CH51" s="11">
        <v>0</v>
      </c>
      <c r="CI51" s="72">
        <v>0</v>
      </c>
      <c r="CJ51" s="7">
        <v>0</v>
      </c>
      <c r="CK51" s="7">
        <v>0</v>
      </c>
      <c r="CL51" s="7">
        <v>0</v>
      </c>
      <c r="CM51" s="7">
        <v>0</v>
      </c>
      <c r="CN51" s="10">
        <f t="shared" si="96"/>
        <v>0</v>
      </c>
      <c r="CO51" s="6">
        <f t="shared" si="97"/>
        <v>0</v>
      </c>
      <c r="CP51" s="6">
        <f t="shared" si="98"/>
        <v>0</v>
      </c>
      <c r="CQ51" s="6">
        <f t="shared" si="99"/>
        <v>0</v>
      </c>
      <c r="CR51" s="9">
        <f t="shared" si="100"/>
        <v>0</v>
      </c>
      <c r="CS51" s="72">
        <f t="shared" si="80"/>
        <v>86.999129999999994</v>
      </c>
      <c r="CT51" s="7">
        <f t="shared" si="81"/>
        <v>74.097087999999999</v>
      </c>
      <c r="CU51" s="7">
        <f t="shared" si="82"/>
        <v>81.044799999999995</v>
      </c>
      <c r="CV51" s="7">
        <f t="shared" si="83"/>
        <v>12.51488</v>
      </c>
      <c r="CW51" s="11">
        <f t="shared" si="84"/>
        <v>51.290879999999994</v>
      </c>
      <c r="CX51" s="7">
        <f t="shared" si="85"/>
        <v>86.999129999999994</v>
      </c>
      <c r="CY51" s="7">
        <f t="shared" si="86"/>
        <v>74.097087999999999</v>
      </c>
      <c r="CZ51" s="7">
        <f t="shared" si="87"/>
        <v>81.044799999999995</v>
      </c>
      <c r="DA51" s="7">
        <f t="shared" si="88"/>
        <v>12.51488</v>
      </c>
      <c r="DB51" s="11">
        <f t="shared" si="89"/>
        <v>51.290879999999994</v>
      </c>
      <c r="DC51" s="7">
        <f t="shared" si="90"/>
        <v>9441.0400000000009</v>
      </c>
      <c r="DD51" s="7">
        <f t="shared" si="91"/>
        <v>8841.1299999999992</v>
      </c>
      <c r="DE51" s="7">
        <f t="shared" si="92"/>
        <v>8702.5</v>
      </c>
      <c r="DF51" s="7">
        <f t="shared" si="93"/>
        <v>2094.8000000000002</v>
      </c>
      <c r="DG51" s="7">
        <f t="shared" si="94"/>
        <v>6056.7</v>
      </c>
      <c r="DH51" s="72">
        <f t="shared" si="95"/>
        <v>12.399876000000001</v>
      </c>
      <c r="DI51" s="7">
        <f>(0.331*H51+0.252*W51+0.311*AL51+0.254*BA51+0.018*BP51)/1000</f>
        <v>10.357321000000001</v>
      </c>
      <c r="DJ51" s="7">
        <f>(0.331*I51+0.252*X51+0.311*AM51+0.254*BB51+0.018*BQ51)/1000</f>
        <v>11.328475000000001</v>
      </c>
      <c r="DK51" s="7">
        <f>(0.331*J51+0.252*Y51+0.311*AN51+0.254*BC51+0.018*BR51)/1000</f>
        <v>1.7493350000000001</v>
      </c>
      <c r="DL51" s="7">
        <f>(0.331*K51+0.252*Z51+0.311*AO51+0.254*BD51+0.018*BS51)/1000</f>
        <v>7.1694599999999999</v>
      </c>
      <c r="DM51" s="70" t="s">
        <v>91</v>
      </c>
      <c r="DN51" s="2" t="s">
        <v>56</v>
      </c>
      <c r="DO51" s="30" t="s">
        <v>88</v>
      </c>
      <c r="DQ51"/>
      <c r="DT51" s="1"/>
      <c r="DW51"/>
      <c r="DX51"/>
      <c r="DY51"/>
      <c r="ED51" s="1"/>
      <c r="EE51" s="1"/>
      <c r="EF51" s="1"/>
      <c r="EG51" s="1"/>
      <c r="EH51" s="1"/>
    </row>
    <row r="52" spans="1:138" ht="45.75" customHeight="1" x14ac:dyDescent="0.25">
      <c r="A52" s="223" t="s">
        <v>1448</v>
      </c>
      <c r="B52" s="70" t="s">
        <v>1589</v>
      </c>
      <c r="C52" s="2" t="s">
        <v>75</v>
      </c>
      <c r="D52" s="2" t="s">
        <v>1</v>
      </c>
      <c r="E52" s="2" t="s">
        <v>309</v>
      </c>
      <c r="F52" s="68" t="s">
        <v>309</v>
      </c>
      <c r="G52" s="72">
        <v>0</v>
      </c>
      <c r="H52" s="7">
        <v>11278</v>
      </c>
      <c r="I52" s="7">
        <v>28546</v>
      </c>
      <c r="J52" s="7">
        <v>27423</v>
      </c>
      <c r="K52" s="11">
        <v>21348</v>
      </c>
      <c r="L52" s="72">
        <f t="shared" ref="L52:L58" si="125">G52*0.001*2.368</f>
        <v>0</v>
      </c>
      <c r="M52" s="7">
        <f t="shared" si="75"/>
        <v>26.706303999999999</v>
      </c>
      <c r="N52" s="7">
        <f t="shared" si="76"/>
        <v>67.596927999999991</v>
      </c>
      <c r="O52" s="7">
        <f t="shared" si="77"/>
        <v>64.937663999999998</v>
      </c>
      <c r="P52" s="11">
        <f t="shared" si="78"/>
        <v>50.552063999999994</v>
      </c>
      <c r="Q52" s="71">
        <v>0</v>
      </c>
      <c r="R52" s="27">
        <v>2334.33</v>
      </c>
      <c r="S52" s="27">
        <v>5561.01</v>
      </c>
      <c r="T52" s="27">
        <v>5022.54</v>
      </c>
      <c r="U52" s="28">
        <v>3934.91</v>
      </c>
      <c r="V52" s="72">
        <v>0</v>
      </c>
      <c r="W52" s="7">
        <v>0</v>
      </c>
      <c r="X52" s="7">
        <v>0</v>
      </c>
      <c r="Y52" s="7">
        <v>0</v>
      </c>
      <c r="Z52" s="11">
        <v>0</v>
      </c>
      <c r="AA52" s="72">
        <f t="shared" ref="AA52:AA58" si="126">0.001*V52*1.195</f>
        <v>0</v>
      </c>
      <c r="AB52" s="7">
        <f t="shared" si="109"/>
        <v>0</v>
      </c>
      <c r="AC52" s="7">
        <f t="shared" si="110"/>
        <v>0</v>
      </c>
      <c r="AD52" s="7">
        <f t="shared" si="111"/>
        <v>0</v>
      </c>
      <c r="AE52" s="7">
        <f t="shared" si="112"/>
        <v>0</v>
      </c>
      <c r="AF52" s="72">
        <v>0</v>
      </c>
      <c r="AG52" s="7">
        <v>0</v>
      </c>
      <c r="AH52" s="7">
        <v>0</v>
      </c>
      <c r="AI52" s="7">
        <v>0</v>
      </c>
      <c r="AJ52" s="11">
        <v>0</v>
      </c>
      <c r="AK52" s="7">
        <v>0</v>
      </c>
      <c r="AL52" s="7">
        <v>0</v>
      </c>
      <c r="AM52" s="7">
        <v>0</v>
      </c>
      <c r="AN52" s="7">
        <v>0</v>
      </c>
      <c r="AO52" s="11">
        <v>0</v>
      </c>
      <c r="AP52" s="72">
        <f t="shared" ref="AP52:AP58" si="127">AK52*0.001*1.182</f>
        <v>0</v>
      </c>
      <c r="AQ52" s="7">
        <f t="shared" si="113"/>
        <v>0</v>
      </c>
      <c r="AR52" s="7">
        <f t="shared" si="114"/>
        <v>0</v>
      </c>
      <c r="AS52" s="7">
        <f t="shared" si="115"/>
        <v>0</v>
      </c>
      <c r="AT52" s="11">
        <f t="shared" si="116"/>
        <v>0</v>
      </c>
      <c r="AU52" s="27">
        <v>0</v>
      </c>
      <c r="AV52" s="27">
        <v>0</v>
      </c>
      <c r="AW52" s="27">
        <v>0</v>
      </c>
      <c r="AX52" s="27">
        <v>0</v>
      </c>
      <c r="AY52" s="28">
        <v>0</v>
      </c>
      <c r="AZ52" s="27">
        <v>0</v>
      </c>
      <c r="BA52" s="27">
        <v>0</v>
      </c>
      <c r="BB52" s="27">
        <v>0</v>
      </c>
      <c r="BC52" s="27">
        <v>0</v>
      </c>
      <c r="BD52" s="27">
        <v>0</v>
      </c>
      <c r="BE52" s="72">
        <f t="shared" ref="BE52:BE58" si="128">AZ52*0.001*1.204</f>
        <v>0</v>
      </c>
      <c r="BF52" s="7">
        <f t="shared" si="117"/>
        <v>0</v>
      </c>
      <c r="BG52" s="7">
        <f t="shared" si="118"/>
        <v>0</v>
      </c>
      <c r="BH52" s="7">
        <f t="shared" si="119"/>
        <v>0</v>
      </c>
      <c r="BI52" s="7">
        <f t="shared" si="120"/>
        <v>0</v>
      </c>
      <c r="BJ52" s="72">
        <v>0</v>
      </c>
      <c r="BK52" s="7">
        <v>0</v>
      </c>
      <c r="BL52" s="7">
        <v>0</v>
      </c>
      <c r="BM52" s="7">
        <v>0</v>
      </c>
      <c r="BN52" s="11">
        <v>0</v>
      </c>
      <c r="BO52" s="7">
        <v>0</v>
      </c>
      <c r="BP52" s="7">
        <v>0</v>
      </c>
      <c r="BQ52" s="7">
        <v>0</v>
      </c>
      <c r="BR52" s="7">
        <v>0</v>
      </c>
      <c r="BS52" s="7">
        <v>0</v>
      </c>
      <c r="BT52" s="72">
        <f t="shared" ref="BT52:BT58" si="129">BO52*0.001*1.113</f>
        <v>0</v>
      </c>
      <c r="BU52" s="7">
        <f t="shared" si="121"/>
        <v>0</v>
      </c>
      <c r="BV52" s="7">
        <f t="shared" si="122"/>
        <v>0</v>
      </c>
      <c r="BW52" s="7">
        <f t="shared" si="123"/>
        <v>0</v>
      </c>
      <c r="BX52" s="7">
        <f t="shared" si="124"/>
        <v>0</v>
      </c>
      <c r="BY52" s="72">
        <v>0</v>
      </c>
      <c r="BZ52" s="7">
        <v>0</v>
      </c>
      <c r="CA52" s="7">
        <v>0</v>
      </c>
      <c r="CB52" s="7">
        <v>0</v>
      </c>
      <c r="CC52" s="11">
        <v>0</v>
      </c>
      <c r="CD52" s="72">
        <v>0</v>
      </c>
      <c r="CE52" s="7">
        <v>0</v>
      </c>
      <c r="CF52" s="7">
        <v>0</v>
      </c>
      <c r="CG52" s="7">
        <v>0</v>
      </c>
      <c r="CH52" s="11">
        <v>0</v>
      </c>
      <c r="CI52" s="72">
        <v>0</v>
      </c>
      <c r="CJ52" s="7">
        <v>0</v>
      </c>
      <c r="CK52" s="7">
        <v>0</v>
      </c>
      <c r="CL52" s="7">
        <v>0</v>
      </c>
      <c r="CM52" s="7">
        <v>0</v>
      </c>
      <c r="CN52" s="72">
        <f t="shared" si="96"/>
        <v>0</v>
      </c>
      <c r="CO52" s="7">
        <f t="shared" si="97"/>
        <v>0</v>
      </c>
      <c r="CP52" s="7">
        <f t="shared" si="98"/>
        <v>0</v>
      </c>
      <c r="CQ52" s="7">
        <f t="shared" si="99"/>
        <v>0</v>
      </c>
      <c r="CR52" s="11">
        <f t="shared" si="100"/>
        <v>0</v>
      </c>
      <c r="CS52" s="72">
        <f t="shared" si="80"/>
        <v>0</v>
      </c>
      <c r="CT52" s="7">
        <f t="shared" si="81"/>
        <v>26.706303999999999</v>
      </c>
      <c r="CU52" s="7">
        <f t="shared" si="82"/>
        <v>67.596927999999991</v>
      </c>
      <c r="CV52" s="7">
        <f t="shared" si="83"/>
        <v>64.937663999999998</v>
      </c>
      <c r="CW52" s="11">
        <f t="shared" si="84"/>
        <v>50.552063999999994</v>
      </c>
      <c r="CX52" s="7">
        <f t="shared" si="85"/>
        <v>0</v>
      </c>
      <c r="CY52" s="7">
        <f t="shared" si="86"/>
        <v>26.706303999999999</v>
      </c>
      <c r="CZ52" s="7">
        <f t="shared" si="87"/>
        <v>67.596927999999991</v>
      </c>
      <c r="DA52" s="7">
        <f t="shared" si="88"/>
        <v>64.937663999999998</v>
      </c>
      <c r="DB52" s="11">
        <f t="shared" si="89"/>
        <v>50.552063999999994</v>
      </c>
      <c r="DC52" s="7">
        <f t="shared" si="90"/>
        <v>0</v>
      </c>
      <c r="DD52" s="7">
        <f t="shared" si="91"/>
        <v>2334.33</v>
      </c>
      <c r="DE52" s="7">
        <f t="shared" si="92"/>
        <v>5561.01</v>
      </c>
      <c r="DF52" s="7">
        <f t="shared" si="93"/>
        <v>5022.54</v>
      </c>
      <c r="DG52" s="7">
        <f t="shared" si="94"/>
        <v>3934.91</v>
      </c>
      <c r="DH52" s="72">
        <f t="shared" si="95"/>
        <v>0</v>
      </c>
      <c r="DI52" s="7">
        <f t="shared" ref="DI52:DL58" si="130">(0.372*H52+0.252*W52+0.311*AL52+0.254*BA52+0.018*BP52)/1000</f>
        <v>4.1954159999999998</v>
      </c>
      <c r="DJ52" s="7">
        <f t="shared" si="130"/>
        <v>10.619111999999999</v>
      </c>
      <c r="DK52" s="7">
        <f t="shared" si="130"/>
        <v>10.201356000000001</v>
      </c>
      <c r="DL52" s="7">
        <f t="shared" si="130"/>
        <v>7.9414560000000005</v>
      </c>
      <c r="DM52" s="70" t="s">
        <v>309</v>
      </c>
      <c r="DN52" s="2"/>
      <c r="DO52" s="30"/>
      <c r="DT52" s="1"/>
      <c r="DU52" s="1"/>
      <c r="DV52" s="1"/>
      <c r="DZ52" s="1"/>
      <c r="EA52" s="1"/>
      <c r="EB52" s="1"/>
      <c r="EC52" s="1"/>
      <c r="ED52" s="1"/>
      <c r="EE52" s="1"/>
      <c r="EF52" s="1"/>
      <c r="EG52" s="1"/>
      <c r="EH52" s="1"/>
    </row>
    <row r="53" spans="1:138" ht="36.75" customHeight="1" x14ac:dyDescent="0.25">
      <c r="A53" s="223" t="s">
        <v>1187</v>
      </c>
      <c r="B53" s="70" t="s">
        <v>551</v>
      </c>
      <c r="C53" s="2" t="s">
        <v>1418</v>
      </c>
      <c r="D53" s="2" t="s">
        <v>1418</v>
      </c>
      <c r="E53" s="2" t="s">
        <v>309</v>
      </c>
      <c r="F53" s="68" t="s">
        <v>309</v>
      </c>
      <c r="G53" s="72">
        <v>16541</v>
      </c>
      <c r="H53" s="7">
        <v>13902</v>
      </c>
      <c r="I53" s="7">
        <v>14700</v>
      </c>
      <c r="J53" s="7">
        <v>22162</v>
      </c>
      <c r="K53" s="11">
        <v>20191</v>
      </c>
      <c r="L53" s="72">
        <f t="shared" si="125"/>
        <v>39.169088000000002</v>
      </c>
      <c r="M53" s="7">
        <f t="shared" si="75"/>
        <v>32.919936</v>
      </c>
      <c r="N53" s="7">
        <f t="shared" si="76"/>
        <v>34.809600000000003</v>
      </c>
      <c r="O53" s="7">
        <f t="shared" si="77"/>
        <v>52.479615999999993</v>
      </c>
      <c r="P53" s="11">
        <f t="shared" si="78"/>
        <v>47.812287999999995</v>
      </c>
      <c r="Q53" s="71">
        <v>2488.61</v>
      </c>
      <c r="R53" s="27">
        <v>2040.03</v>
      </c>
      <c r="S53" s="27">
        <v>2547.9499999999998</v>
      </c>
      <c r="T53" s="27">
        <v>3138.84</v>
      </c>
      <c r="U53" s="28">
        <v>2872.68</v>
      </c>
      <c r="V53" s="72">
        <v>0</v>
      </c>
      <c r="W53" s="7">
        <v>0</v>
      </c>
      <c r="X53" s="7">
        <v>0</v>
      </c>
      <c r="Y53" s="7">
        <v>0</v>
      </c>
      <c r="Z53" s="11">
        <v>0</v>
      </c>
      <c r="AA53" s="72">
        <f t="shared" si="126"/>
        <v>0</v>
      </c>
      <c r="AB53" s="7">
        <f t="shared" si="109"/>
        <v>0</v>
      </c>
      <c r="AC53" s="7">
        <f t="shared" si="110"/>
        <v>0</v>
      </c>
      <c r="AD53" s="7">
        <f t="shared" si="111"/>
        <v>0</v>
      </c>
      <c r="AE53" s="7">
        <f t="shared" si="112"/>
        <v>0</v>
      </c>
      <c r="AF53" s="72">
        <v>0</v>
      </c>
      <c r="AG53" s="7">
        <v>0</v>
      </c>
      <c r="AH53" s="7">
        <v>0</v>
      </c>
      <c r="AI53" s="7">
        <v>0</v>
      </c>
      <c r="AJ53" s="11">
        <v>0</v>
      </c>
      <c r="AK53" s="7">
        <v>0</v>
      </c>
      <c r="AL53" s="7">
        <v>0</v>
      </c>
      <c r="AM53" s="7">
        <v>0</v>
      </c>
      <c r="AN53" s="7">
        <v>0</v>
      </c>
      <c r="AO53" s="11">
        <v>0</v>
      </c>
      <c r="AP53" s="72">
        <f t="shared" si="127"/>
        <v>0</v>
      </c>
      <c r="AQ53" s="7">
        <f t="shared" si="113"/>
        <v>0</v>
      </c>
      <c r="AR53" s="7">
        <f t="shared" si="114"/>
        <v>0</v>
      </c>
      <c r="AS53" s="7">
        <f t="shared" si="115"/>
        <v>0</v>
      </c>
      <c r="AT53" s="11">
        <f t="shared" si="116"/>
        <v>0</v>
      </c>
      <c r="AU53" s="27">
        <v>0</v>
      </c>
      <c r="AV53" s="27">
        <v>0</v>
      </c>
      <c r="AW53" s="27">
        <v>0</v>
      </c>
      <c r="AX53" s="27">
        <v>0</v>
      </c>
      <c r="AY53" s="28">
        <v>0</v>
      </c>
      <c r="AZ53" s="27">
        <v>0</v>
      </c>
      <c r="BA53" s="27">
        <v>0</v>
      </c>
      <c r="BB53" s="27">
        <v>0</v>
      </c>
      <c r="BC53" s="27">
        <v>0</v>
      </c>
      <c r="BD53" s="27">
        <v>0</v>
      </c>
      <c r="BE53" s="72">
        <f t="shared" si="128"/>
        <v>0</v>
      </c>
      <c r="BF53" s="7">
        <f t="shared" si="117"/>
        <v>0</v>
      </c>
      <c r="BG53" s="7">
        <f t="shared" si="118"/>
        <v>0</v>
      </c>
      <c r="BH53" s="7">
        <f t="shared" si="119"/>
        <v>0</v>
      </c>
      <c r="BI53" s="7">
        <f t="shared" si="120"/>
        <v>0</v>
      </c>
      <c r="BJ53" s="72">
        <v>0</v>
      </c>
      <c r="BK53" s="7">
        <v>0</v>
      </c>
      <c r="BL53" s="7">
        <v>0</v>
      </c>
      <c r="BM53" s="7">
        <v>0</v>
      </c>
      <c r="BN53" s="11">
        <v>0</v>
      </c>
      <c r="BO53" s="7">
        <v>0</v>
      </c>
      <c r="BP53" s="7">
        <v>0</v>
      </c>
      <c r="BQ53" s="7">
        <v>0</v>
      </c>
      <c r="BR53" s="7">
        <v>0</v>
      </c>
      <c r="BS53" s="7">
        <v>0</v>
      </c>
      <c r="BT53" s="72">
        <f t="shared" si="129"/>
        <v>0</v>
      </c>
      <c r="BU53" s="7">
        <f t="shared" si="121"/>
        <v>0</v>
      </c>
      <c r="BV53" s="7">
        <f t="shared" si="122"/>
        <v>0</v>
      </c>
      <c r="BW53" s="7">
        <f t="shared" si="123"/>
        <v>0</v>
      </c>
      <c r="BX53" s="7">
        <f t="shared" si="124"/>
        <v>0</v>
      </c>
      <c r="BY53" s="72">
        <v>0</v>
      </c>
      <c r="BZ53" s="7">
        <v>0</v>
      </c>
      <c r="CA53" s="7">
        <v>0</v>
      </c>
      <c r="CB53" s="7">
        <v>0</v>
      </c>
      <c r="CC53" s="11">
        <v>0</v>
      </c>
      <c r="CD53" s="72">
        <v>0</v>
      </c>
      <c r="CE53" s="7">
        <v>0</v>
      </c>
      <c r="CF53" s="7">
        <v>0</v>
      </c>
      <c r="CG53" s="7">
        <v>0</v>
      </c>
      <c r="CH53" s="11">
        <v>0</v>
      </c>
      <c r="CI53" s="72">
        <v>0</v>
      </c>
      <c r="CJ53" s="7">
        <v>0</v>
      </c>
      <c r="CK53" s="7">
        <v>0</v>
      </c>
      <c r="CL53" s="7">
        <v>0</v>
      </c>
      <c r="CM53" s="7">
        <v>0</v>
      </c>
      <c r="CN53" s="72">
        <f t="shared" si="96"/>
        <v>0</v>
      </c>
      <c r="CO53" s="7">
        <f t="shared" si="97"/>
        <v>0</v>
      </c>
      <c r="CP53" s="7">
        <f t="shared" si="98"/>
        <v>0</v>
      </c>
      <c r="CQ53" s="7">
        <f t="shared" si="99"/>
        <v>0</v>
      </c>
      <c r="CR53" s="11">
        <f t="shared" si="100"/>
        <v>0</v>
      </c>
      <c r="CS53" s="72">
        <f t="shared" si="80"/>
        <v>39.169088000000002</v>
      </c>
      <c r="CT53" s="7">
        <f t="shared" si="81"/>
        <v>32.919936</v>
      </c>
      <c r="CU53" s="7">
        <f t="shared" si="82"/>
        <v>34.809600000000003</v>
      </c>
      <c r="CV53" s="7">
        <f t="shared" si="83"/>
        <v>52.479615999999993</v>
      </c>
      <c r="CW53" s="11">
        <f t="shared" si="84"/>
        <v>47.812287999999995</v>
      </c>
      <c r="CX53" s="7">
        <f t="shared" si="85"/>
        <v>39.169088000000002</v>
      </c>
      <c r="CY53" s="7">
        <f t="shared" si="86"/>
        <v>32.919936</v>
      </c>
      <c r="CZ53" s="7">
        <f t="shared" si="87"/>
        <v>34.809600000000003</v>
      </c>
      <c r="DA53" s="7">
        <f t="shared" si="88"/>
        <v>52.479615999999993</v>
      </c>
      <c r="DB53" s="11">
        <f t="shared" si="89"/>
        <v>47.812287999999995</v>
      </c>
      <c r="DC53" s="7">
        <f t="shared" si="90"/>
        <v>2488.61</v>
      </c>
      <c r="DD53" s="7">
        <f t="shared" si="91"/>
        <v>2040.03</v>
      </c>
      <c r="DE53" s="7">
        <f t="shared" si="92"/>
        <v>2547.9499999999998</v>
      </c>
      <c r="DF53" s="7">
        <f t="shared" si="93"/>
        <v>3138.84</v>
      </c>
      <c r="DG53" s="7">
        <f t="shared" si="94"/>
        <v>2872.68</v>
      </c>
      <c r="DH53" s="72">
        <f t="shared" si="95"/>
        <v>6.1532520000000002</v>
      </c>
      <c r="DI53" s="7">
        <f t="shared" si="130"/>
        <v>5.1715439999999999</v>
      </c>
      <c r="DJ53" s="7">
        <f t="shared" si="130"/>
        <v>5.4683999999999999</v>
      </c>
      <c r="DK53" s="7">
        <f t="shared" si="130"/>
        <v>8.2442639999999994</v>
      </c>
      <c r="DL53" s="7">
        <f t="shared" si="130"/>
        <v>7.5110519999999994</v>
      </c>
      <c r="DM53" s="70" t="s">
        <v>309</v>
      </c>
      <c r="DN53" s="2"/>
      <c r="DO53" s="30"/>
      <c r="DT53" s="1"/>
      <c r="DU53" s="1"/>
      <c r="DV53" s="1"/>
      <c r="DZ53" s="1"/>
      <c r="EA53" s="1"/>
      <c r="EB53" s="1"/>
      <c r="EC53" s="1"/>
      <c r="ED53" s="1"/>
      <c r="EE53" s="1"/>
      <c r="EF53" s="1"/>
      <c r="EG53" s="1"/>
      <c r="EH53" s="1"/>
    </row>
    <row r="54" spans="1:138" ht="50.25" customHeight="1" x14ac:dyDescent="0.25">
      <c r="A54" s="223" t="s">
        <v>1352</v>
      </c>
      <c r="B54" s="70" t="s">
        <v>1600</v>
      </c>
      <c r="C54" s="2" t="s">
        <v>1427</v>
      </c>
      <c r="D54" s="2" t="s">
        <v>2</v>
      </c>
      <c r="E54" s="2" t="s">
        <v>309</v>
      </c>
      <c r="F54" s="68" t="s">
        <v>309</v>
      </c>
      <c r="G54" s="72">
        <v>28061</v>
      </c>
      <c r="H54" s="7">
        <v>28002</v>
      </c>
      <c r="I54" s="7">
        <v>25617</v>
      </c>
      <c r="J54" s="7">
        <v>25774</v>
      </c>
      <c r="K54" s="11">
        <v>19440</v>
      </c>
      <c r="L54" s="72">
        <f t="shared" si="125"/>
        <v>66.448447999999999</v>
      </c>
      <c r="M54" s="7">
        <f t="shared" si="75"/>
        <v>66.308735999999996</v>
      </c>
      <c r="N54" s="7">
        <f t="shared" si="76"/>
        <v>60.661056000000002</v>
      </c>
      <c r="O54" s="7">
        <f t="shared" si="77"/>
        <v>61.032831999999999</v>
      </c>
      <c r="P54" s="11">
        <f t="shared" si="78"/>
        <v>46.033920000000002</v>
      </c>
      <c r="Q54" s="71">
        <v>6270.74</v>
      </c>
      <c r="R54" s="27">
        <v>6231.25</v>
      </c>
      <c r="S54" s="27">
        <v>5166.95</v>
      </c>
      <c r="T54" s="27">
        <v>5396.65</v>
      </c>
      <c r="U54" s="28">
        <v>4938.0600000000004</v>
      </c>
      <c r="V54" s="72">
        <v>0</v>
      </c>
      <c r="W54" s="7">
        <v>0</v>
      </c>
      <c r="X54" s="7">
        <v>0</v>
      </c>
      <c r="Y54" s="7">
        <v>0</v>
      </c>
      <c r="Z54" s="11">
        <v>0</v>
      </c>
      <c r="AA54" s="72">
        <f t="shared" si="126"/>
        <v>0</v>
      </c>
      <c r="AB54" s="7">
        <f t="shared" si="109"/>
        <v>0</v>
      </c>
      <c r="AC54" s="7">
        <f t="shared" si="110"/>
        <v>0</v>
      </c>
      <c r="AD54" s="7">
        <f t="shared" si="111"/>
        <v>0</v>
      </c>
      <c r="AE54" s="7">
        <f t="shared" si="112"/>
        <v>0</v>
      </c>
      <c r="AF54" s="72">
        <v>0</v>
      </c>
      <c r="AG54" s="7">
        <v>0</v>
      </c>
      <c r="AH54" s="7">
        <v>0</v>
      </c>
      <c r="AI54" s="7">
        <v>0</v>
      </c>
      <c r="AJ54" s="11">
        <v>0</v>
      </c>
      <c r="AK54" s="7">
        <v>0</v>
      </c>
      <c r="AL54" s="7">
        <v>0</v>
      </c>
      <c r="AM54" s="7">
        <v>0</v>
      </c>
      <c r="AN54" s="7">
        <v>0</v>
      </c>
      <c r="AO54" s="11">
        <v>0</v>
      </c>
      <c r="AP54" s="72">
        <f t="shared" si="127"/>
        <v>0</v>
      </c>
      <c r="AQ54" s="7">
        <f t="shared" si="113"/>
        <v>0</v>
      </c>
      <c r="AR54" s="7">
        <f t="shared" si="114"/>
        <v>0</v>
      </c>
      <c r="AS54" s="7">
        <f t="shared" si="115"/>
        <v>0</v>
      </c>
      <c r="AT54" s="11">
        <f t="shared" si="116"/>
        <v>0</v>
      </c>
      <c r="AU54" s="27">
        <v>0</v>
      </c>
      <c r="AV54" s="27">
        <v>0</v>
      </c>
      <c r="AW54" s="27">
        <v>0</v>
      </c>
      <c r="AX54" s="27">
        <v>0</v>
      </c>
      <c r="AY54" s="28">
        <v>0</v>
      </c>
      <c r="AZ54" s="27">
        <v>0</v>
      </c>
      <c r="BA54" s="27">
        <v>0</v>
      </c>
      <c r="BB54" s="27">
        <v>0</v>
      </c>
      <c r="BC54" s="27">
        <v>0</v>
      </c>
      <c r="BD54" s="27">
        <v>0</v>
      </c>
      <c r="BE54" s="72">
        <f t="shared" si="128"/>
        <v>0</v>
      </c>
      <c r="BF54" s="7">
        <f t="shared" si="117"/>
        <v>0</v>
      </c>
      <c r="BG54" s="7">
        <f t="shared" si="118"/>
        <v>0</v>
      </c>
      <c r="BH54" s="7">
        <f t="shared" si="119"/>
        <v>0</v>
      </c>
      <c r="BI54" s="7">
        <f t="shared" si="120"/>
        <v>0</v>
      </c>
      <c r="BJ54" s="72">
        <v>0</v>
      </c>
      <c r="BK54" s="7">
        <v>0</v>
      </c>
      <c r="BL54" s="7">
        <v>0</v>
      </c>
      <c r="BM54" s="7">
        <v>0</v>
      </c>
      <c r="BN54" s="11">
        <v>0</v>
      </c>
      <c r="BO54" s="7">
        <v>0</v>
      </c>
      <c r="BP54" s="7">
        <v>0</v>
      </c>
      <c r="BQ54" s="7">
        <v>0</v>
      </c>
      <c r="BR54" s="7">
        <v>0</v>
      </c>
      <c r="BS54" s="7">
        <v>0</v>
      </c>
      <c r="BT54" s="72">
        <f t="shared" si="129"/>
        <v>0</v>
      </c>
      <c r="BU54" s="7">
        <f t="shared" si="121"/>
        <v>0</v>
      </c>
      <c r="BV54" s="7">
        <f t="shared" si="122"/>
        <v>0</v>
      </c>
      <c r="BW54" s="7">
        <f t="shared" si="123"/>
        <v>0</v>
      </c>
      <c r="BX54" s="7">
        <f t="shared" si="124"/>
        <v>0</v>
      </c>
      <c r="BY54" s="72">
        <v>0</v>
      </c>
      <c r="BZ54" s="7">
        <v>0</v>
      </c>
      <c r="CA54" s="7">
        <v>0</v>
      </c>
      <c r="CB54" s="7">
        <v>0</v>
      </c>
      <c r="CC54" s="11">
        <v>0</v>
      </c>
      <c r="CD54" s="72">
        <v>0</v>
      </c>
      <c r="CE54" s="7">
        <v>0</v>
      </c>
      <c r="CF54" s="7">
        <v>0</v>
      </c>
      <c r="CG54" s="7">
        <v>0</v>
      </c>
      <c r="CH54" s="11">
        <v>0</v>
      </c>
      <c r="CI54" s="72">
        <v>0</v>
      </c>
      <c r="CJ54" s="7">
        <v>0</v>
      </c>
      <c r="CK54" s="7">
        <v>0</v>
      </c>
      <c r="CL54" s="7">
        <v>0</v>
      </c>
      <c r="CM54" s="7">
        <v>0</v>
      </c>
      <c r="CN54" s="72">
        <f t="shared" si="96"/>
        <v>0</v>
      </c>
      <c r="CO54" s="7">
        <f t="shared" si="97"/>
        <v>0</v>
      </c>
      <c r="CP54" s="7">
        <f t="shared" si="98"/>
        <v>0</v>
      </c>
      <c r="CQ54" s="7">
        <f t="shared" si="99"/>
        <v>0</v>
      </c>
      <c r="CR54" s="11">
        <f t="shared" si="100"/>
        <v>0</v>
      </c>
      <c r="CS54" s="72">
        <f t="shared" si="80"/>
        <v>66.448447999999999</v>
      </c>
      <c r="CT54" s="7">
        <f t="shared" si="81"/>
        <v>66.308735999999996</v>
      </c>
      <c r="CU54" s="7">
        <f t="shared" si="82"/>
        <v>60.661056000000002</v>
      </c>
      <c r="CV54" s="7">
        <f t="shared" si="83"/>
        <v>61.032831999999999</v>
      </c>
      <c r="CW54" s="11">
        <f t="shared" si="84"/>
        <v>46.033920000000002</v>
      </c>
      <c r="CX54" s="7">
        <f t="shared" si="85"/>
        <v>66.448447999999999</v>
      </c>
      <c r="CY54" s="7">
        <f t="shared" si="86"/>
        <v>66.308735999999996</v>
      </c>
      <c r="CZ54" s="7">
        <f t="shared" si="87"/>
        <v>60.661056000000002</v>
      </c>
      <c r="DA54" s="7">
        <f t="shared" si="88"/>
        <v>61.032831999999999</v>
      </c>
      <c r="DB54" s="11">
        <f t="shared" si="89"/>
        <v>46.033920000000002</v>
      </c>
      <c r="DC54" s="7">
        <f t="shared" si="90"/>
        <v>6270.74</v>
      </c>
      <c r="DD54" s="7">
        <f t="shared" si="91"/>
        <v>6231.25</v>
      </c>
      <c r="DE54" s="7">
        <f t="shared" si="92"/>
        <v>5166.95</v>
      </c>
      <c r="DF54" s="7">
        <f t="shared" si="93"/>
        <v>5396.65</v>
      </c>
      <c r="DG54" s="7">
        <f t="shared" si="94"/>
        <v>4938.0600000000004</v>
      </c>
      <c r="DH54" s="72">
        <f t="shared" si="95"/>
        <v>10.438692</v>
      </c>
      <c r="DI54" s="7">
        <f t="shared" si="130"/>
        <v>10.416744000000001</v>
      </c>
      <c r="DJ54" s="7">
        <f t="shared" si="130"/>
        <v>9.5295239999999986</v>
      </c>
      <c r="DK54" s="7">
        <f t="shared" si="130"/>
        <v>9.5879279999999998</v>
      </c>
      <c r="DL54" s="7">
        <f t="shared" si="130"/>
        <v>7.2316799999999999</v>
      </c>
      <c r="DM54" s="70" t="s">
        <v>309</v>
      </c>
      <c r="DN54" s="2"/>
      <c r="DO54" s="30"/>
      <c r="DT54" s="1"/>
      <c r="DU54" s="1"/>
      <c r="DV54" s="1"/>
      <c r="DZ54" s="1"/>
      <c r="EA54" s="1"/>
      <c r="EB54" s="1"/>
      <c r="EC54" s="1"/>
      <c r="ED54" s="1"/>
      <c r="EE54" s="1"/>
      <c r="EF54" s="1"/>
      <c r="EG54" s="1"/>
      <c r="EH54" s="1"/>
    </row>
    <row r="55" spans="1:138" ht="40.5" customHeight="1" x14ac:dyDescent="0.25">
      <c r="A55" s="223" t="s">
        <v>1430</v>
      </c>
      <c r="B55" s="70" t="s">
        <v>1588</v>
      </c>
      <c r="C55" s="2" t="s">
        <v>1416</v>
      </c>
      <c r="D55" s="2" t="s">
        <v>1</v>
      </c>
      <c r="E55" s="2" t="s">
        <v>309</v>
      </c>
      <c r="F55" s="68" t="s">
        <v>309</v>
      </c>
      <c r="G55" s="72">
        <v>14129</v>
      </c>
      <c r="H55" s="7">
        <v>14452</v>
      </c>
      <c r="I55" s="7">
        <v>19547</v>
      </c>
      <c r="J55" s="7">
        <v>18816</v>
      </c>
      <c r="K55" s="11">
        <v>19274</v>
      </c>
      <c r="L55" s="72">
        <f t="shared" si="125"/>
        <v>33.457471999999996</v>
      </c>
      <c r="M55" s="7">
        <f t="shared" si="75"/>
        <v>34.222335999999999</v>
      </c>
      <c r="N55" s="7">
        <f t="shared" si="76"/>
        <v>46.287295999999998</v>
      </c>
      <c r="O55" s="7">
        <f t="shared" si="77"/>
        <v>44.556287999999995</v>
      </c>
      <c r="P55" s="11">
        <f t="shared" si="78"/>
        <v>45.640832000000003</v>
      </c>
      <c r="Q55" s="71">
        <v>4261.29</v>
      </c>
      <c r="R55" s="27">
        <v>3501.46</v>
      </c>
      <c r="S55" s="27">
        <v>4006.94</v>
      </c>
      <c r="T55" s="27">
        <v>3870.65</v>
      </c>
      <c r="U55" s="28">
        <v>4198.4799999999996</v>
      </c>
      <c r="V55" s="72">
        <v>0</v>
      </c>
      <c r="W55" s="7">
        <v>0</v>
      </c>
      <c r="X55" s="7">
        <v>0</v>
      </c>
      <c r="Y55" s="7">
        <v>0</v>
      </c>
      <c r="Z55" s="11">
        <v>0</v>
      </c>
      <c r="AA55" s="72">
        <f t="shared" si="126"/>
        <v>0</v>
      </c>
      <c r="AB55" s="7">
        <f t="shared" si="109"/>
        <v>0</v>
      </c>
      <c r="AC55" s="7">
        <f t="shared" si="110"/>
        <v>0</v>
      </c>
      <c r="AD55" s="7">
        <f t="shared" si="111"/>
        <v>0</v>
      </c>
      <c r="AE55" s="7">
        <f t="shared" si="112"/>
        <v>0</v>
      </c>
      <c r="AF55" s="72">
        <v>0</v>
      </c>
      <c r="AG55" s="7">
        <v>0</v>
      </c>
      <c r="AH55" s="7">
        <v>0</v>
      </c>
      <c r="AI55" s="7">
        <v>0</v>
      </c>
      <c r="AJ55" s="11">
        <v>0</v>
      </c>
      <c r="AK55" s="7">
        <v>0</v>
      </c>
      <c r="AL55" s="7">
        <v>0</v>
      </c>
      <c r="AM55" s="7">
        <v>0</v>
      </c>
      <c r="AN55" s="7">
        <v>0</v>
      </c>
      <c r="AO55" s="11">
        <v>0</v>
      </c>
      <c r="AP55" s="72">
        <f t="shared" si="127"/>
        <v>0</v>
      </c>
      <c r="AQ55" s="7">
        <f t="shared" si="113"/>
        <v>0</v>
      </c>
      <c r="AR55" s="7">
        <f t="shared" si="114"/>
        <v>0</v>
      </c>
      <c r="AS55" s="7">
        <f t="shared" si="115"/>
        <v>0</v>
      </c>
      <c r="AT55" s="11">
        <f t="shared" si="116"/>
        <v>0</v>
      </c>
      <c r="AU55" s="27">
        <v>0</v>
      </c>
      <c r="AV55" s="27">
        <v>0</v>
      </c>
      <c r="AW55" s="27">
        <v>0</v>
      </c>
      <c r="AX55" s="27">
        <v>0</v>
      </c>
      <c r="AY55" s="28">
        <v>0</v>
      </c>
      <c r="AZ55" s="27">
        <v>0</v>
      </c>
      <c r="BA55" s="27">
        <v>0</v>
      </c>
      <c r="BB55" s="27">
        <v>0</v>
      </c>
      <c r="BC55" s="27">
        <v>0</v>
      </c>
      <c r="BD55" s="27">
        <v>0</v>
      </c>
      <c r="BE55" s="72">
        <f t="shared" si="128"/>
        <v>0</v>
      </c>
      <c r="BF55" s="7">
        <f t="shared" si="117"/>
        <v>0</v>
      </c>
      <c r="BG55" s="7">
        <f t="shared" si="118"/>
        <v>0</v>
      </c>
      <c r="BH55" s="7">
        <f t="shared" si="119"/>
        <v>0</v>
      </c>
      <c r="BI55" s="7">
        <f t="shared" si="120"/>
        <v>0</v>
      </c>
      <c r="BJ55" s="72">
        <v>0</v>
      </c>
      <c r="BK55" s="7">
        <v>0</v>
      </c>
      <c r="BL55" s="7">
        <v>0</v>
      </c>
      <c r="BM55" s="7">
        <v>0</v>
      </c>
      <c r="BN55" s="11">
        <v>0</v>
      </c>
      <c r="BO55" s="7">
        <v>0</v>
      </c>
      <c r="BP55" s="7">
        <v>0</v>
      </c>
      <c r="BQ55" s="7">
        <v>0</v>
      </c>
      <c r="BR55" s="7">
        <v>0</v>
      </c>
      <c r="BS55" s="7">
        <v>0</v>
      </c>
      <c r="BT55" s="72">
        <f t="shared" si="129"/>
        <v>0</v>
      </c>
      <c r="BU55" s="7">
        <f t="shared" si="121"/>
        <v>0</v>
      </c>
      <c r="BV55" s="7">
        <f t="shared" si="122"/>
        <v>0</v>
      </c>
      <c r="BW55" s="7">
        <f t="shared" si="123"/>
        <v>0</v>
      </c>
      <c r="BX55" s="7">
        <f t="shared" si="124"/>
        <v>0</v>
      </c>
      <c r="BY55" s="72">
        <v>0</v>
      </c>
      <c r="BZ55" s="7">
        <v>0</v>
      </c>
      <c r="CA55" s="7">
        <v>0</v>
      </c>
      <c r="CB55" s="7">
        <v>0</v>
      </c>
      <c r="CC55" s="11">
        <v>0</v>
      </c>
      <c r="CD55" s="72">
        <v>0</v>
      </c>
      <c r="CE55" s="7">
        <v>0</v>
      </c>
      <c r="CF55" s="7">
        <v>0</v>
      </c>
      <c r="CG55" s="7">
        <v>0</v>
      </c>
      <c r="CH55" s="11">
        <v>0</v>
      </c>
      <c r="CI55" s="72">
        <v>0</v>
      </c>
      <c r="CJ55" s="7">
        <v>0</v>
      </c>
      <c r="CK55" s="7">
        <v>0</v>
      </c>
      <c r="CL55" s="7">
        <v>0</v>
      </c>
      <c r="CM55" s="7">
        <v>0</v>
      </c>
      <c r="CN55" s="72">
        <f t="shared" si="96"/>
        <v>0</v>
      </c>
      <c r="CO55" s="7">
        <f t="shared" si="97"/>
        <v>0</v>
      </c>
      <c r="CP55" s="7">
        <f t="shared" si="98"/>
        <v>0</v>
      </c>
      <c r="CQ55" s="7">
        <f t="shared" si="99"/>
        <v>0</v>
      </c>
      <c r="CR55" s="11">
        <f t="shared" si="100"/>
        <v>0</v>
      </c>
      <c r="CS55" s="72">
        <f t="shared" si="80"/>
        <v>33.457471999999996</v>
      </c>
      <c r="CT55" s="7">
        <f t="shared" si="81"/>
        <v>34.222335999999999</v>
      </c>
      <c r="CU55" s="7">
        <f t="shared" si="82"/>
        <v>46.287295999999998</v>
      </c>
      <c r="CV55" s="7">
        <f t="shared" si="83"/>
        <v>44.556287999999995</v>
      </c>
      <c r="CW55" s="11">
        <f t="shared" si="84"/>
        <v>45.640832000000003</v>
      </c>
      <c r="CX55" s="7">
        <f t="shared" si="85"/>
        <v>33.457471999999996</v>
      </c>
      <c r="CY55" s="7">
        <f t="shared" si="86"/>
        <v>34.222335999999999</v>
      </c>
      <c r="CZ55" s="7">
        <f t="shared" si="87"/>
        <v>46.287295999999998</v>
      </c>
      <c r="DA55" s="7">
        <f t="shared" si="88"/>
        <v>44.556287999999995</v>
      </c>
      <c r="DB55" s="11">
        <f t="shared" si="89"/>
        <v>45.640832000000003</v>
      </c>
      <c r="DC55" s="7">
        <f t="shared" si="90"/>
        <v>4261.29</v>
      </c>
      <c r="DD55" s="7">
        <f t="shared" si="91"/>
        <v>3501.46</v>
      </c>
      <c r="DE55" s="7">
        <f t="shared" si="92"/>
        <v>4006.94</v>
      </c>
      <c r="DF55" s="7">
        <f t="shared" si="93"/>
        <v>3870.65</v>
      </c>
      <c r="DG55" s="7">
        <f t="shared" si="94"/>
        <v>4198.4799999999996</v>
      </c>
      <c r="DH55" s="72">
        <f t="shared" si="95"/>
        <v>5.2559880000000003</v>
      </c>
      <c r="DI55" s="7">
        <f t="shared" si="130"/>
        <v>5.376144</v>
      </c>
      <c r="DJ55" s="7">
        <f t="shared" si="130"/>
        <v>7.2714840000000001</v>
      </c>
      <c r="DK55" s="7">
        <f t="shared" si="130"/>
        <v>6.9995519999999996</v>
      </c>
      <c r="DL55" s="7">
        <f t="shared" si="130"/>
        <v>7.1699279999999996</v>
      </c>
      <c r="DM55" s="70" t="s">
        <v>309</v>
      </c>
      <c r="DN55" s="2"/>
      <c r="DO55" s="30"/>
      <c r="DT55" s="1"/>
      <c r="DU55" s="1"/>
      <c r="DV55" s="1"/>
      <c r="DZ55" s="1"/>
      <c r="EA55" s="1"/>
      <c r="EB55" s="1"/>
      <c r="EC55" s="1"/>
      <c r="ED55" s="1"/>
      <c r="EE55" s="1"/>
      <c r="EF55" s="1"/>
      <c r="EG55" s="1"/>
      <c r="EH55" s="1"/>
    </row>
    <row r="56" spans="1:138" ht="24.75" customHeight="1" x14ac:dyDescent="0.25">
      <c r="A56" s="223" t="s">
        <v>1435</v>
      </c>
      <c r="B56" s="70" t="s">
        <v>1601</v>
      </c>
      <c r="C56" s="2" t="s">
        <v>1416</v>
      </c>
      <c r="D56" s="2" t="s">
        <v>1</v>
      </c>
      <c r="E56" s="2" t="s">
        <v>309</v>
      </c>
      <c r="F56" s="68" t="s">
        <v>309</v>
      </c>
      <c r="G56" s="72">
        <v>0</v>
      </c>
      <c r="H56" s="7">
        <v>0</v>
      </c>
      <c r="I56" s="7">
        <v>7657</v>
      </c>
      <c r="J56" s="7">
        <v>19596</v>
      </c>
      <c r="K56" s="11">
        <v>18016</v>
      </c>
      <c r="L56" s="72">
        <f t="shared" si="125"/>
        <v>0</v>
      </c>
      <c r="M56" s="7">
        <f t="shared" si="75"/>
        <v>0</v>
      </c>
      <c r="N56" s="7">
        <f t="shared" si="76"/>
        <v>18.131775999999999</v>
      </c>
      <c r="O56" s="7">
        <f t="shared" si="77"/>
        <v>46.403327999999995</v>
      </c>
      <c r="P56" s="11">
        <f t="shared" si="78"/>
        <v>42.661888000000005</v>
      </c>
      <c r="Q56" s="71">
        <v>0</v>
      </c>
      <c r="R56" s="27">
        <v>0</v>
      </c>
      <c r="S56" s="27">
        <v>1867.34</v>
      </c>
      <c r="T56" s="27">
        <v>4143.83</v>
      </c>
      <c r="U56" s="28">
        <v>3940.38</v>
      </c>
      <c r="V56" s="72">
        <v>0</v>
      </c>
      <c r="W56" s="7">
        <v>0</v>
      </c>
      <c r="X56" s="7">
        <v>0</v>
      </c>
      <c r="Y56" s="7">
        <v>0</v>
      </c>
      <c r="Z56" s="11">
        <v>0</v>
      </c>
      <c r="AA56" s="72">
        <f t="shared" si="126"/>
        <v>0</v>
      </c>
      <c r="AB56" s="7">
        <f t="shared" si="109"/>
        <v>0</v>
      </c>
      <c r="AC56" s="7">
        <f t="shared" si="110"/>
        <v>0</v>
      </c>
      <c r="AD56" s="7">
        <f t="shared" si="111"/>
        <v>0</v>
      </c>
      <c r="AE56" s="7">
        <f t="shared" si="112"/>
        <v>0</v>
      </c>
      <c r="AF56" s="72">
        <v>0</v>
      </c>
      <c r="AG56" s="7">
        <v>0</v>
      </c>
      <c r="AH56" s="7">
        <v>0</v>
      </c>
      <c r="AI56" s="7">
        <v>0</v>
      </c>
      <c r="AJ56" s="11">
        <v>0</v>
      </c>
      <c r="AK56" s="7">
        <v>0</v>
      </c>
      <c r="AL56" s="7">
        <v>0</v>
      </c>
      <c r="AM56" s="7">
        <v>0</v>
      </c>
      <c r="AN56" s="7">
        <v>0</v>
      </c>
      <c r="AO56" s="11">
        <v>0</v>
      </c>
      <c r="AP56" s="72">
        <f t="shared" si="127"/>
        <v>0</v>
      </c>
      <c r="AQ56" s="7">
        <f t="shared" si="113"/>
        <v>0</v>
      </c>
      <c r="AR56" s="7">
        <f t="shared" si="114"/>
        <v>0</v>
      </c>
      <c r="AS56" s="7">
        <f t="shared" si="115"/>
        <v>0</v>
      </c>
      <c r="AT56" s="11">
        <f t="shared" si="116"/>
        <v>0</v>
      </c>
      <c r="AU56" s="27">
        <v>0</v>
      </c>
      <c r="AV56" s="27">
        <v>0</v>
      </c>
      <c r="AW56" s="27">
        <v>0</v>
      </c>
      <c r="AX56" s="27">
        <v>0</v>
      </c>
      <c r="AY56" s="28">
        <v>0</v>
      </c>
      <c r="AZ56" s="27">
        <v>0</v>
      </c>
      <c r="BA56" s="27">
        <v>0</v>
      </c>
      <c r="BB56" s="27">
        <v>0</v>
      </c>
      <c r="BC56" s="27">
        <v>0</v>
      </c>
      <c r="BD56" s="27">
        <v>0</v>
      </c>
      <c r="BE56" s="72">
        <f t="shared" si="128"/>
        <v>0</v>
      </c>
      <c r="BF56" s="7">
        <f t="shared" si="117"/>
        <v>0</v>
      </c>
      <c r="BG56" s="7">
        <f t="shared" si="118"/>
        <v>0</v>
      </c>
      <c r="BH56" s="7">
        <f t="shared" si="119"/>
        <v>0</v>
      </c>
      <c r="BI56" s="7">
        <f t="shared" si="120"/>
        <v>0</v>
      </c>
      <c r="BJ56" s="72">
        <v>0</v>
      </c>
      <c r="BK56" s="7">
        <v>0</v>
      </c>
      <c r="BL56" s="7">
        <v>0</v>
      </c>
      <c r="BM56" s="7">
        <v>0</v>
      </c>
      <c r="BN56" s="11">
        <v>0</v>
      </c>
      <c r="BO56" s="7">
        <v>0</v>
      </c>
      <c r="BP56" s="7">
        <v>0</v>
      </c>
      <c r="BQ56" s="7">
        <v>0</v>
      </c>
      <c r="BR56" s="7">
        <v>0</v>
      </c>
      <c r="BS56" s="7">
        <v>0</v>
      </c>
      <c r="BT56" s="72">
        <f t="shared" si="129"/>
        <v>0</v>
      </c>
      <c r="BU56" s="7">
        <f t="shared" si="121"/>
        <v>0</v>
      </c>
      <c r="BV56" s="7">
        <f t="shared" si="122"/>
        <v>0</v>
      </c>
      <c r="BW56" s="7">
        <f t="shared" si="123"/>
        <v>0</v>
      </c>
      <c r="BX56" s="7">
        <f t="shared" si="124"/>
        <v>0</v>
      </c>
      <c r="BY56" s="72">
        <v>0</v>
      </c>
      <c r="BZ56" s="7">
        <v>0</v>
      </c>
      <c r="CA56" s="7">
        <v>0</v>
      </c>
      <c r="CB56" s="7">
        <v>0</v>
      </c>
      <c r="CC56" s="11">
        <v>0</v>
      </c>
      <c r="CD56" s="72">
        <v>0</v>
      </c>
      <c r="CE56" s="7">
        <v>0</v>
      </c>
      <c r="CF56" s="7">
        <v>0</v>
      </c>
      <c r="CG56" s="7">
        <v>0</v>
      </c>
      <c r="CH56" s="11">
        <v>0</v>
      </c>
      <c r="CI56" s="72">
        <v>0</v>
      </c>
      <c r="CJ56" s="7">
        <v>0</v>
      </c>
      <c r="CK56" s="7">
        <v>0</v>
      </c>
      <c r="CL56" s="7">
        <v>0</v>
      </c>
      <c r="CM56" s="7">
        <v>0</v>
      </c>
      <c r="CN56" s="72">
        <f t="shared" si="96"/>
        <v>0</v>
      </c>
      <c r="CO56" s="7">
        <f t="shared" si="97"/>
        <v>0</v>
      </c>
      <c r="CP56" s="7">
        <f t="shared" si="98"/>
        <v>0</v>
      </c>
      <c r="CQ56" s="7">
        <f t="shared" si="99"/>
        <v>0</v>
      </c>
      <c r="CR56" s="11">
        <f t="shared" si="100"/>
        <v>0</v>
      </c>
      <c r="CS56" s="72">
        <f t="shared" si="80"/>
        <v>0</v>
      </c>
      <c r="CT56" s="7">
        <f t="shared" si="81"/>
        <v>0</v>
      </c>
      <c r="CU56" s="7">
        <f t="shared" si="82"/>
        <v>18.131775999999999</v>
      </c>
      <c r="CV56" s="7">
        <f t="shared" si="83"/>
        <v>46.403327999999995</v>
      </c>
      <c r="CW56" s="11">
        <f t="shared" si="84"/>
        <v>42.661888000000005</v>
      </c>
      <c r="CX56" s="7">
        <f t="shared" si="85"/>
        <v>0</v>
      </c>
      <c r="CY56" s="7">
        <f t="shared" si="86"/>
        <v>0</v>
      </c>
      <c r="CZ56" s="7">
        <f t="shared" si="87"/>
        <v>18.131775999999999</v>
      </c>
      <c r="DA56" s="7">
        <f t="shared" si="88"/>
        <v>46.403327999999995</v>
      </c>
      <c r="DB56" s="11">
        <f t="shared" si="89"/>
        <v>42.661888000000005</v>
      </c>
      <c r="DC56" s="7">
        <f t="shared" si="90"/>
        <v>0</v>
      </c>
      <c r="DD56" s="7">
        <f t="shared" si="91"/>
        <v>0</v>
      </c>
      <c r="DE56" s="7">
        <f t="shared" si="92"/>
        <v>1867.34</v>
      </c>
      <c r="DF56" s="7">
        <f t="shared" si="93"/>
        <v>4143.83</v>
      </c>
      <c r="DG56" s="7">
        <f t="shared" si="94"/>
        <v>3940.38</v>
      </c>
      <c r="DH56" s="72">
        <f t="shared" si="95"/>
        <v>0</v>
      </c>
      <c r="DI56" s="7">
        <f t="shared" si="130"/>
        <v>0</v>
      </c>
      <c r="DJ56" s="7">
        <f t="shared" si="130"/>
        <v>2.8484039999999999</v>
      </c>
      <c r="DK56" s="7">
        <f t="shared" si="130"/>
        <v>7.2897119999999997</v>
      </c>
      <c r="DL56" s="7">
        <f t="shared" si="130"/>
        <v>6.7019520000000004</v>
      </c>
      <c r="DM56" s="70" t="s">
        <v>309</v>
      </c>
      <c r="DN56" s="2"/>
      <c r="DO56" s="30"/>
      <c r="DT56" s="1"/>
      <c r="DU56" s="1"/>
      <c r="DV56" s="1"/>
      <c r="DZ56" s="1"/>
      <c r="EA56" s="1"/>
      <c r="EB56" s="1"/>
      <c r="EC56" s="1"/>
      <c r="ED56" s="1"/>
      <c r="EE56" s="1"/>
      <c r="EF56" s="1"/>
      <c r="EG56" s="1"/>
      <c r="EH56" s="1"/>
    </row>
    <row r="57" spans="1:138" ht="30" customHeight="1" x14ac:dyDescent="0.25">
      <c r="A57" s="223" t="s">
        <v>1189</v>
      </c>
      <c r="B57" s="70" t="s">
        <v>233</v>
      </c>
      <c r="C57" s="2" t="s">
        <v>1418</v>
      </c>
      <c r="D57" s="2" t="s">
        <v>1418</v>
      </c>
      <c r="E57" s="2" t="s">
        <v>309</v>
      </c>
      <c r="F57" s="68" t="s">
        <v>309</v>
      </c>
      <c r="G57" s="72">
        <v>15318</v>
      </c>
      <c r="H57" s="7">
        <v>15842</v>
      </c>
      <c r="I57" s="7">
        <v>12857</v>
      </c>
      <c r="J57" s="7">
        <v>15221</v>
      </c>
      <c r="K57" s="11">
        <v>17972</v>
      </c>
      <c r="L57" s="72">
        <f t="shared" si="125"/>
        <v>36.273023999999999</v>
      </c>
      <c r="M57" s="7">
        <f t="shared" si="75"/>
        <v>37.513855999999997</v>
      </c>
      <c r="N57" s="7">
        <f t="shared" si="76"/>
        <v>30.445376</v>
      </c>
      <c r="O57" s="7">
        <f t="shared" si="77"/>
        <v>36.043327999999995</v>
      </c>
      <c r="P57" s="11">
        <f t="shared" si="78"/>
        <v>42.557696</v>
      </c>
      <c r="Q57" s="71">
        <v>3629.91</v>
      </c>
      <c r="R57" s="27">
        <v>3599.86</v>
      </c>
      <c r="S57" s="27">
        <v>3291.63</v>
      </c>
      <c r="T57" s="27">
        <v>3678.82</v>
      </c>
      <c r="U57" s="28">
        <v>3814.07</v>
      </c>
      <c r="V57" s="72">
        <v>0</v>
      </c>
      <c r="W57" s="7">
        <v>0</v>
      </c>
      <c r="X57" s="7">
        <v>0</v>
      </c>
      <c r="Y57" s="7">
        <v>0</v>
      </c>
      <c r="Z57" s="11">
        <v>0</v>
      </c>
      <c r="AA57" s="72">
        <f t="shared" si="126"/>
        <v>0</v>
      </c>
      <c r="AB57" s="7">
        <f t="shared" si="109"/>
        <v>0</v>
      </c>
      <c r="AC57" s="7">
        <f t="shared" si="110"/>
        <v>0</v>
      </c>
      <c r="AD57" s="7">
        <f t="shared" si="111"/>
        <v>0</v>
      </c>
      <c r="AE57" s="7">
        <f t="shared" si="112"/>
        <v>0</v>
      </c>
      <c r="AF57" s="72">
        <v>0</v>
      </c>
      <c r="AG57" s="7">
        <v>0</v>
      </c>
      <c r="AH57" s="7">
        <v>0</v>
      </c>
      <c r="AI57" s="7">
        <v>0</v>
      </c>
      <c r="AJ57" s="11">
        <v>0</v>
      </c>
      <c r="AK57" s="7">
        <v>0</v>
      </c>
      <c r="AL57" s="7">
        <v>0</v>
      </c>
      <c r="AM57" s="7">
        <v>0</v>
      </c>
      <c r="AN57" s="7">
        <v>0</v>
      </c>
      <c r="AO57" s="11">
        <v>0</v>
      </c>
      <c r="AP57" s="72">
        <f t="shared" si="127"/>
        <v>0</v>
      </c>
      <c r="AQ57" s="7">
        <f t="shared" si="113"/>
        <v>0</v>
      </c>
      <c r="AR57" s="7">
        <f t="shared" si="114"/>
        <v>0</v>
      </c>
      <c r="AS57" s="7">
        <f t="shared" si="115"/>
        <v>0</v>
      </c>
      <c r="AT57" s="11">
        <f t="shared" si="116"/>
        <v>0</v>
      </c>
      <c r="AU57" s="27">
        <v>0</v>
      </c>
      <c r="AV57" s="27">
        <v>0</v>
      </c>
      <c r="AW57" s="27">
        <v>0</v>
      </c>
      <c r="AX57" s="27">
        <v>0</v>
      </c>
      <c r="AY57" s="28">
        <v>0</v>
      </c>
      <c r="AZ57" s="27">
        <v>0</v>
      </c>
      <c r="BA57" s="27">
        <v>0</v>
      </c>
      <c r="BB57" s="27">
        <v>0</v>
      </c>
      <c r="BC57" s="27">
        <v>0</v>
      </c>
      <c r="BD57" s="27">
        <v>0</v>
      </c>
      <c r="BE57" s="72">
        <f t="shared" si="128"/>
        <v>0</v>
      </c>
      <c r="BF57" s="7">
        <f t="shared" si="117"/>
        <v>0</v>
      </c>
      <c r="BG57" s="7">
        <f t="shared" si="118"/>
        <v>0</v>
      </c>
      <c r="BH57" s="7">
        <f t="shared" si="119"/>
        <v>0</v>
      </c>
      <c r="BI57" s="7">
        <f t="shared" si="120"/>
        <v>0</v>
      </c>
      <c r="BJ57" s="72">
        <v>0</v>
      </c>
      <c r="BK57" s="7">
        <v>0</v>
      </c>
      <c r="BL57" s="7">
        <v>0</v>
      </c>
      <c r="BM57" s="7">
        <v>0</v>
      </c>
      <c r="BN57" s="11">
        <v>0</v>
      </c>
      <c r="BO57" s="7">
        <v>0</v>
      </c>
      <c r="BP57" s="7">
        <v>0</v>
      </c>
      <c r="BQ57" s="7">
        <v>0</v>
      </c>
      <c r="BR57" s="7">
        <v>0</v>
      </c>
      <c r="BS57" s="7">
        <v>0</v>
      </c>
      <c r="BT57" s="72">
        <f t="shared" si="129"/>
        <v>0</v>
      </c>
      <c r="BU57" s="7">
        <f t="shared" si="121"/>
        <v>0</v>
      </c>
      <c r="BV57" s="7">
        <f t="shared" si="122"/>
        <v>0</v>
      </c>
      <c r="BW57" s="7">
        <f t="shared" si="123"/>
        <v>0</v>
      </c>
      <c r="BX57" s="7">
        <f t="shared" si="124"/>
        <v>0</v>
      </c>
      <c r="BY57" s="72">
        <v>0</v>
      </c>
      <c r="BZ57" s="7">
        <v>0</v>
      </c>
      <c r="CA57" s="7">
        <v>0</v>
      </c>
      <c r="CB57" s="7">
        <v>0</v>
      </c>
      <c r="CC57" s="11">
        <v>0</v>
      </c>
      <c r="CD57" s="72">
        <v>0</v>
      </c>
      <c r="CE57" s="7">
        <v>0</v>
      </c>
      <c r="CF57" s="7">
        <v>0</v>
      </c>
      <c r="CG57" s="7">
        <v>0</v>
      </c>
      <c r="CH57" s="11">
        <v>0</v>
      </c>
      <c r="CI57" s="72">
        <v>0</v>
      </c>
      <c r="CJ57" s="7">
        <v>0</v>
      </c>
      <c r="CK57" s="7">
        <v>0</v>
      </c>
      <c r="CL57" s="7">
        <v>0</v>
      </c>
      <c r="CM57" s="7">
        <v>0</v>
      </c>
      <c r="CN57" s="72">
        <f t="shared" si="96"/>
        <v>0</v>
      </c>
      <c r="CO57" s="7">
        <f t="shared" si="97"/>
        <v>0</v>
      </c>
      <c r="CP57" s="7">
        <f t="shared" si="98"/>
        <v>0</v>
      </c>
      <c r="CQ57" s="7">
        <f t="shared" si="99"/>
        <v>0</v>
      </c>
      <c r="CR57" s="11">
        <f t="shared" si="100"/>
        <v>0</v>
      </c>
      <c r="CS57" s="72">
        <f t="shared" si="80"/>
        <v>36.273023999999999</v>
      </c>
      <c r="CT57" s="7">
        <f t="shared" si="81"/>
        <v>37.513855999999997</v>
      </c>
      <c r="CU57" s="7">
        <f t="shared" si="82"/>
        <v>30.445376</v>
      </c>
      <c r="CV57" s="7">
        <f t="shared" si="83"/>
        <v>36.043327999999995</v>
      </c>
      <c r="CW57" s="11">
        <f t="shared" si="84"/>
        <v>42.557696</v>
      </c>
      <c r="CX57" s="7">
        <f t="shared" si="85"/>
        <v>36.273023999999999</v>
      </c>
      <c r="CY57" s="7">
        <f t="shared" si="86"/>
        <v>37.513855999999997</v>
      </c>
      <c r="CZ57" s="7">
        <f t="shared" si="87"/>
        <v>30.445376</v>
      </c>
      <c r="DA57" s="7">
        <f t="shared" si="88"/>
        <v>36.043327999999995</v>
      </c>
      <c r="DB57" s="11">
        <f t="shared" si="89"/>
        <v>42.557696</v>
      </c>
      <c r="DC57" s="7">
        <f t="shared" si="90"/>
        <v>3629.91</v>
      </c>
      <c r="DD57" s="7">
        <f t="shared" si="91"/>
        <v>3599.86</v>
      </c>
      <c r="DE57" s="7">
        <f t="shared" si="92"/>
        <v>3291.63</v>
      </c>
      <c r="DF57" s="7">
        <f t="shared" si="93"/>
        <v>3678.82</v>
      </c>
      <c r="DG57" s="7">
        <f t="shared" si="94"/>
        <v>3814.07</v>
      </c>
      <c r="DH57" s="72">
        <f t="shared" si="95"/>
        <v>5.698296</v>
      </c>
      <c r="DI57" s="7">
        <f t="shared" si="130"/>
        <v>5.893224</v>
      </c>
      <c r="DJ57" s="7">
        <f t="shared" si="130"/>
        <v>4.7828040000000005</v>
      </c>
      <c r="DK57" s="7">
        <f t="shared" si="130"/>
        <v>5.6622119999999994</v>
      </c>
      <c r="DL57" s="7">
        <f t="shared" si="130"/>
        <v>6.6855839999999995</v>
      </c>
      <c r="DM57" s="70" t="s">
        <v>309</v>
      </c>
      <c r="DN57" s="2"/>
      <c r="DO57" s="30"/>
      <c r="DT57" s="1"/>
      <c r="DU57" s="1"/>
      <c r="DV57" s="1"/>
      <c r="DZ57" s="1"/>
      <c r="EA57" s="1"/>
      <c r="EB57" s="1"/>
      <c r="EC57" s="1"/>
      <c r="ED57" s="1"/>
      <c r="EE57" s="1"/>
      <c r="EF57" s="1"/>
      <c r="EG57" s="1"/>
      <c r="EH57" s="1"/>
    </row>
    <row r="58" spans="1:138" ht="30" customHeight="1" x14ac:dyDescent="0.25">
      <c r="A58" s="223" t="s">
        <v>1432</v>
      </c>
      <c r="B58" s="70" t="s">
        <v>177</v>
      </c>
      <c r="C58" s="2" t="s">
        <v>1406</v>
      </c>
      <c r="D58" s="2" t="s">
        <v>1</v>
      </c>
      <c r="E58" s="2" t="s">
        <v>309</v>
      </c>
      <c r="F58" s="68" t="s">
        <v>309</v>
      </c>
      <c r="G58" s="72">
        <v>20978</v>
      </c>
      <c r="H58" s="7">
        <v>18782</v>
      </c>
      <c r="I58" s="7">
        <v>15410</v>
      </c>
      <c r="J58" s="7">
        <v>19317</v>
      </c>
      <c r="K58" s="11">
        <v>17531</v>
      </c>
      <c r="L58" s="72">
        <f t="shared" si="125"/>
        <v>49.675904000000003</v>
      </c>
      <c r="M58" s="7">
        <f t="shared" si="75"/>
        <v>44.475775999999996</v>
      </c>
      <c r="N58" s="7">
        <f t="shared" si="76"/>
        <v>36.490879999999997</v>
      </c>
      <c r="O58" s="7">
        <f t="shared" si="77"/>
        <v>45.742655999999997</v>
      </c>
      <c r="P58" s="11">
        <f t="shared" si="78"/>
        <v>41.513407999999998</v>
      </c>
      <c r="Q58" s="71">
        <v>4466.26</v>
      </c>
      <c r="R58" s="27">
        <v>3662.96</v>
      </c>
      <c r="S58" s="27">
        <v>3497.6</v>
      </c>
      <c r="T58" s="27">
        <v>3831.59</v>
      </c>
      <c r="U58" s="28">
        <v>3425.54</v>
      </c>
      <c r="V58" s="72">
        <v>0</v>
      </c>
      <c r="W58" s="7">
        <v>0</v>
      </c>
      <c r="X58" s="7">
        <v>0</v>
      </c>
      <c r="Y58" s="7">
        <v>0</v>
      </c>
      <c r="Z58" s="11">
        <v>0</v>
      </c>
      <c r="AA58" s="72">
        <f t="shared" si="126"/>
        <v>0</v>
      </c>
      <c r="AB58" s="7">
        <f t="shared" si="109"/>
        <v>0</v>
      </c>
      <c r="AC58" s="7">
        <f t="shared" si="110"/>
        <v>0</v>
      </c>
      <c r="AD58" s="7">
        <f t="shared" si="111"/>
        <v>0</v>
      </c>
      <c r="AE58" s="7">
        <f t="shared" si="112"/>
        <v>0</v>
      </c>
      <c r="AF58" s="72">
        <v>0</v>
      </c>
      <c r="AG58" s="7">
        <v>0</v>
      </c>
      <c r="AH58" s="7">
        <v>0</v>
      </c>
      <c r="AI58" s="7">
        <v>0</v>
      </c>
      <c r="AJ58" s="11">
        <v>0</v>
      </c>
      <c r="AK58" s="7">
        <v>0</v>
      </c>
      <c r="AL58" s="7">
        <v>0</v>
      </c>
      <c r="AM58" s="7">
        <v>0</v>
      </c>
      <c r="AN58" s="7">
        <v>0</v>
      </c>
      <c r="AO58" s="11">
        <v>0</v>
      </c>
      <c r="AP58" s="72">
        <f t="shared" si="127"/>
        <v>0</v>
      </c>
      <c r="AQ58" s="7">
        <f t="shared" si="113"/>
        <v>0</v>
      </c>
      <c r="AR58" s="7">
        <f t="shared" si="114"/>
        <v>0</v>
      </c>
      <c r="AS58" s="7">
        <f t="shared" si="115"/>
        <v>0</v>
      </c>
      <c r="AT58" s="11">
        <f t="shared" si="116"/>
        <v>0</v>
      </c>
      <c r="AU58" s="27">
        <v>0</v>
      </c>
      <c r="AV58" s="27">
        <v>0</v>
      </c>
      <c r="AW58" s="27">
        <v>0</v>
      </c>
      <c r="AX58" s="27">
        <v>0</v>
      </c>
      <c r="AY58" s="28">
        <v>0</v>
      </c>
      <c r="AZ58" s="27">
        <v>0</v>
      </c>
      <c r="BA58" s="27">
        <v>0</v>
      </c>
      <c r="BB58" s="27">
        <v>0</v>
      </c>
      <c r="BC58" s="27">
        <v>0</v>
      </c>
      <c r="BD58" s="27">
        <v>0</v>
      </c>
      <c r="BE58" s="72">
        <f t="shared" si="128"/>
        <v>0</v>
      </c>
      <c r="BF58" s="7">
        <f t="shared" si="117"/>
        <v>0</v>
      </c>
      <c r="BG58" s="7">
        <f t="shared" si="118"/>
        <v>0</v>
      </c>
      <c r="BH58" s="7">
        <f t="shared" si="119"/>
        <v>0</v>
      </c>
      <c r="BI58" s="7">
        <f t="shared" si="120"/>
        <v>0</v>
      </c>
      <c r="BJ58" s="72">
        <v>0</v>
      </c>
      <c r="BK58" s="7">
        <v>0</v>
      </c>
      <c r="BL58" s="7">
        <v>0</v>
      </c>
      <c r="BM58" s="7">
        <v>0</v>
      </c>
      <c r="BN58" s="11">
        <v>0</v>
      </c>
      <c r="BO58" s="7">
        <v>0</v>
      </c>
      <c r="BP58" s="7">
        <v>0</v>
      </c>
      <c r="BQ58" s="7">
        <v>0</v>
      </c>
      <c r="BR58" s="7">
        <v>0</v>
      </c>
      <c r="BS58" s="7">
        <v>0</v>
      </c>
      <c r="BT58" s="72">
        <f t="shared" si="129"/>
        <v>0</v>
      </c>
      <c r="BU58" s="7">
        <f t="shared" si="121"/>
        <v>0</v>
      </c>
      <c r="BV58" s="7">
        <f t="shared" si="122"/>
        <v>0</v>
      </c>
      <c r="BW58" s="7">
        <f t="shared" si="123"/>
        <v>0</v>
      </c>
      <c r="BX58" s="7">
        <f t="shared" si="124"/>
        <v>0</v>
      </c>
      <c r="BY58" s="72">
        <v>0</v>
      </c>
      <c r="BZ58" s="7">
        <v>0</v>
      </c>
      <c r="CA58" s="7">
        <v>0</v>
      </c>
      <c r="CB58" s="7">
        <v>0</v>
      </c>
      <c r="CC58" s="11">
        <v>0</v>
      </c>
      <c r="CD58" s="72">
        <v>0</v>
      </c>
      <c r="CE58" s="7">
        <v>0</v>
      </c>
      <c r="CF58" s="7">
        <v>0</v>
      </c>
      <c r="CG58" s="7">
        <v>0</v>
      </c>
      <c r="CH58" s="11">
        <v>0</v>
      </c>
      <c r="CI58" s="72">
        <v>0</v>
      </c>
      <c r="CJ58" s="7">
        <v>0</v>
      </c>
      <c r="CK58" s="7">
        <v>0</v>
      </c>
      <c r="CL58" s="7">
        <v>0</v>
      </c>
      <c r="CM58" s="7">
        <v>0</v>
      </c>
      <c r="CN58" s="72">
        <f t="shared" si="96"/>
        <v>0</v>
      </c>
      <c r="CO58" s="7">
        <f t="shared" si="97"/>
        <v>0</v>
      </c>
      <c r="CP58" s="7">
        <f t="shared" si="98"/>
        <v>0</v>
      </c>
      <c r="CQ58" s="7">
        <f t="shared" si="99"/>
        <v>0</v>
      </c>
      <c r="CR58" s="11">
        <f t="shared" si="100"/>
        <v>0</v>
      </c>
      <c r="CS58" s="72">
        <f t="shared" si="80"/>
        <v>49.675904000000003</v>
      </c>
      <c r="CT58" s="7">
        <f t="shared" si="81"/>
        <v>44.475775999999996</v>
      </c>
      <c r="CU58" s="7">
        <f t="shared" si="82"/>
        <v>36.490879999999997</v>
      </c>
      <c r="CV58" s="7">
        <f t="shared" si="83"/>
        <v>45.742655999999997</v>
      </c>
      <c r="CW58" s="11">
        <f t="shared" si="84"/>
        <v>41.513407999999998</v>
      </c>
      <c r="CX58" s="7">
        <f t="shared" si="85"/>
        <v>49.675904000000003</v>
      </c>
      <c r="CY58" s="7">
        <f t="shared" si="86"/>
        <v>44.475775999999996</v>
      </c>
      <c r="CZ58" s="7">
        <f t="shared" si="87"/>
        <v>36.490879999999997</v>
      </c>
      <c r="DA58" s="7">
        <f t="shared" si="88"/>
        <v>45.742655999999997</v>
      </c>
      <c r="DB58" s="11">
        <f t="shared" si="89"/>
        <v>41.513407999999998</v>
      </c>
      <c r="DC58" s="7">
        <f t="shared" si="90"/>
        <v>4466.26</v>
      </c>
      <c r="DD58" s="7">
        <f t="shared" si="91"/>
        <v>3662.96</v>
      </c>
      <c r="DE58" s="7">
        <f t="shared" si="92"/>
        <v>3497.6</v>
      </c>
      <c r="DF58" s="7">
        <f t="shared" si="93"/>
        <v>3831.59</v>
      </c>
      <c r="DG58" s="7">
        <f t="shared" si="94"/>
        <v>3425.54</v>
      </c>
      <c r="DH58" s="72">
        <f t="shared" si="95"/>
        <v>7.8038159999999994</v>
      </c>
      <c r="DI58" s="7">
        <f t="shared" si="130"/>
        <v>6.9869039999999991</v>
      </c>
      <c r="DJ58" s="7">
        <f t="shared" si="130"/>
        <v>5.7325199999999992</v>
      </c>
      <c r="DK58" s="7">
        <f t="shared" si="130"/>
        <v>7.185924</v>
      </c>
      <c r="DL58" s="7">
        <f t="shared" si="130"/>
        <v>6.5215320000000006</v>
      </c>
      <c r="DM58" s="70" t="s">
        <v>309</v>
      </c>
      <c r="DN58" s="2"/>
      <c r="DO58" s="30"/>
      <c r="DT58" s="1"/>
      <c r="DU58" s="1"/>
      <c r="DV58" s="1"/>
      <c r="DZ58" s="1"/>
      <c r="EA58" s="1"/>
      <c r="EB58" s="1"/>
      <c r="EC58" s="1"/>
      <c r="ED58" s="1"/>
      <c r="EE58" s="1"/>
      <c r="EF58" s="1"/>
      <c r="EG58" s="1"/>
      <c r="EH58" s="1"/>
    </row>
    <row r="59" spans="1:138" ht="42.75" customHeight="1" x14ac:dyDescent="0.25">
      <c r="A59" s="223" t="s">
        <v>98</v>
      </c>
      <c r="B59" s="70" t="s">
        <v>177</v>
      </c>
      <c r="C59" s="2" t="s">
        <v>90</v>
      </c>
      <c r="D59" s="2" t="s">
        <v>99</v>
      </c>
      <c r="E59" s="2">
        <v>1992</v>
      </c>
      <c r="F59" s="68">
        <v>728</v>
      </c>
      <c r="G59" s="72">
        <v>19980</v>
      </c>
      <c r="H59" s="7">
        <v>18612</v>
      </c>
      <c r="I59" s="7">
        <v>18976</v>
      </c>
      <c r="J59" s="7">
        <v>50536</v>
      </c>
      <c r="K59" s="11">
        <v>13563</v>
      </c>
      <c r="L59" s="72">
        <f>G59*0.001*2.61</f>
        <v>52.147799999999997</v>
      </c>
      <c r="M59" s="7">
        <f t="shared" si="75"/>
        <v>44.073216000000002</v>
      </c>
      <c r="N59" s="7">
        <f t="shared" si="76"/>
        <v>44.935167999999997</v>
      </c>
      <c r="O59" s="7">
        <f t="shared" si="77"/>
        <v>119.669248</v>
      </c>
      <c r="P59" s="11">
        <f t="shared" si="78"/>
        <v>32.117184000000002</v>
      </c>
      <c r="Q59" s="103">
        <v>7908.29</v>
      </c>
      <c r="R59" s="104">
        <v>8076.27</v>
      </c>
      <c r="S59" s="104">
        <v>7803.01</v>
      </c>
      <c r="T59" s="104">
        <v>11567.5</v>
      </c>
      <c r="U59" s="105">
        <v>7227.7</v>
      </c>
      <c r="V59" s="72">
        <v>0</v>
      </c>
      <c r="W59" s="7">
        <v>0</v>
      </c>
      <c r="X59" s="7">
        <v>0</v>
      </c>
      <c r="Y59" s="7">
        <v>0</v>
      </c>
      <c r="Z59" s="11">
        <v>0</v>
      </c>
      <c r="AA59" s="72">
        <f>0.001*V59*1.01</f>
        <v>0</v>
      </c>
      <c r="AB59" s="7">
        <f t="shared" si="109"/>
        <v>0</v>
      </c>
      <c r="AC59" s="7">
        <f t="shared" si="110"/>
        <v>0</v>
      </c>
      <c r="AD59" s="7">
        <f t="shared" si="111"/>
        <v>0</v>
      </c>
      <c r="AE59" s="7">
        <f t="shared" si="112"/>
        <v>0</v>
      </c>
      <c r="AF59" s="72">
        <v>0</v>
      </c>
      <c r="AG59" s="7">
        <v>0</v>
      </c>
      <c r="AH59" s="7">
        <v>0</v>
      </c>
      <c r="AI59" s="7">
        <v>0</v>
      </c>
      <c r="AJ59" s="11">
        <v>0</v>
      </c>
      <c r="AK59" s="7">
        <v>0</v>
      </c>
      <c r="AL59" s="7">
        <v>0</v>
      </c>
      <c r="AM59" s="7">
        <v>0</v>
      </c>
      <c r="AN59" s="7">
        <v>0</v>
      </c>
      <c r="AO59" s="11">
        <v>0</v>
      </c>
      <c r="AP59" s="72">
        <f>AK59*0.001*1.08</f>
        <v>0</v>
      </c>
      <c r="AQ59" s="7">
        <f t="shared" si="113"/>
        <v>0</v>
      </c>
      <c r="AR59" s="7">
        <f t="shared" si="114"/>
        <v>0</v>
      </c>
      <c r="AS59" s="7">
        <f t="shared" si="115"/>
        <v>0</v>
      </c>
      <c r="AT59" s="11">
        <f t="shared" si="116"/>
        <v>0</v>
      </c>
      <c r="AU59" s="229">
        <v>0</v>
      </c>
      <c r="AV59" s="229">
        <v>0</v>
      </c>
      <c r="AW59" s="229">
        <v>0</v>
      </c>
      <c r="AX59" s="229">
        <v>0</v>
      </c>
      <c r="AY59" s="230">
        <v>0</v>
      </c>
      <c r="AZ59" s="27">
        <v>0</v>
      </c>
      <c r="BA59" s="27">
        <v>0</v>
      </c>
      <c r="BB59" s="27">
        <v>0</v>
      </c>
      <c r="BC59" s="27">
        <v>0</v>
      </c>
      <c r="BD59" s="27">
        <v>0</v>
      </c>
      <c r="BE59" s="72">
        <f>AZ59*0.001*1.08</f>
        <v>0</v>
      </c>
      <c r="BF59" s="7">
        <f t="shared" si="117"/>
        <v>0</v>
      </c>
      <c r="BG59" s="7">
        <f t="shared" si="118"/>
        <v>0</v>
      </c>
      <c r="BH59" s="7">
        <f t="shared" si="119"/>
        <v>0</v>
      </c>
      <c r="BI59" s="7">
        <f t="shared" si="120"/>
        <v>0</v>
      </c>
      <c r="BJ59" s="72">
        <v>0</v>
      </c>
      <c r="BK59" s="7">
        <v>0</v>
      </c>
      <c r="BL59" s="7">
        <v>0</v>
      </c>
      <c r="BM59" s="7">
        <v>0</v>
      </c>
      <c r="BN59" s="11">
        <v>0</v>
      </c>
      <c r="BO59" s="7">
        <v>0</v>
      </c>
      <c r="BP59" s="7">
        <v>0</v>
      </c>
      <c r="BQ59" s="7">
        <v>0</v>
      </c>
      <c r="BR59" s="7">
        <v>0</v>
      </c>
      <c r="BS59" s="7">
        <v>0</v>
      </c>
      <c r="BT59" s="72">
        <f>BO59*0.001</f>
        <v>0</v>
      </c>
      <c r="BU59" s="7">
        <f t="shared" si="121"/>
        <v>0</v>
      </c>
      <c r="BV59" s="7">
        <f t="shared" si="122"/>
        <v>0</v>
      </c>
      <c r="BW59" s="7">
        <f t="shared" si="123"/>
        <v>0</v>
      </c>
      <c r="BX59" s="7">
        <f t="shared" si="124"/>
        <v>0</v>
      </c>
      <c r="BY59" s="72">
        <v>0</v>
      </c>
      <c r="BZ59" s="7">
        <v>0</v>
      </c>
      <c r="CA59" s="7">
        <v>0</v>
      </c>
      <c r="CB59" s="7">
        <v>0</v>
      </c>
      <c r="CC59" s="11">
        <v>0</v>
      </c>
      <c r="CD59" s="72">
        <v>0</v>
      </c>
      <c r="CE59" s="7">
        <v>0</v>
      </c>
      <c r="CF59" s="7">
        <v>0</v>
      </c>
      <c r="CG59" s="7">
        <v>0</v>
      </c>
      <c r="CH59" s="11">
        <v>0</v>
      </c>
      <c r="CI59" s="72">
        <v>0</v>
      </c>
      <c r="CJ59" s="7">
        <v>0</v>
      </c>
      <c r="CK59" s="7">
        <v>0</v>
      </c>
      <c r="CL59" s="7">
        <v>0</v>
      </c>
      <c r="CM59" s="7">
        <v>0</v>
      </c>
      <c r="CN59" s="10">
        <f t="shared" si="96"/>
        <v>0</v>
      </c>
      <c r="CO59" s="6">
        <f t="shared" si="97"/>
        <v>0</v>
      </c>
      <c r="CP59" s="6">
        <f t="shared" si="98"/>
        <v>0</v>
      </c>
      <c r="CQ59" s="6">
        <f t="shared" si="99"/>
        <v>0</v>
      </c>
      <c r="CR59" s="9">
        <f t="shared" si="100"/>
        <v>0</v>
      </c>
      <c r="CS59" s="72">
        <f t="shared" si="80"/>
        <v>52.147799999999997</v>
      </c>
      <c r="CT59" s="7">
        <f t="shared" si="81"/>
        <v>44.073216000000002</v>
      </c>
      <c r="CU59" s="7">
        <f t="shared" si="82"/>
        <v>44.935167999999997</v>
      </c>
      <c r="CV59" s="7">
        <f t="shared" si="83"/>
        <v>119.669248</v>
      </c>
      <c r="CW59" s="11">
        <f t="shared" si="84"/>
        <v>32.117184000000002</v>
      </c>
      <c r="CX59" s="7">
        <f t="shared" si="85"/>
        <v>52.147799999999997</v>
      </c>
      <c r="CY59" s="7">
        <f t="shared" si="86"/>
        <v>44.073216000000002</v>
      </c>
      <c r="CZ59" s="7">
        <f t="shared" si="87"/>
        <v>44.935167999999997</v>
      </c>
      <c r="DA59" s="7">
        <f t="shared" si="88"/>
        <v>119.669248</v>
      </c>
      <c r="DB59" s="11">
        <f t="shared" si="89"/>
        <v>32.117184000000002</v>
      </c>
      <c r="DC59" s="7">
        <f t="shared" si="90"/>
        <v>7908.29</v>
      </c>
      <c r="DD59" s="7">
        <f t="shared" si="91"/>
        <v>8076.27</v>
      </c>
      <c r="DE59" s="7">
        <f t="shared" si="92"/>
        <v>7803.01</v>
      </c>
      <c r="DF59" s="7">
        <f t="shared" si="93"/>
        <v>11567.5</v>
      </c>
      <c r="DG59" s="7">
        <f t="shared" si="94"/>
        <v>7227.7</v>
      </c>
      <c r="DH59" s="72">
        <f t="shared" si="95"/>
        <v>7.4325600000000005</v>
      </c>
      <c r="DI59" s="7">
        <f t="shared" ref="DI59:DL60" si="131">(0.331*H59+0.252*W59+0.311*AL59+0.254*BA59+0.018*BP59)/1000</f>
        <v>6.1605720000000002</v>
      </c>
      <c r="DJ59" s="7">
        <f t="shared" si="131"/>
        <v>6.2810560000000004</v>
      </c>
      <c r="DK59" s="7">
        <f t="shared" si="131"/>
        <v>16.727416000000002</v>
      </c>
      <c r="DL59" s="7">
        <f t="shared" si="131"/>
        <v>4.4893530000000004</v>
      </c>
      <c r="DM59" s="70" t="s">
        <v>309</v>
      </c>
      <c r="DN59" s="2"/>
      <c r="DO59" s="30"/>
      <c r="DT59" s="1"/>
      <c r="DU59" s="1"/>
      <c r="DV59" s="1"/>
      <c r="DZ59" s="1"/>
      <c r="EA59" s="1"/>
      <c r="EB59" s="1"/>
      <c r="EC59" s="1"/>
      <c r="ED59" s="1"/>
      <c r="EE59" s="1"/>
      <c r="EF59" s="1"/>
      <c r="EG59" s="1"/>
      <c r="EH59" s="1"/>
    </row>
    <row r="60" spans="1:138" s="262" customFormat="1" ht="37.5" customHeight="1" x14ac:dyDescent="0.25">
      <c r="A60" s="241" t="s">
        <v>100</v>
      </c>
      <c r="B60" s="8" t="s">
        <v>177</v>
      </c>
      <c r="C60" s="3" t="s">
        <v>90</v>
      </c>
      <c r="D60" s="3" t="s">
        <v>99</v>
      </c>
      <c r="E60" s="3">
        <v>2007</v>
      </c>
      <c r="F60" s="4">
        <v>458</v>
      </c>
      <c r="G60" s="10">
        <v>14337</v>
      </c>
      <c r="H60" s="6">
        <v>13086</v>
      </c>
      <c r="I60" s="6">
        <v>14096</v>
      </c>
      <c r="J60" s="6">
        <v>14267</v>
      </c>
      <c r="K60" s="9">
        <v>12603</v>
      </c>
      <c r="L60" s="10">
        <f>G60*0.001*2.61</f>
        <v>37.41957</v>
      </c>
      <c r="M60" s="6">
        <f t="shared" si="75"/>
        <v>30.987648</v>
      </c>
      <c r="N60" s="6">
        <f t="shared" si="76"/>
        <v>33.379328000000001</v>
      </c>
      <c r="O60" s="6">
        <f t="shared" si="77"/>
        <v>33.784255999999999</v>
      </c>
      <c r="P60" s="9">
        <f t="shared" si="78"/>
        <v>29.843903999999998</v>
      </c>
      <c r="Q60" s="266">
        <v>5620.8</v>
      </c>
      <c r="R60" s="267">
        <v>5395.55</v>
      </c>
      <c r="S60" s="267">
        <v>5462.45</v>
      </c>
      <c r="T60" s="267">
        <v>5415</v>
      </c>
      <c r="U60" s="268">
        <v>4398.3</v>
      </c>
      <c r="V60" s="10">
        <v>0</v>
      </c>
      <c r="W60" s="6">
        <v>0</v>
      </c>
      <c r="X60" s="6">
        <v>0</v>
      </c>
      <c r="Y60" s="6">
        <v>0</v>
      </c>
      <c r="Z60" s="9">
        <v>0</v>
      </c>
      <c r="AA60" s="10">
        <f>0.001*V60*1.01</f>
        <v>0</v>
      </c>
      <c r="AB60" s="6">
        <f t="shared" si="109"/>
        <v>0</v>
      </c>
      <c r="AC60" s="6">
        <f t="shared" si="110"/>
        <v>0</v>
      </c>
      <c r="AD60" s="6">
        <f t="shared" si="111"/>
        <v>0</v>
      </c>
      <c r="AE60" s="6">
        <f t="shared" si="112"/>
        <v>0</v>
      </c>
      <c r="AF60" s="10">
        <v>0</v>
      </c>
      <c r="AG60" s="6">
        <v>0</v>
      </c>
      <c r="AH60" s="6">
        <v>0</v>
      </c>
      <c r="AI60" s="6">
        <v>0</v>
      </c>
      <c r="AJ60" s="9">
        <v>0</v>
      </c>
      <c r="AK60" s="6">
        <v>0</v>
      </c>
      <c r="AL60" s="6">
        <v>0</v>
      </c>
      <c r="AM60" s="6">
        <v>0</v>
      </c>
      <c r="AN60" s="6">
        <v>0</v>
      </c>
      <c r="AO60" s="9">
        <v>0</v>
      </c>
      <c r="AP60" s="10">
        <f>AK60*0.001*1.08</f>
        <v>0</v>
      </c>
      <c r="AQ60" s="6">
        <f t="shared" si="113"/>
        <v>0</v>
      </c>
      <c r="AR60" s="6">
        <f t="shared" si="114"/>
        <v>0</v>
      </c>
      <c r="AS60" s="6">
        <f t="shared" si="115"/>
        <v>0</v>
      </c>
      <c r="AT60" s="9">
        <f t="shared" si="116"/>
        <v>0</v>
      </c>
      <c r="AU60" s="58">
        <v>0</v>
      </c>
      <c r="AV60" s="58">
        <v>0</v>
      </c>
      <c r="AW60" s="58">
        <v>0</v>
      </c>
      <c r="AX60" s="58">
        <v>0</v>
      </c>
      <c r="AY60" s="59">
        <v>0</v>
      </c>
      <c r="AZ60" s="25">
        <v>0</v>
      </c>
      <c r="BA60" s="25">
        <v>0</v>
      </c>
      <c r="BB60" s="25">
        <v>0</v>
      </c>
      <c r="BC60" s="25">
        <v>0</v>
      </c>
      <c r="BD60" s="25">
        <v>0</v>
      </c>
      <c r="BE60" s="10">
        <f>AZ60*0.001*1.08</f>
        <v>0</v>
      </c>
      <c r="BF60" s="6">
        <f t="shared" si="117"/>
        <v>0</v>
      </c>
      <c r="BG60" s="6">
        <f t="shared" si="118"/>
        <v>0</v>
      </c>
      <c r="BH60" s="6">
        <f t="shared" si="119"/>
        <v>0</v>
      </c>
      <c r="BI60" s="6">
        <f t="shared" si="120"/>
        <v>0</v>
      </c>
      <c r="BJ60" s="10">
        <v>0</v>
      </c>
      <c r="BK60" s="6">
        <v>0</v>
      </c>
      <c r="BL60" s="6">
        <v>0</v>
      </c>
      <c r="BM60" s="6">
        <v>0</v>
      </c>
      <c r="BN60" s="9">
        <v>0</v>
      </c>
      <c r="BO60" s="6">
        <v>0</v>
      </c>
      <c r="BP60" s="6">
        <v>0</v>
      </c>
      <c r="BQ60" s="6">
        <v>0</v>
      </c>
      <c r="BR60" s="6">
        <v>0</v>
      </c>
      <c r="BS60" s="6">
        <v>0</v>
      </c>
      <c r="BT60" s="10">
        <f>BO60*0.001</f>
        <v>0</v>
      </c>
      <c r="BU60" s="6">
        <f t="shared" si="121"/>
        <v>0</v>
      </c>
      <c r="BV60" s="6">
        <f t="shared" si="122"/>
        <v>0</v>
      </c>
      <c r="BW60" s="6">
        <f t="shared" si="123"/>
        <v>0</v>
      </c>
      <c r="BX60" s="6">
        <f t="shared" si="124"/>
        <v>0</v>
      </c>
      <c r="BY60" s="10">
        <v>0</v>
      </c>
      <c r="BZ60" s="6">
        <v>0</v>
      </c>
      <c r="CA60" s="6">
        <v>0</v>
      </c>
      <c r="CB60" s="6">
        <v>0</v>
      </c>
      <c r="CC60" s="9">
        <v>0</v>
      </c>
      <c r="CD60" s="10">
        <v>0</v>
      </c>
      <c r="CE60" s="6">
        <v>0</v>
      </c>
      <c r="CF60" s="6">
        <v>0</v>
      </c>
      <c r="CG60" s="6">
        <v>0</v>
      </c>
      <c r="CH60" s="9">
        <v>0</v>
      </c>
      <c r="CI60" s="10">
        <v>0</v>
      </c>
      <c r="CJ60" s="6">
        <v>0</v>
      </c>
      <c r="CK60" s="6">
        <v>0</v>
      </c>
      <c r="CL60" s="6">
        <v>0</v>
      </c>
      <c r="CM60" s="6">
        <v>0</v>
      </c>
      <c r="CN60" s="10">
        <f t="shared" si="96"/>
        <v>0</v>
      </c>
      <c r="CO60" s="6">
        <f t="shared" si="97"/>
        <v>0</v>
      </c>
      <c r="CP60" s="6">
        <f t="shared" si="98"/>
        <v>0</v>
      </c>
      <c r="CQ60" s="6">
        <f t="shared" si="99"/>
        <v>0</v>
      </c>
      <c r="CR60" s="9">
        <f t="shared" si="100"/>
        <v>0</v>
      </c>
      <c r="CS60" s="10">
        <f t="shared" si="80"/>
        <v>37.41957</v>
      </c>
      <c r="CT60" s="6">
        <f t="shared" si="81"/>
        <v>30.987648</v>
      </c>
      <c r="CU60" s="6">
        <f t="shared" si="82"/>
        <v>33.379328000000001</v>
      </c>
      <c r="CV60" s="6">
        <f t="shared" si="83"/>
        <v>33.784255999999999</v>
      </c>
      <c r="CW60" s="9">
        <f t="shared" si="84"/>
        <v>29.843903999999998</v>
      </c>
      <c r="CX60" s="6">
        <f t="shared" si="85"/>
        <v>37.41957</v>
      </c>
      <c r="CY60" s="6">
        <f t="shared" si="86"/>
        <v>30.987648</v>
      </c>
      <c r="CZ60" s="6">
        <f t="shared" si="87"/>
        <v>33.379328000000001</v>
      </c>
      <c r="DA60" s="6">
        <f t="shared" si="88"/>
        <v>33.784255999999999</v>
      </c>
      <c r="DB60" s="9">
        <f t="shared" si="89"/>
        <v>29.843903999999998</v>
      </c>
      <c r="DC60" s="6">
        <f t="shared" si="90"/>
        <v>5620.8</v>
      </c>
      <c r="DD60" s="6">
        <f t="shared" si="91"/>
        <v>5395.55</v>
      </c>
      <c r="DE60" s="6">
        <f t="shared" si="92"/>
        <v>5462.45</v>
      </c>
      <c r="DF60" s="6">
        <f t="shared" si="93"/>
        <v>5415</v>
      </c>
      <c r="DG60" s="6">
        <f t="shared" si="94"/>
        <v>4398.3</v>
      </c>
      <c r="DH60" s="10">
        <f t="shared" si="95"/>
        <v>5.3333639999999995</v>
      </c>
      <c r="DI60" s="6">
        <f t="shared" si="131"/>
        <v>4.3314660000000007</v>
      </c>
      <c r="DJ60" s="6">
        <f t="shared" si="131"/>
        <v>4.6657760000000001</v>
      </c>
      <c r="DK60" s="6">
        <f t="shared" si="131"/>
        <v>4.7223770000000007</v>
      </c>
      <c r="DL60" s="6">
        <f t="shared" si="131"/>
        <v>4.1715929999999997</v>
      </c>
      <c r="DM60" s="8" t="s">
        <v>309</v>
      </c>
      <c r="DN60" s="3"/>
      <c r="DO60" s="24"/>
    </row>
    <row r="61" spans="1:138" ht="29.25" customHeight="1" x14ac:dyDescent="0.25">
      <c r="A61" s="223" t="s">
        <v>1458</v>
      </c>
      <c r="B61" s="70" t="s">
        <v>197</v>
      </c>
      <c r="C61" s="2" t="s">
        <v>4</v>
      </c>
      <c r="D61" s="2" t="s">
        <v>2</v>
      </c>
      <c r="E61" s="2" t="s">
        <v>309</v>
      </c>
      <c r="F61" s="68" t="s">
        <v>309</v>
      </c>
      <c r="G61" s="72">
        <v>9492</v>
      </c>
      <c r="H61" s="7">
        <v>10820</v>
      </c>
      <c r="I61" s="7">
        <v>19116</v>
      </c>
      <c r="J61" s="7">
        <v>12574</v>
      </c>
      <c r="K61" s="11">
        <v>11244</v>
      </c>
      <c r="L61" s="72">
        <f t="shared" ref="L61:L68" si="132">G61*0.001*2.368</f>
        <v>22.477056000000001</v>
      </c>
      <c r="M61" s="7">
        <f t="shared" si="75"/>
        <v>25.621759999999998</v>
      </c>
      <c r="N61" s="7">
        <f t="shared" si="76"/>
        <v>45.266687999999995</v>
      </c>
      <c r="O61" s="7">
        <f t="shared" si="77"/>
        <v>29.775231999999999</v>
      </c>
      <c r="P61" s="11">
        <f t="shared" si="78"/>
        <v>26.625791999999997</v>
      </c>
      <c r="Q61" s="71">
        <v>1768.75</v>
      </c>
      <c r="R61" s="27">
        <v>1847.02</v>
      </c>
      <c r="S61" s="27">
        <v>3344.26</v>
      </c>
      <c r="T61" s="27">
        <v>2220.06</v>
      </c>
      <c r="U61" s="28">
        <v>1935.9</v>
      </c>
      <c r="V61" s="72">
        <v>0</v>
      </c>
      <c r="W61" s="7">
        <v>0</v>
      </c>
      <c r="X61" s="7">
        <v>0</v>
      </c>
      <c r="Y61" s="7">
        <v>0</v>
      </c>
      <c r="Z61" s="11">
        <v>0</v>
      </c>
      <c r="AA61" s="72">
        <f>0.001*V61*1.195</f>
        <v>0</v>
      </c>
      <c r="AB61" s="7">
        <f t="shared" si="109"/>
        <v>0</v>
      </c>
      <c r="AC61" s="7">
        <f t="shared" si="110"/>
        <v>0</v>
      </c>
      <c r="AD61" s="7">
        <f t="shared" si="111"/>
        <v>0</v>
      </c>
      <c r="AE61" s="7">
        <f t="shared" si="112"/>
        <v>0</v>
      </c>
      <c r="AF61" s="72">
        <v>0</v>
      </c>
      <c r="AG61" s="7">
        <v>0</v>
      </c>
      <c r="AH61" s="7">
        <v>0</v>
      </c>
      <c r="AI61" s="7">
        <v>0</v>
      </c>
      <c r="AJ61" s="11">
        <v>0</v>
      </c>
      <c r="AK61" s="7">
        <v>0</v>
      </c>
      <c r="AL61" s="7">
        <v>0</v>
      </c>
      <c r="AM61" s="7">
        <v>0</v>
      </c>
      <c r="AN61" s="7">
        <v>0</v>
      </c>
      <c r="AO61" s="11">
        <v>0</v>
      </c>
      <c r="AP61" s="72">
        <f>AK61*0.001*1.182</f>
        <v>0</v>
      </c>
      <c r="AQ61" s="7">
        <f t="shared" si="113"/>
        <v>0</v>
      </c>
      <c r="AR61" s="7">
        <f t="shared" si="114"/>
        <v>0</v>
      </c>
      <c r="AS61" s="7">
        <f t="shared" si="115"/>
        <v>0</v>
      </c>
      <c r="AT61" s="11">
        <f t="shared" si="116"/>
        <v>0</v>
      </c>
      <c r="AU61" s="27">
        <v>0</v>
      </c>
      <c r="AV61" s="27">
        <v>0</v>
      </c>
      <c r="AW61" s="27">
        <v>0</v>
      </c>
      <c r="AX61" s="27">
        <v>0</v>
      </c>
      <c r="AY61" s="28">
        <v>0</v>
      </c>
      <c r="AZ61" s="27">
        <v>0</v>
      </c>
      <c r="BA61" s="27">
        <v>0</v>
      </c>
      <c r="BB61" s="27">
        <v>0</v>
      </c>
      <c r="BC61" s="27">
        <v>0</v>
      </c>
      <c r="BD61" s="27">
        <v>0</v>
      </c>
      <c r="BE61" s="72">
        <f>AZ61*0.001*1.204</f>
        <v>0</v>
      </c>
      <c r="BF61" s="7">
        <f t="shared" si="117"/>
        <v>0</v>
      </c>
      <c r="BG61" s="7">
        <f t="shared" si="118"/>
        <v>0</v>
      </c>
      <c r="BH61" s="7">
        <f t="shared" si="119"/>
        <v>0</v>
      </c>
      <c r="BI61" s="7">
        <f t="shared" si="120"/>
        <v>0</v>
      </c>
      <c r="BJ61" s="72">
        <v>0</v>
      </c>
      <c r="BK61" s="7">
        <v>0</v>
      </c>
      <c r="BL61" s="7">
        <v>0</v>
      </c>
      <c r="BM61" s="7">
        <v>0</v>
      </c>
      <c r="BN61" s="11">
        <v>0</v>
      </c>
      <c r="BO61" s="7">
        <v>0</v>
      </c>
      <c r="BP61" s="7">
        <v>0</v>
      </c>
      <c r="BQ61" s="7">
        <v>0</v>
      </c>
      <c r="BR61" s="7">
        <v>0</v>
      </c>
      <c r="BS61" s="7">
        <v>0</v>
      </c>
      <c r="BT61" s="72">
        <f>BO61*0.001*1.113</f>
        <v>0</v>
      </c>
      <c r="BU61" s="7">
        <f t="shared" si="121"/>
        <v>0</v>
      </c>
      <c r="BV61" s="7">
        <f t="shared" si="122"/>
        <v>0</v>
      </c>
      <c r="BW61" s="7">
        <f t="shared" si="123"/>
        <v>0</v>
      </c>
      <c r="BX61" s="7">
        <f t="shared" si="124"/>
        <v>0</v>
      </c>
      <c r="BY61" s="72">
        <v>0</v>
      </c>
      <c r="BZ61" s="7">
        <v>0</v>
      </c>
      <c r="CA61" s="7">
        <v>0</v>
      </c>
      <c r="CB61" s="7">
        <v>0</v>
      </c>
      <c r="CC61" s="11">
        <v>0</v>
      </c>
      <c r="CD61" s="72">
        <v>0</v>
      </c>
      <c r="CE61" s="7">
        <v>0</v>
      </c>
      <c r="CF61" s="7">
        <v>0</v>
      </c>
      <c r="CG61" s="7">
        <v>0</v>
      </c>
      <c r="CH61" s="11">
        <v>0</v>
      </c>
      <c r="CI61" s="72">
        <v>0</v>
      </c>
      <c r="CJ61" s="7">
        <v>0</v>
      </c>
      <c r="CK61" s="7">
        <v>0</v>
      </c>
      <c r="CL61" s="7">
        <v>0</v>
      </c>
      <c r="CM61" s="7">
        <v>0</v>
      </c>
      <c r="CN61" s="72">
        <f t="shared" si="96"/>
        <v>0</v>
      </c>
      <c r="CO61" s="7">
        <f t="shared" si="97"/>
        <v>0</v>
      </c>
      <c r="CP61" s="7">
        <f t="shared" si="98"/>
        <v>0</v>
      </c>
      <c r="CQ61" s="7">
        <f t="shared" si="99"/>
        <v>0</v>
      </c>
      <c r="CR61" s="11">
        <f t="shared" si="100"/>
        <v>0</v>
      </c>
      <c r="CS61" s="72">
        <f t="shared" si="80"/>
        <v>22.477056000000001</v>
      </c>
      <c r="CT61" s="7">
        <f t="shared" si="81"/>
        <v>25.621759999999998</v>
      </c>
      <c r="CU61" s="7">
        <f t="shared" si="82"/>
        <v>45.266687999999995</v>
      </c>
      <c r="CV61" s="7">
        <f t="shared" si="83"/>
        <v>29.775231999999999</v>
      </c>
      <c r="CW61" s="11">
        <f t="shared" si="84"/>
        <v>26.625791999999997</v>
      </c>
      <c r="CX61" s="7">
        <f t="shared" si="85"/>
        <v>22.477056000000001</v>
      </c>
      <c r="CY61" s="7">
        <f t="shared" si="86"/>
        <v>25.621759999999998</v>
      </c>
      <c r="CZ61" s="7">
        <f t="shared" si="87"/>
        <v>45.266687999999995</v>
      </c>
      <c r="DA61" s="7">
        <f t="shared" si="88"/>
        <v>29.775231999999999</v>
      </c>
      <c r="DB61" s="11">
        <f t="shared" si="89"/>
        <v>26.625791999999997</v>
      </c>
      <c r="DC61" s="7">
        <f t="shared" si="90"/>
        <v>1768.75</v>
      </c>
      <c r="DD61" s="7">
        <f t="shared" si="91"/>
        <v>1847.02</v>
      </c>
      <c r="DE61" s="7">
        <f t="shared" si="92"/>
        <v>3344.26</v>
      </c>
      <c r="DF61" s="7">
        <f t="shared" si="93"/>
        <v>2220.06</v>
      </c>
      <c r="DG61" s="7">
        <f t="shared" si="94"/>
        <v>1935.9</v>
      </c>
      <c r="DH61" s="72">
        <f t="shared" si="95"/>
        <v>3.5310239999999999</v>
      </c>
      <c r="DI61" s="7">
        <f t="shared" ref="DI61:DL68" si="133">(0.372*H61+0.252*W61+0.311*AL61+0.254*BA61+0.018*BP61)/1000</f>
        <v>4.0250399999999997</v>
      </c>
      <c r="DJ61" s="7">
        <f t="shared" si="133"/>
        <v>7.1111519999999997</v>
      </c>
      <c r="DK61" s="7">
        <f t="shared" si="133"/>
        <v>4.6775280000000006</v>
      </c>
      <c r="DL61" s="7">
        <f t="shared" si="133"/>
        <v>4.1827680000000003</v>
      </c>
      <c r="DM61" s="70" t="s">
        <v>309</v>
      </c>
      <c r="DN61" s="2"/>
      <c r="DO61" s="30"/>
      <c r="DT61" s="1"/>
      <c r="DU61" s="1"/>
      <c r="DV61" s="1"/>
      <c r="DZ61" s="1"/>
      <c r="EA61" s="1"/>
      <c r="EB61" s="1"/>
      <c r="EC61" s="1"/>
      <c r="ED61" s="1"/>
      <c r="EE61" s="1"/>
      <c r="EF61" s="1"/>
      <c r="EG61" s="1"/>
      <c r="EH61" s="1"/>
    </row>
    <row r="62" spans="1:138" ht="31.5" customHeight="1" x14ac:dyDescent="0.25">
      <c r="A62" s="223" t="s">
        <v>1449</v>
      </c>
      <c r="B62" s="70" t="s">
        <v>177</v>
      </c>
      <c r="C62" s="2" t="s">
        <v>75</v>
      </c>
      <c r="D62" s="2" t="s">
        <v>1395</v>
      </c>
      <c r="E62" s="2" t="s">
        <v>309</v>
      </c>
      <c r="F62" s="68" t="s">
        <v>309</v>
      </c>
      <c r="G62" s="72">
        <v>12229</v>
      </c>
      <c r="H62" s="7">
        <v>16294</v>
      </c>
      <c r="I62" s="7">
        <v>14493</v>
      </c>
      <c r="J62" s="7">
        <v>16414</v>
      </c>
      <c r="K62" s="11">
        <v>10788</v>
      </c>
      <c r="L62" s="72">
        <f t="shared" si="132"/>
        <v>28.958272000000001</v>
      </c>
      <c r="M62" s="7">
        <f t="shared" si="75"/>
        <v>38.584192000000002</v>
      </c>
      <c r="N62" s="7">
        <f t="shared" si="76"/>
        <v>34.319423999999998</v>
      </c>
      <c r="O62" s="7">
        <f t="shared" si="77"/>
        <v>38.868352000000002</v>
      </c>
      <c r="P62" s="11">
        <f t="shared" si="78"/>
        <v>25.545984000000001</v>
      </c>
      <c r="Q62" s="71">
        <v>1988.73</v>
      </c>
      <c r="R62" s="27">
        <v>2201.2399999999998</v>
      </c>
      <c r="S62" s="27">
        <v>2013.82</v>
      </c>
      <c r="T62" s="27">
        <v>3881.73</v>
      </c>
      <c r="U62" s="28">
        <v>4399.8999999999996</v>
      </c>
      <c r="V62" s="72">
        <v>0</v>
      </c>
      <c r="W62" s="7">
        <v>0</v>
      </c>
      <c r="X62" s="7">
        <v>0</v>
      </c>
      <c r="Y62" s="7">
        <v>0</v>
      </c>
      <c r="Z62" s="11">
        <v>0</v>
      </c>
      <c r="AA62" s="72">
        <f>0.001*V62*1.195</f>
        <v>0</v>
      </c>
      <c r="AB62" s="7">
        <f t="shared" si="109"/>
        <v>0</v>
      </c>
      <c r="AC62" s="7">
        <f t="shared" si="110"/>
        <v>0</v>
      </c>
      <c r="AD62" s="7">
        <f t="shared" si="111"/>
        <v>0</v>
      </c>
      <c r="AE62" s="7">
        <f t="shared" si="112"/>
        <v>0</v>
      </c>
      <c r="AF62" s="72">
        <v>0</v>
      </c>
      <c r="AG62" s="7">
        <v>0</v>
      </c>
      <c r="AH62" s="7">
        <v>0</v>
      </c>
      <c r="AI62" s="7">
        <v>0</v>
      </c>
      <c r="AJ62" s="11">
        <v>0</v>
      </c>
      <c r="AK62" s="7">
        <v>0</v>
      </c>
      <c r="AL62" s="7">
        <v>0</v>
      </c>
      <c r="AM62" s="7">
        <v>0</v>
      </c>
      <c r="AN62" s="7">
        <v>0</v>
      </c>
      <c r="AO62" s="11">
        <v>0</v>
      </c>
      <c r="AP62" s="72">
        <f>AK62*0.001*1.182</f>
        <v>0</v>
      </c>
      <c r="AQ62" s="7">
        <f t="shared" si="113"/>
        <v>0</v>
      </c>
      <c r="AR62" s="7">
        <f t="shared" si="114"/>
        <v>0</v>
      </c>
      <c r="AS62" s="7">
        <f t="shared" si="115"/>
        <v>0</v>
      </c>
      <c r="AT62" s="11">
        <f t="shared" si="116"/>
        <v>0</v>
      </c>
      <c r="AU62" s="27">
        <v>0</v>
      </c>
      <c r="AV62" s="27">
        <v>0</v>
      </c>
      <c r="AW62" s="27">
        <v>0</v>
      </c>
      <c r="AX62" s="27">
        <v>0</v>
      </c>
      <c r="AY62" s="28">
        <v>0</v>
      </c>
      <c r="AZ62" s="27">
        <v>0</v>
      </c>
      <c r="BA62" s="27">
        <v>0</v>
      </c>
      <c r="BB62" s="27">
        <v>0</v>
      </c>
      <c r="BC62" s="27">
        <v>0</v>
      </c>
      <c r="BD62" s="27">
        <v>0</v>
      </c>
      <c r="BE62" s="72">
        <f>AZ62*0.001*1.204</f>
        <v>0</v>
      </c>
      <c r="BF62" s="7">
        <f t="shared" si="117"/>
        <v>0</v>
      </c>
      <c r="BG62" s="7">
        <f t="shared" si="118"/>
        <v>0</v>
      </c>
      <c r="BH62" s="7">
        <f t="shared" si="119"/>
        <v>0</v>
      </c>
      <c r="BI62" s="7">
        <f t="shared" si="120"/>
        <v>0</v>
      </c>
      <c r="BJ62" s="72">
        <v>0</v>
      </c>
      <c r="BK62" s="7">
        <v>0</v>
      </c>
      <c r="BL62" s="7">
        <v>0</v>
      </c>
      <c r="BM62" s="7">
        <v>0</v>
      </c>
      <c r="BN62" s="11">
        <v>0</v>
      </c>
      <c r="BO62" s="7">
        <v>0</v>
      </c>
      <c r="BP62" s="7">
        <v>0</v>
      </c>
      <c r="BQ62" s="7">
        <v>0</v>
      </c>
      <c r="BR62" s="7">
        <v>0</v>
      </c>
      <c r="BS62" s="7">
        <v>0</v>
      </c>
      <c r="BT62" s="72">
        <f>BO62*0.001*1.113</f>
        <v>0</v>
      </c>
      <c r="BU62" s="7">
        <f t="shared" si="121"/>
        <v>0</v>
      </c>
      <c r="BV62" s="7">
        <f t="shared" si="122"/>
        <v>0</v>
      </c>
      <c r="BW62" s="7">
        <f t="shared" si="123"/>
        <v>0</v>
      </c>
      <c r="BX62" s="7">
        <f t="shared" si="124"/>
        <v>0</v>
      </c>
      <c r="BY62" s="72">
        <v>0</v>
      </c>
      <c r="BZ62" s="7">
        <v>0</v>
      </c>
      <c r="CA62" s="7">
        <v>0</v>
      </c>
      <c r="CB62" s="7">
        <v>0</v>
      </c>
      <c r="CC62" s="11">
        <v>0</v>
      </c>
      <c r="CD62" s="72">
        <v>0</v>
      </c>
      <c r="CE62" s="7">
        <v>0</v>
      </c>
      <c r="CF62" s="7">
        <v>0</v>
      </c>
      <c r="CG62" s="7">
        <v>0</v>
      </c>
      <c r="CH62" s="11">
        <v>0</v>
      </c>
      <c r="CI62" s="72">
        <v>0</v>
      </c>
      <c r="CJ62" s="7">
        <v>0</v>
      </c>
      <c r="CK62" s="7">
        <v>0</v>
      </c>
      <c r="CL62" s="7">
        <v>0</v>
      </c>
      <c r="CM62" s="7">
        <v>0</v>
      </c>
      <c r="CN62" s="72">
        <f t="shared" si="96"/>
        <v>0</v>
      </c>
      <c r="CO62" s="7">
        <f t="shared" si="97"/>
        <v>0</v>
      </c>
      <c r="CP62" s="7">
        <f t="shared" si="98"/>
        <v>0</v>
      </c>
      <c r="CQ62" s="7">
        <f t="shared" si="99"/>
        <v>0</v>
      </c>
      <c r="CR62" s="11">
        <f t="shared" si="100"/>
        <v>0</v>
      </c>
      <c r="CS62" s="72">
        <f t="shared" si="80"/>
        <v>28.958272000000001</v>
      </c>
      <c r="CT62" s="7">
        <f t="shared" si="81"/>
        <v>38.584192000000002</v>
      </c>
      <c r="CU62" s="7">
        <f t="shared" si="82"/>
        <v>34.319423999999998</v>
      </c>
      <c r="CV62" s="7">
        <f t="shared" si="83"/>
        <v>38.868352000000002</v>
      </c>
      <c r="CW62" s="11">
        <f t="shared" si="84"/>
        <v>25.545984000000001</v>
      </c>
      <c r="CX62" s="7">
        <f t="shared" si="85"/>
        <v>28.958272000000001</v>
      </c>
      <c r="CY62" s="7">
        <f t="shared" si="86"/>
        <v>38.584192000000002</v>
      </c>
      <c r="CZ62" s="7">
        <f t="shared" si="87"/>
        <v>34.319423999999998</v>
      </c>
      <c r="DA62" s="7">
        <f t="shared" si="88"/>
        <v>38.868352000000002</v>
      </c>
      <c r="DB62" s="11">
        <f t="shared" si="89"/>
        <v>25.545984000000001</v>
      </c>
      <c r="DC62" s="7">
        <f t="shared" si="90"/>
        <v>1988.73</v>
      </c>
      <c r="DD62" s="7">
        <f t="shared" si="91"/>
        <v>2201.2399999999998</v>
      </c>
      <c r="DE62" s="7">
        <f t="shared" si="92"/>
        <v>2013.82</v>
      </c>
      <c r="DF62" s="7">
        <f t="shared" si="93"/>
        <v>3881.73</v>
      </c>
      <c r="DG62" s="7">
        <f t="shared" si="94"/>
        <v>4399.8999999999996</v>
      </c>
      <c r="DH62" s="72">
        <f t="shared" si="95"/>
        <v>4.549188</v>
      </c>
      <c r="DI62" s="7">
        <f t="shared" si="133"/>
        <v>6.0613680000000008</v>
      </c>
      <c r="DJ62" s="7">
        <f t="shared" si="133"/>
        <v>5.3913959999999994</v>
      </c>
      <c r="DK62" s="7">
        <f t="shared" si="133"/>
        <v>6.1060080000000001</v>
      </c>
      <c r="DL62" s="7">
        <f t="shared" si="133"/>
        <v>4.0131360000000003</v>
      </c>
      <c r="DM62" s="70" t="s">
        <v>309</v>
      </c>
      <c r="DN62" s="2"/>
      <c r="DO62" s="30"/>
      <c r="DT62" s="1"/>
      <c r="DU62" s="1"/>
      <c r="DV62" s="1"/>
      <c r="DZ62" s="1"/>
      <c r="EA62" s="1"/>
      <c r="EB62" s="1"/>
      <c r="EC62" s="1"/>
      <c r="ED62" s="1"/>
      <c r="EE62" s="1"/>
      <c r="EF62" s="1"/>
      <c r="EG62" s="1"/>
      <c r="EH62" s="1"/>
    </row>
    <row r="63" spans="1:138" ht="60" customHeight="1" x14ac:dyDescent="0.25">
      <c r="A63" s="223" t="s">
        <v>1464</v>
      </c>
      <c r="B63" s="70" t="s">
        <v>277</v>
      </c>
      <c r="C63" s="2" t="s">
        <v>1416</v>
      </c>
      <c r="D63" s="2" t="s">
        <v>3</v>
      </c>
      <c r="E63" s="2" t="s">
        <v>309</v>
      </c>
      <c r="F63" s="68" t="s">
        <v>309</v>
      </c>
      <c r="G63" s="72">
        <v>84</v>
      </c>
      <c r="H63" s="7">
        <v>112</v>
      </c>
      <c r="I63" s="7">
        <v>0</v>
      </c>
      <c r="J63" s="7">
        <v>3</v>
      </c>
      <c r="K63" s="11">
        <v>0</v>
      </c>
      <c r="L63" s="72">
        <f t="shared" si="132"/>
        <v>0.19891200000000001</v>
      </c>
      <c r="M63" s="7">
        <f t="shared" si="75"/>
        <v>0.26521600000000001</v>
      </c>
      <c r="N63" s="7">
        <f t="shared" si="76"/>
        <v>0</v>
      </c>
      <c r="O63" s="7">
        <f t="shared" si="77"/>
        <v>7.1040000000000001E-3</v>
      </c>
      <c r="P63" s="11">
        <f t="shared" si="78"/>
        <v>0</v>
      </c>
      <c r="Q63" s="71">
        <v>202.31</v>
      </c>
      <c r="R63" s="27">
        <v>209.71</v>
      </c>
      <c r="S63" s="27">
        <v>173.96</v>
      </c>
      <c r="T63" s="27">
        <v>92.34</v>
      </c>
      <c r="U63" s="28">
        <v>0</v>
      </c>
      <c r="V63" s="72">
        <v>12</v>
      </c>
      <c r="W63" s="7">
        <v>0</v>
      </c>
      <c r="X63" s="7">
        <v>0</v>
      </c>
      <c r="Y63" s="7">
        <v>6988</v>
      </c>
      <c r="Z63" s="11">
        <v>20857</v>
      </c>
      <c r="AA63" s="72">
        <f>0.001*V63*1.195</f>
        <v>1.434E-2</v>
      </c>
      <c r="AB63" s="7">
        <f t="shared" si="109"/>
        <v>0</v>
      </c>
      <c r="AC63" s="7">
        <f t="shared" si="110"/>
        <v>0</v>
      </c>
      <c r="AD63" s="7">
        <f t="shared" si="111"/>
        <v>8.3506600000000013</v>
      </c>
      <c r="AE63" s="7">
        <f t="shared" si="112"/>
        <v>24.924115</v>
      </c>
      <c r="AF63" s="72">
        <v>92.49</v>
      </c>
      <c r="AG63" s="7">
        <v>81.45</v>
      </c>
      <c r="AH63" s="7">
        <v>84.08</v>
      </c>
      <c r="AI63" s="7">
        <v>775.75</v>
      </c>
      <c r="AJ63" s="11">
        <v>1412.99</v>
      </c>
      <c r="AK63" s="7">
        <v>0</v>
      </c>
      <c r="AL63" s="7">
        <v>0</v>
      </c>
      <c r="AM63" s="7">
        <v>0</v>
      </c>
      <c r="AN63" s="7">
        <v>0</v>
      </c>
      <c r="AO63" s="11">
        <v>0</v>
      </c>
      <c r="AP63" s="72">
        <f>AK63*0.001*1.182</f>
        <v>0</v>
      </c>
      <c r="AQ63" s="7">
        <f t="shared" si="113"/>
        <v>0</v>
      </c>
      <c r="AR63" s="7">
        <f t="shared" si="114"/>
        <v>0</v>
      </c>
      <c r="AS63" s="7">
        <f t="shared" si="115"/>
        <v>0</v>
      </c>
      <c r="AT63" s="11">
        <f t="shared" si="116"/>
        <v>0</v>
      </c>
      <c r="AU63" s="27">
        <v>0</v>
      </c>
      <c r="AV63" s="27">
        <v>0</v>
      </c>
      <c r="AW63" s="27">
        <v>0</v>
      </c>
      <c r="AX63" s="27">
        <v>0</v>
      </c>
      <c r="AY63" s="28">
        <v>0</v>
      </c>
      <c r="AZ63" s="27">
        <v>0</v>
      </c>
      <c r="BA63" s="27">
        <v>0</v>
      </c>
      <c r="BB63" s="27">
        <v>0</v>
      </c>
      <c r="BC63" s="27">
        <v>0</v>
      </c>
      <c r="BD63" s="27">
        <v>0</v>
      </c>
      <c r="BE63" s="72">
        <f>AZ63*0.001*1.204</f>
        <v>0</v>
      </c>
      <c r="BF63" s="7">
        <f t="shared" si="117"/>
        <v>0</v>
      </c>
      <c r="BG63" s="7">
        <f t="shared" si="118"/>
        <v>0</v>
      </c>
      <c r="BH63" s="7">
        <f t="shared" si="119"/>
        <v>0</v>
      </c>
      <c r="BI63" s="7">
        <f t="shared" si="120"/>
        <v>0</v>
      </c>
      <c r="BJ63" s="72">
        <v>0</v>
      </c>
      <c r="BK63" s="7">
        <v>0</v>
      </c>
      <c r="BL63" s="7">
        <v>0</v>
      </c>
      <c r="BM63" s="7">
        <v>0</v>
      </c>
      <c r="BN63" s="11">
        <v>0</v>
      </c>
      <c r="BO63" s="7">
        <v>0</v>
      </c>
      <c r="BP63" s="7">
        <v>0</v>
      </c>
      <c r="BQ63" s="7">
        <v>0</v>
      </c>
      <c r="BR63" s="7">
        <v>0</v>
      </c>
      <c r="BS63" s="7">
        <v>0</v>
      </c>
      <c r="BT63" s="72">
        <f>BO63*0.001*1.113</f>
        <v>0</v>
      </c>
      <c r="BU63" s="7">
        <f t="shared" si="121"/>
        <v>0</v>
      </c>
      <c r="BV63" s="7">
        <f t="shared" si="122"/>
        <v>0</v>
      </c>
      <c r="BW63" s="7">
        <f t="shared" si="123"/>
        <v>0</v>
      </c>
      <c r="BX63" s="7">
        <f t="shared" si="124"/>
        <v>0</v>
      </c>
      <c r="BY63" s="72">
        <v>0</v>
      </c>
      <c r="BZ63" s="7">
        <v>0</v>
      </c>
      <c r="CA63" s="7">
        <v>0</v>
      </c>
      <c r="CB63" s="7">
        <v>0</v>
      </c>
      <c r="CC63" s="11">
        <v>0</v>
      </c>
      <c r="CD63" s="72">
        <v>0</v>
      </c>
      <c r="CE63" s="7">
        <v>0</v>
      </c>
      <c r="CF63" s="7">
        <v>0</v>
      </c>
      <c r="CG63" s="7">
        <v>0</v>
      </c>
      <c r="CH63" s="11">
        <v>0</v>
      </c>
      <c r="CI63" s="72">
        <v>0</v>
      </c>
      <c r="CJ63" s="7">
        <v>0</v>
      </c>
      <c r="CK63" s="7">
        <v>0</v>
      </c>
      <c r="CL63" s="7">
        <v>0</v>
      </c>
      <c r="CM63" s="7">
        <v>0</v>
      </c>
      <c r="CN63" s="72">
        <f t="shared" si="96"/>
        <v>0</v>
      </c>
      <c r="CO63" s="7">
        <f t="shared" si="97"/>
        <v>0</v>
      </c>
      <c r="CP63" s="7">
        <f t="shared" si="98"/>
        <v>0</v>
      </c>
      <c r="CQ63" s="7">
        <f t="shared" si="99"/>
        <v>0</v>
      </c>
      <c r="CR63" s="11">
        <f t="shared" si="100"/>
        <v>0</v>
      </c>
      <c r="CS63" s="72">
        <f t="shared" si="80"/>
        <v>0.213252</v>
      </c>
      <c r="CT63" s="7">
        <f t="shared" si="81"/>
        <v>0.26521600000000001</v>
      </c>
      <c r="CU63" s="7">
        <f t="shared" si="82"/>
        <v>0</v>
      </c>
      <c r="CV63" s="7">
        <f t="shared" si="83"/>
        <v>8.3577640000000013</v>
      </c>
      <c r="CW63" s="11">
        <f t="shared" si="84"/>
        <v>24.924115</v>
      </c>
      <c r="CX63" s="7">
        <f t="shared" si="85"/>
        <v>0.213252</v>
      </c>
      <c r="CY63" s="7">
        <f t="shared" si="86"/>
        <v>0.26521600000000001</v>
      </c>
      <c r="CZ63" s="7">
        <f t="shared" si="87"/>
        <v>0</v>
      </c>
      <c r="DA63" s="7">
        <f t="shared" si="88"/>
        <v>8.3577640000000013</v>
      </c>
      <c r="DB63" s="11">
        <f t="shared" si="89"/>
        <v>24.924115</v>
      </c>
      <c r="DC63" s="7">
        <f t="shared" si="90"/>
        <v>294.8</v>
      </c>
      <c r="DD63" s="7">
        <f t="shared" si="91"/>
        <v>291.16000000000003</v>
      </c>
      <c r="DE63" s="7">
        <f t="shared" si="92"/>
        <v>258.04000000000002</v>
      </c>
      <c r="DF63" s="7">
        <f t="shared" si="93"/>
        <v>868.09</v>
      </c>
      <c r="DG63" s="7">
        <f t="shared" si="94"/>
        <v>1412.99</v>
      </c>
      <c r="DH63" s="72">
        <f t="shared" si="95"/>
        <v>3.4271999999999997E-2</v>
      </c>
      <c r="DI63" s="7">
        <f t="shared" si="133"/>
        <v>4.1664E-2</v>
      </c>
      <c r="DJ63" s="7">
        <f t="shared" si="133"/>
        <v>0</v>
      </c>
      <c r="DK63" s="7">
        <f t="shared" si="133"/>
        <v>1.762092</v>
      </c>
      <c r="DL63" s="7">
        <f t="shared" si="133"/>
        <v>5.2559639999999996</v>
      </c>
      <c r="DM63" s="70" t="s">
        <v>309</v>
      </c>
      <c r="DN63" s="2"/>
      <c r="DO63" s="30"/>
      <c r="DT63" s="1"/>
      <c r="DU63" s="1"/>
      <c r="DV63" s="1"/>
      <c r="DZ63" s="1"/>
      <c r="EA63" s="1"/>
      <c r="EB63" s="1"/>
      <c r="EC63" s="1"/>
      <c r="ED63" s="1"/>
      <c r="EE63" s="1"/>
      <c r="EF63" s="1"/>
      <c r="EG63" s="1"/>
      <c r="EH63" s="1"/>
    </row>
    <row r="64" spans="1:138" ht="24.75" customHeight="1" x14ac:dyDescent="0.25">
      <c r="A64" s="223" t="s">
        <v>1191</v>
      </c>
      <c r="B64" s="70" t="s">
        <v>1076</v>
      </c>
      <c r="C64" s="2" t="s">
        <v>1418</v>
      </c>
      <c r="D64" s="2" t="s">
        <v>1418</v>
      </c>
      <c r="E64" s="2" t="s">
        <v>309</v>
      </c>
      <c r="F64" s="68" t="s">
        <v>309</v>
      </c>
      <c r="G64" s="72">
        <v>5291</v>
      </c>
      <c r="H64" s="7">
        <v>5824</v>
      </c>
      <c r="I64" s="7">
        <v>6063</v>
      </c>
      <c r="J64" s="7">
        <v>6370</v>
      </c>
      <c r="K64" s="11">
        <v>6266</v>
      </c>
      <c r="L64" s="72">
        <f t="shared" si="132"/>
        <v>12.529088</v>
      </c>
      <c r="M64" s="7">
        <f t="shared" si="75"/>
        <v>13.791231999999999</v>
      </c>
      <c r="N64" s="7">
        <f t="shared" si="76"/>
        <v>14.357183999999998</v>
      </c>
      <c r="O64" s="7">
        <f t="shared" si="77"/>
        <v>15.084159999999999</v>
      </c>
      <c r="P64" s="11">
        <f t="shared" si="78"/>
        <v>14.837888</v>
      </c>
      <c r="Q64" s="71">
        <v>1598.3</v>
      </c>
      <c r="R64" s="27">
        <v>1504.78</v>
      </c>
      <c r="S64" s="27">
        <v>1643.31</v>
      </c>
      <c r="T64" s="27">
        <v>1639.9</v>
      </c>
      <c r="U64" s="28">
        <v>1583.94</v>
      </c>
      <c r="V64" s="72">
        <v>6821</v>
      </c>
      <c r="W64" s="7">
        <v>7331</v>
      </c>
      <c r="X64" s="7">
        <v>7734</v>
      </c>
      <c r="Y64" s="7">
        <v>7215</v>
      </c>
      <c r="Z64" s="11">
        <v>8070</v>
      </c>
      <c r="AA64" s="72">
        <f>0.001*V64*1.195</f>
        <v>8.1510949999999998</v>
      </c>
      <c r="AB64" s="7">
        <f t="shared" si="109"/>
        <v>8.7605450000000005</v>
      </c>
      <c r="AC64" s="7">
        <f t="shared" si="110"/>
        <v>9.2421300000000013</v>
      </c>
      <c r="AD64" s="7">
        <f t="shared" si="111"/>
        <v>8.6219250000000009</v>
      </c>
      <c r="AE64" s="7">
        <f t="shared" si="112"/>
        <v>9.6436500000000009</v>
      </c>
      <c r="AF64" s="72">
        <v>585.44000000000005</v>
      </c>
      <c r="AG64" s="7">
        <v>516.96</v>
      </c>
      <c r="AH64" s="7">
        <v>556.29999999999995</v>
      </c>
      <c r="AI64" s="7">
        <v>531.70000000000005</v>
      </c>
      <c r="AJ64" s="11">
        <v>594.24</v>
      </c>
      <c r="AK64" s="7">
        <v>0</v>
      </c>
      <c r="AL64" s="7">
        <v>0</v>
      </c>
      <c r="AM64" s="7">
        <v>0</v>
      </c>
      <c r="AN64" s="7">
        <v>0</v>
      </c>
      <c r="AO64" s="11">
        <v>0</v>
      </c>
      <c r="AP64" s="72">
        <f>AK64*0.001*1.182</f>
        <v>0</v>
      </c>
      <c r="AQ64" s="7">
        <f t="shared" si="113"/>
        <v>0</v>
      </c>
      <c r="AR64" s="7">
        <f t="shared" si="114"/>
        <v>0</v>
      </c>
      <c r="AS64" s="7">
        <f t="shared" si="115"/>
        <v>0</v>
      </c>
      <c r="AT64" s="11">
        <f t="shared" si="116"/>
        <v>0</v>
      </c>
      <c r="AU64" s="27">
        <v>0</v>
      </c>
      <c r="AV64" s="27">
        <v>0</v>
      </c>
      <c r="AW64" s="27">
        <v>0</v>
      </c>
      <c r="AX64" s="27">
        <v>0</v>
      </c>
      <c r="AY64" s="28">
        <v>0</v>
      </c>
      <c r="AZ64" s="27">
        <v>0</v>
      </c>
      <c r="BA64" s="27">
        <v>0</v>
      </c>
      <c r="BB64" s="27">
        <v>0</v>
      </c>
      <c r="BC64" s="27">
        <v>0</v>
      </c>
      <c r="BD64" s="27">
        <v>0</v>
      </c>
      <c r="BE64" s="72">
        <f>AZ64*0.001*1.204</f>
        <v>0</v>
      </c>
      <c r="BF64" s="7">
        <f t="shared" si="117"/>
        <v>0</v>
      </c>
      <c r="BG64" s="7">
        <f t="shared" si="118"/>
        <v>0</v>
      </c>
      <c r="BH64" s="7">
        <f t="shared" si="119"/>
        <v>0</v>
      </c>
      <c r="BI64" s="7">
        <f t="shared" si="120"/>
        <v>0</v>
      </c>
      <c r="BJ64" s="72">
        <v>0</v>
      </c>
      <c r="BK64" s="7">
        <v>0</v>
      </c>
      <c r="BL64" s="7">
        <v>0</v>
      </c>
      <c r="BM64" s="7">
        <v>0</v>
      </c>
      <c r="BN64" s="11">
        <v>0</v>
      </c>
      <c r="BO64" s="7">
        <v>0</v>
      </c>
      <c r="BP64" s="7">
        <v>0</v>
      </c>
      <c r="BQ64" s="7">
        <v>0</v>
      </c>
      <c r="BR64" s="7">
        <v>0</v>
      </c>
      <c r="BS64" s="7">
        <v>0</v>
      </c>
      <c r="BT64" s="72">
        <f>BO64*0.001*1.113</f>
        <v>0</v>
      </c>
      <c r="BU64" s="7">
        <f t="shared" si="121"/>
        <v>0</v>
      </c>
      <c r="BV64" s="7">
        <f t="shared" si="122"/>
        <v>0</v>
      </c>
      <c r="BW64" s="7">
        <f t="shared" si="123"/>
        <v>0</v>
      </c>
      <c r="BX64" s="7">
        <f t="shared" si="124"/>
        <v>0</v>
      </c>
      <c r="BY64" s="72">
        <v>0</v>
      </c>
      <c r="BZ64" s="7">
        <v>0</v>
      </c>
      <c r="CA64" s="7">
        <v>0</v>
      </c>
      <c r="CB64" s="7">
        <v>0</v>
      </c>
      <c r="CC64" s="11">
        <v>0</v>
      </c>
      <c r="CD64" s="72">
        <v>0</v>
      </c>
      <c r="CE64" s="7">
        <v>0</v>
      </c>
      <c r="CF64" s="7">
        <v>0</v>
      </c>
      <c r="CG64" s="7">
        <v>0</v>
      </c>
      <c r="CH64" s="11">
        <v>0</v>
      </c>
      <c r="CI64" s="72">
        <v>0</v>
      </c>
      <c r="CJ64" s="7">
        <v>0</v>
      </c>
      <c r="CK64" s="7">
        <v>0</v>
      </c>
      <c r="CL64" s="7">
        <v>0</v>
      </c>
      <c r="CM64" s="7">
        <v>0</v>
      </c>
      <c r="CN64" s="72">
        <f t="shared" si="96"/>
        <v>0</v>
      </c>
      <c r="CO64" s="7">
        <f t="shared" si="97"/>
        <v>0</v>
      </c>
      <c r="CP64" s="7">
        <f t="shared" si="98"/>
        <v>0</v>
      </c>
      <c r="CQ64" s="7">
        <f t="shared" si="99"/>
        <v>0</v>
      </c>
      <c r="CR64" s="11">
        <f t="shared" si="100"/>
        <v>0</v>
      </c>
      <c r="CS64" s="72">
        <f t="shared" si="80"/>
        <v>20.680183</v>
      </c>
      <c r="CT64" s="7">
        <f t="shared" si="81"/>
        <v>22.551777000000001</v>
      </c>
      <c r="CU64" s="7">
        <f t="shared" si="82"/>
        <v>23.599314</v>
      </c>
      <c r="CV64" s="7">
        <f t="shared" si="83"/>
        <v>23.706085000000002</v>
      </c>
      <c r="CW64" s="11">
        <f t="shared" si="84"/>
        <v>24.481538</v>
      </c>
      <c r="CX64" s="7">
        <f t="shared" si="85"/>
        <v>20.680183</v>
      </c>
      <c r="CY64" s="7">
        <f t="shared" si="86"/>
        <v>22.551777000000001</v>
      </c>
      <c r="CZ64" s="7">
        <f t="shared" si="87"/>
        <v>23.599314</v>
      </c>
      <c r="DA64" s="7">
        <f t="shared" si="88"/>
        <v>23.706085000000002</v>
      </c>
      <c r="DB64" s="11">
        <f t="shared" si="89"/>
        <v>24.481538</v>
      </c>
      <c r="DC64" s="7">
        <f t="shared" si="90"/>
        <v>2183.7399999999998</v>
      </c>
      <c r="DD64" s="7">
        <f t="shared" si="91"/>
        <v>2021.74</v>
      </c>
      <c r="DE64" s="7">
        <f t="shared" si="92"/>
        <v>2199.6099999999997</v>
      </c>
      <c r="DF64" s="7">
        <f t="shared" si="93"/>
        <v>2171.6000000000004</v>
      </c>
      <c r="DG64" s="7">
        <f t="shared" si="94"/>
        <v>2178.1800000000003</v>
      </c>
      <c r="DH64" s="72">
        <f t="shared" si="95"/>
        <v>3.6871440000000004</v>
      </c>
      <c r="DI64" s="7">
        <f t="shared" si="133"/>
        <v>4.0139399999999998</v>
      </c>
      <c r="DJ64" s="7">
        <f t="shared" si="133"/>
        <v>4.2044040000000003</v>
      </c>
      <c r="DK64" s="7">
        <f t="shared" si="133"/>
        <v>4.1878199999999994</v>
      </c>
      <c r="DL64" s="7">
        <f t="shared" si="133"/>
        <v>4.364592</v>
      </c>
      <c r="DM64" s="70" t="s">
        <v>309</v>
      </c>
      <c r="DN64" s="2"/>
      <c r="DO64" s="30"/>
      <c r="DT64" s="1"/>
      <c r="DU64" s="1"/>
      <c r="DV64" s="1"/>
      <c r="DZ64" s="1"/>
      <c r="EA64" s="1"/>
      <c r="EB64" s="1"/>
      <c r="EC64" s="1"/>
      <c r="ED64" s="1"/>
      <c r="EE64" s="1"/>
      <c r="EF64" s="1"/>
      <c r="EG64" s="1"/>
      <c r="EH64" s="1"/>
    </row>
    <row r="65" spans="1:138" s="262" customFormat="1" ht="32.25" customHeight="1" x14ac:dyDescent="0.25">
      <c r="A65" s="241" t="s">
        <v>1486</v>
      </c>
      <c r="B65" s="8" t="s">
        <v>298</v>
      </c>
      <c r="C65" s="3" t="s">
        <v>309</v>
      </c>
      <c r="D65" s="3" t="s">
        <v>1</v>
      </c>
      <c r="E65" s="3" t="s">
        <v>309</v>
      </c>
      <c r="F65" s="4" t="s">
        <v>309</v>
      </c>
      <c r="G65" s="10">
        <v>0</v>
      </c>
      <c r="H65" s="6">
        <v>0</v>
      </c>
      <c r="I65" s="6">
        <v>0</v>
      </c>
      <c r="J65" s="6">
        <v>0</v>
      </c>
      <c r="K65" s="9">
        <v>9898.83</v>
      </c>
      <c r="L65" s="10">
        <f t="shared" si="132"/>
        <v>0</v>
      </c>
      <c r="M65" s="6">
        <f t="shared" si="75"/>
        <v>0</v>
      </c>
      <c r="N65" s="6">
        <f t="shared" si="76"/>
        <v>0</v>
      </c>
      <c r="O65" s="6">
        <f t="shared" si="77"/>
        <v>0</v>
      </c>
      <c r="P65" s="9">
        <f>K65*0.001*2.368</f>
        <v>23.440429439999999</v>
      </c>
      <c r="Q65" s="32">
        <v>0</v>
      </c>
      <c r="R65" s="25">
        <v>0</v>
      </c>
      <c r="S65" s="25">
        <v>0</v>
      </c>
      <c r="T65" s="25">
        <v>0</v>
      </c>
      <c r="U65" s="26">
        <v>0</v>
      </c>
      <c r="V65" s="10">
        <v>0</v>
      </c>
      <c r="W65" s="6">
        <v>0</v>
      </c>
      <c r="X65" s="6">
        <v>0</v>
      </c>
      <c r="Y65" s="6">
        <v>0</v>
      </c>
      <c r="Z65" s="9">
        <v>0</v>
      </c>
      <c r="AA65" s="10">
        <v>0</v>
      </c>
      <c r="AB65" s="6">
        <v>0</v>
      </c>
      <c r="AC65" s="6">
        <v>0</v>
      </c>
      <c r="AD65" s="6">
        <v>0</v>
      </c>
      <c r="AE65" s="6">
        <v>0</v>
      </c>
      <c r="AF65" s="10">
        <v>0</v>
      </c>
      <c r="AG65" s="6">
        <v>0</v>
      </c>
      <c r="AH65" s="6">
        <v>0</v>
      </c>
      <c r="AI65" s="6">
        <v>0</v>
      </c>
      <c r="AJ65" s="9">
        <v>0</v>
      </c>
      <c r="AK65" s="6">
        <v>0</v>
      </c>
      <c r="AL65" s="6">
        <v>0</v>
      </c>
      <c r="AM65" s="6">
        <v>0</v>
      </c>
      <c r="AN65" s="6">
        <v>0</v>
      </c>
      <c r="AO65" s="9">
        <v>0</v>
      </c>
      <c r="AP65" s="10">
        <v>0</v>
      </c>
      <c r="AQ65" s="6">
        <v>0</v>
      </c>
      <c r="AR65" s="6">
        <v>0</v>
      </c>
      <c r="AS65" s="6">
        <v>0</v>
      </c>
      <c r="AT65" s="9">
        <v>0</v>
      </c>
      <c r="AU65" s="25">
        <v>0</v>
      </c>
      <c r="AV65" s="25">
        <v>0</v>
      </c>
      <c r="AW65" s="25">
        <v>0</v>
      </c>
      <c r="AX65" s="25">
        <v>0</v>
      </c>
      <c r="AY65" s="26">
        <v>0</v>
      </c>
      <c r="AZ65" s="25">
        <v>0</v>
      </c>
      <c r="BA65" s="25">
        <v>0</v>
      </c>
      <c r="BB65" s="25">
        <v>0</v>
      </c>
      <c r="BC65" s="25">
        <v>0</v>
      </c>
      <c r="BD65" s="25">
        <v>0</v>
      </c>
      <c r="BE65" s="10">
        <v>0</v>
      </c>
      <c r="BF65" s="6">
        <v>0</v>
      </c>
      <c r="BG65" s="6">
        <v>0</v>
      </c>
      <c r="BH65" s="6">
        <v>0</v>
      </c>
      <c r="BI65" s="6">
        <v>0</v>
      </c>
      <c r="BJ65" s="10">
        <v>0</v>
      </c>
      <c r="BK65" s="6">
        <v>0</v>
      </c>
      <c r="BL65" s="6">
        <v>0</v>
      </c>
      <c r="BM65" s="6">
        <v>0</v>
      </c>
      <c r="BN65" s="9">
        <v>0</v>
      </c>
      <c r="BO65" s="6">
        <v>0</v>
      </c>
      <c r="BP65" s="6">
        <v>0</v>
      </c>
      <c r="BQ65" s="6">
        <v>0</v>
      </c>
      <c r="BR65" s="6">
        <v>0</v>
      </c>
      <c r="BS65" s="6">
        <v>0</v>
      </c>
      <c r="BT65" s="10">
        <v>0</v>
      </c>
      <c r="BU65" s="6">
        <v>0</v>
      </c>
      <c r="BV65" s="6">
        <v>0</v>
      </c>
      <c r="BW65" s="6">
        <v>0</v>
      </c>
      <c r="BX65" s="6">
        <v>0</v>
      </c>
      <c r="BY65" s="10">
        <v>0</v>
      </c>
      <c r="BZ65" s="6">
        <v>0</v>
      </c>
      <c r="CA65" s="6">
        <v>0</v>
      </c>
      <c r="CB65" s="6">
        <v>0</v>
      </c>
      <c r="CC65" s="9">
        <v>0</v>
      </c>
      <c r="CD65" s="10">
        <v>0</v>
      </c>
      <c r="CE65" s="6">
        <v>0</v>
      </c>
      <c r="CF65" s="6">
        <v>0</v>
      </c>
      <c r="CG65" s="6">
        <v>0</v>
      </c>
      <c r="CH65" s="9">
        <v>0</v>
      </c>
      <c r="CI65" s="10">
        <v>0</v>
      </c>
      <c r="CJ65" s="6">
        <v>0</v>
      </c>
      <c r="CK65" s="6">
        <v>0</v>
      </c>
      <c r="CL65" s="6">
        <v>0</v>
      </c>
      <c r="CM65" s="6">
        <v>0</v>
      </c>
      <c r="CN65" s="10">
        <v>0</v>
      </c>
      <c r="CO65" s="6">
        <v>0</v>
      </c>
      <c r="CP65" s="6">
        <v>0</v>
      </c>
      <c r="CQ65" s="6">
        <v>0</v>
      </c>
      <c r="CR65" s="9">
        <v>0</v>
      </c>
      <c r="CS65" s="10">
        <f t="shared" si="80"/>
        <v>0</v>
      </c>
      <c r="CT65" s="6">
        <f t="shared" si="81"/>
        <v>0</v>
      </c>
      <c r="CU65" s="6">
        <f t="shared" si="82"/>
        <v>0</v>
      </c>
      <c r="CV65" s="6">
        <f t="shared" si="83"/>
        <v>0</v>
      </c>
      <c r="CW65" s="9">
        <f t="shared" si="84"/>
        <v>23.440429439999999</v>
      </c>
      <c r="CX65" s="6">
        <f t="shared" si="85"/>
        <v>0</v>
      </c>
      <c r="CY65" s="6">
        <f t="shared" si="86"/>
        <v>0</v>
      </c>
      <c r="CZ65" s="6">
        <f t="shared" si="87"/>
        <v>0</v>
      </c>
      <c r="DA65" s="6">
        <f t="shared" si="88"/>
        <v>0</v>
      </c>
      <c r="DB65" s="9">
        <f t="shared" si="89"/>
        <v>23.440429439999999</v>
      </c>
      <c r="DC65" s="6">
        <f t="shared" si="90"/>
        <v>0</v>
      </c>
      <c r="DD65" s="6">
        <f t="shared" si="91"/>
        <v>0</v>
      </c>
      <c r="DE65" s="6">
        <f t="shared" si="92"/>
        <v>0</v>
      </c>
      <c r="DF65" s="6">
        <f t="shared" si="93"/>
        <v>0</v>
      </c>
      <c r="DG65" s="6">
        <f t="shared" si="94"/>
        <v>0</v>
      </c>
      <c r="DH65" s="10">
        <f t="shared" si="95"/>
        <v>0</v>
      </c>
      <c r="DI65" s="6">
        <f t="shared" si="133"/>
        <v>0</v>
      </c>
      <c r="DJ65" s="6">
        <f t="shared" si="133"/>
        <v>0</v>
      </c>
      <c r="DK65" s="6">
        <f t="shared" si="133"/>
        <v>0</v>
      </c>
      <c r="DL65" s="6">
        <f t="shared" si="133"/>
        <v>3.68236476</v>
      </c>
      <c r="DM65" s="8" t="s">
        <v>309</v>
      </c>
      <c r="DN65" s="3"/>
      <c r="DO65" s="24"/>
    </row>
    <row r="66" spans="1:138" s="262" customFormat="1" ht="30" customHeight="1" x14ac:dyDescent="0.25">
      <c r="A66" s="241" t="s">
        <v>1433</v>
      </c>
      <c r="B66" s="8" t="s">
        <v>177</v>
      </c>
      <c r="C66" s="3" t="s">
        <v>1406</v>
      </c>
      <c r="D66" s="3" t="s">
        <v>1</v>
      </c>
      <c r="E66" s="3" t="s">
        <v>309</v>
      </c>
      <c r="F66" s="4" t="s">
        <v>309</v>
      </c>
      <c r="G66" s="10">
        <v>0</v>
      </c>
      <c r="H66" s="6">
        <v>0</v>
      </c>
      <c r="I66" s="6">
        <v>835</v>
      </c>
      <c r="J66" s="6">
        <v>11554</v>
      </c>
      <c r="K66" s="9">
        <v>9647</v>
      </c>
      <c r="L66" s="10">
        <f t="shared" si="132"/>
        <v>0</v>
      </c>
      <c r="M66" s="6">
        <f t="shared" si="75"/>
        <v>0</v>
      </c>
      <c r="N66" s="6">
        <f t="shared" si="76"/>
        <v>1.9772799999999999</v>
      </c>
      <c r="O66" s="6">
        <f t="shared" si="77"/>
        <v>27.359871999999999</v>
      </c>
      <c r="P66" s="9">
        <f t="shared" si="78"/>
        <v>22.844096</v>
      </c>
      <c r="Q66" s="32">
        <v>0</v>
      </c>
      <c r="R66" s="25">
        <v>0</v>
      </c>
      <c r="S66" s="25">
        <v>3497.6</v>
      </c>
      <c r="T66" s="25">
        <v>3089.53</v>
      </c>
      <c r="U66" s="26">
        <v>2931.2</v>
      </c>
      <c r="V66" s="10">
        <v>0</v>
      </c>
      <c r="W66" s="6">
        <v>0</v>
      </c>
      <c r="X66" s="6">
        <v>0</v>
      </c>
      <c r="Y66" s="6">
        <v>0</v>
      </c>
      <c r="Z66" s="9">
        <v>0</v>
      </c>
      <c r="AA66" s="10">
        <f t="shared" ref="AA66:AE68" si="134">0.001*V66*1.195</f>
        <v>0</v>
      </c>
      <c r="AB66" s="6">
        <f t="shared" si="134"/>
        <v>0</v>
      </c>
      <c r="AC66" s="6">
        <f t="shared" si="134"/>
        <v>0</v>
      </c>
      <c r="AD66" s="6">
        <f t="shared" si="134"/>
        <v>0</v>
      </c>
      <c r="AE66" s="6">
        <f t="shared" si="134"/>
        <v>0</v>
      </c>
      <c r="AF66" s="10">
        <v>0</v>
      </c>
      <c r="AG66" s="6">
        <v>0</v>
      </c>
      <c r="AH66" s="6">
        <v>0</v>
      </c>
      <c r="AI66" s="6">
        <v>0</v>
      </c>
      <c r="AJ66" s="9">
        <v>0</v>
      </c>
      <c r="AK66" s="6">
        <v>0</v>
      </c>
      <c r="AL66" s="6">
        <v>0</v>
      </c>
      <c r="AM66" s="6">
        <v>0</v>
      </c>
      <c r="AN66" s="6">
        <v>0</v>
      </c>
      <c r="AO66" s="9">
        <v>0</v>
      </c>
      <c r="AP66" s="10">
        <f t="shared" ref="AP66:AT68" si="135">AK66*0.001*1.182</f>
        <v>0</v>
      </c>
      <c r="AQ66" s="6">
        <f t="shared" si="135"/>
        <v>0</v>
      </c>
      <c r="AR66" s="6">
        <f t="shared" si="135"/>
        <v>0</v>
      </c>
      <c r="AS66" s="6">
        <f t="shared" si="135"/>
        <v>0</v>
      </c>
      <c r="AT66" s="9">
        <f t="shared" si="135"/>
        <v>0</v>
      </c>
      <c r="AU66" s="25">
        <v>0</v>
      </c>
      <c r="AV66" s="25">
        <v>0</v>
      </c>
      <c r="AW66" s="25">
        <v>0</v>
      </c>
      <c r="AX66" s="25">
        <v>0</v>
      </c>
      <c r="AY66" s="26">
        <v>0</v>
      </c>
      <c r="AZ66" s="25">
        <v>0</v>
      </c>
      <c r="BA66" s="25">
        <v>0</v>
      </c>
      <c r="BB66" s="25">
        <v>0</v>
      </c>
      <c r="BC66" s="25">
        <v>0</v>
      </c>
      <c r="BD66" s="25">
        <v>0</v>
      </c>
      <c r="BE66" s="10">
        <f t="shared" ref="BE66:BI68" si="136">AZ66*0.001*1.204</f>
        <v>0</v>
      </c>
      <c r="BF66" s="6">
        <f t="shared" si="136"/>
        <v>0</v>
      </c>
      <c r="BG66" s="6">
        <f t="shared" si="136"/>
        <v>0</v>
      </c>
      <c r="BH66" s="6">
        <f t="shared" si="136"/>
        <v>0</v>
      </c>
      <c r="BI66" s="6">
        <f t="shared" si="136"/>
        <v>0</v>
      </c>
      <c r="BJ66" s="10">
        <v>0</v>
      </c>
      <c r="BK66" s="6">
        <v>0</v>
      </c>
      <c r="BL66" s="6">
        <v>0</v>
      </c>
      <c r="BM66" s="6">
        <v>0</v>
      </c>
      <c r="BN66" s="9">
        <v>0</v>
      </c>
      <c r="BO66" s="6">
        <v>0</v>
      </c>
      <c r="BP66" s="6">
        <v>0</v>
      </c>
      <c r="BQ66" s="6">
        <v>0</v>
      </c>
      <c r="BR66" s="6">
        <v>0</v>
      </c>
      <c r="BS66" s="6">
        <v>0</v>
      </c>
      <c r="BT66" s="10">
        <f t="shared" ref="BT66:BX68" si="137">BO66*0.001*1.113</f>
        <v>0</v>
      </c>
      <c r="BU66" s="6">
        <f t="shared" si="137"/>
        <v>0</v>
      </c>
      <c r="BV66" s="6">
        <f t="shared" si="137"/>
        <v>0</v>
      </c>
      <c r="BW66" s="6">
        <f t="shared" si="137"/>
        <v>0</v>
      </c>
      <c r="BX66" s="6">
        <f t="shared" si="137"/>
        <v>0</v>
      </c>
      <c r="BY66" s="10">
        <v>0</v>
      </c>
      <c r="BZ66" s="6">
        <v>0</v>
      </c>
      <c r="CA66" s="6">
        <v>0</v>
      </c>
      <c r="CB66" s="6">
        <v>0</v>
      </c>
      <c r="CC66" s="9">
        <v>0</v>
      </c>
      <c r="CD66" s="10">
        <v>0</v>
      </c>
      <c r="CE66" s="6">
        <v>0</v>
      </c>
      <c r="CF66" s="6">
        <v>0</v>
      </c>
      <c r="CG66" s="6">
        <v>0</v>
      </c>
      <c r="CH66" s="9">
        <v>0</v>
      </c>
      <c r="CI66" s="10">
        <v>0</v>
      </c>
      <c r="CJ66" s="6">
        <v>0</v>
      </c>
      <c r="CK66" s="6">
        <v>0</v>
      </c>
      <c r="CL66" s="6">
        <v>0</v>
      </c>
      <c r="CM66" s="6">
        <v>0</v>
      </c>
      <c r="CN66" s="10">
        <f t="shared" ref="CN66:CN96" si="138">BT66+CD66/1000*2.368</f>
        <v>0</v>
      </c>
      <c r="CO66" s="6">
        <f t="shared" ref="CO66:CO96" si="139">BU66+CE66/1000*2.368</f>
        <v>0</v>
      </c>
      <c r="CP66" s="6">
        <f t="shared" ref="CP66:CP96" si="140">BV66+CF66/1000*2.368</f>
        <v>0</v>
      </c>
      <c r="CQ66" s="6">
        <f t="shared" ref="CQ66:CQ96" si="141">BW66+CG66/1000*2.368</f>
        <v>0</v>
      </c>
      <c r="CR66" s="9">
        <f t="shared" ref="CR66:CR96" si="142">BX66+CH66/1000*2.368</f>
        <v>0</v>
      </c>
      <c r="CS66" s="10">
        <f t="shared" si="80"/>
        <v>0</v>
      </c>
      <c r="CT66" s="6">
        <f t="shared" si="81"/>
        <v>0</v>
      </c>
      <c r="CU66" s="6">
        <f t="shared" si="82"/>
        <v>1.9772799999999999</v>
      </c>
      <c r="CV66" s="6">
        <f t="shared" si="83"/>
        <v>27.359871999999999</v>
      </c>
      <c r="CW66" s="9">
        <f t="shared" si="84"/>
        <v>22.844096</v>
      </c>
      <c r="CX66" s="6">
        <f t="shared" si="85"/>
        <v>0</v>
      </c>
      <c r="CY66" s="6">
        <f t="shared" si="86"/>
        <v>0</v>
      </c>
      <c r="CZ66" s="6">
        <f t="shared" si="87"/>
        <v>1.9772799999999999</v>
      </c>
      <c r="DA66" s="6">
        <f t="shared" si="88"/>
        <v>27.359871999999999</v>
      </c>
      <c r="DB66" s="9">
        <f t="shared" si="89"/>
        <v>22.844096</v>
      </c>
      <c r="DC66" s="6">
        <f t="shared" si="90"/>
        <v>0</v>
      </c>
      <c r="DD66" s="6">
        <f t="shared" si="91"/>
        <v>0</v>
      </c>
      <c r="DE66" s="6">
        <f t="shared" si="92"/>
        <v>3497.6</v>
      </c>
      <c r="DF66" s="6">
        <f t="shared" si="93"/>
        <v>3089.53</v>
      </c>
      <c r="DG66" s="6">
        <f t="shared" si="94"/>
        <v>2931.2</v>
      </c>
      <c r="DH66" s="10">
        <f t="shared" si="95"/>
        <v>0</v>
      </c>
      <c r="DI66" s="6">
        <f t="shared" si="133"/>
        <v>0</v>
      </c>
      <c r="DJ66" s="6">
        <f t="shared" si="133"/>
        <v>0.31062000000000001</v>
      </c>
      <c r="DK66" s="6">
        <f t="shared" si="133"/>
        <v>4.2980879999999999</v>
      </c>
      <c r="DL66" s="6">
        <f t="shared" si="133"/>
        <v>3.5886840000000002</v>
      </c>
      <c r="DM66" s="8" t="s">
        <v>309</v>
      </c>
      <c r="DN66" s="3"/>
      <c r="DO66" s="24"/>
    </row>
    <row r="67" spans="1:138" ht="25.5" customHeight="1" x14ac:dyDescent="0.25">
      <c r="A67" s="223" t="s">
        <v>1397</v>
      </c>
      <c r="B67" s="70" t="s">
        <v>177</v>
      </c>
      <c r="C67" s="2" t="s">
        <v>126</v>
      </c>
      <c r="D67" s="2" t="s">
        <v>1395</v>
      </c>
      <c r="E67" s="2" t="s">
        <v>309</v>
      </c>
      <c r="F67" s="68" t="s">
        <v>309</v>
      </c>
      <c r="G67" s="72">
        <v>7409</v>
      </c>
      <c r="H67" s="7">
        <v>6917</v>
      </c>
      <c r="I67" s="7">
        <v>5874</v>
      </c>
      <c r="J67" s="7">
        <v>5468</v>
      </c>
      <c r="K67" s="11">
        <v>9426</v>
      </c>
      <c r="L67" s="72">
        <f t="shared" si="132"/>
        <v>17.544511999999997</v>
      </c>
      <c r="M67" s="7">
        <f t="shared" ref="M67:M97" si="143">H67*0.001*2.368</f>
        <v>16.379455999999998</v>
      </c>
      <c r="N67" s="7">
        <f t="shared" ref="N67:N97" si="144">I67*0.001*2.368</f>
        <v>13.909632</v>
      </c>
      <c r="O67" s="7">
        <f t="shared" ref="O67:O97" si="145">J67*0.001*2.368</f>
        <v>12.948224</v>
      </c>
      <c r="P67" s="11">
        <f t="shared" ref="P67:P97" si="146">K67*0.001*2.368</f>
        <v>22.320767999999997</v>
      </c>
      <c r="Q67" s="71">
        <v>3234.3</v>
      </c>
      <c r="R67" s="27">
        <v>3115.35</v>
      </c>
      <c r="S67" s="27">
        <v>2892.01</v>
      </c>
      <c r="T67" s="27">
        <v>2854.73</v>
      </c>
      <c r="U67" s="28">
        <v>3221.73</v>
      </c>
      <c r="V67" s="72">
        <v>0</v>
      </c>
      <c r="W67" s="7">
        <v>0</v>
      </c>
      <c r="X67" s="7">
        <v>0</v>
      </c>
      <c r="Y67" s="7">
        <v>0</v>
      </c>
      <c r="Z67" s="11">
        <v>0</v>
      </c>
      <c r="AA67" s="72">
        <f t="shared" si="134"/>
        <v>0</v>
      </c>
      <c r="AB67" s="7">
        <f t="shared" si="134"/>
        <v>0</v>
      </c>
      <c r="AC67" s="7">
        <f t="shared" si="134"/>
        <v>0</v>
      </c>
      <c r="AD67" s="7">
        <f t="shared" si="134"/>
        <v>0</v>
      </c>
      <c r="AE67" s="7">
        <f t="shared" si="134"/>
        <v>0</v>
      </c>
      <c r="AF67" s="72">
        <v>0</v>
      </c>
      <c r="AG67" s="7">
        <v>0</v>
      </c>
      <c r="AH67" s="7">
        <v>0</v>
      </c>
      <c r="AI67" s="7">
        <v>0</v>
      </c>
      <c r="AJ67" s="11">
        <v>0</v>
      </c>
      <c r="AK67" s="7">
        <v>0</v>
      </c>
      <c r="AL67" s="7">
        <v>0</v>
      </c>
      <c r="AM67" s="7">
        <v>0</v>
      </c>
      <c r="AN67" s="7">
        <v>0</v>
      </c>
      <c r="AO67" s="11">
        <v>0</v>
      </c>
      <c r="AP67" s="72">
        <f t="shared" si="135"/>
        <v>0</v>
      </c>
      <c r="AQ67" s="7">
        <f t="shared" si="135"/>
        <v>0</v>
      </c>
      <c r="AR67" s="7">
        <f t="shared" si="135"/>
        <v>0</v>
      </c>
      <c r="AS67" s="7">
        <f t="shared" si="135"/>
        <v>0</v>
      </c>
      <c r="AT67" s="11">
        <f t="shared" si="135"/>
        <v>0</v>
      </c>
      <c r="AU67" s="27">
        <v>0</v>
      </c>
      <c r="AV67" s="27">
        <v>0</v>
      </c>
      <c r="AW67" s="27">
        <v>0</v>
      </c>
      <c r="AX67" s="27">
        <v>0</v>
      </c>
      <c r="AY67" s="28">
        <v>0</v>
      </c>
      <c r="AZ67" s="27">
        <v>0</v>
      </c>
      <c r="BA67" s="27">
        <v>0</v>
      </c>
      <c r="BB67" s="27">
        <v>0</v>
      </c>
      <c r="BC67" s="27">
        <v>0</v>
      </c>
      <c r="BD67" s="27">
        <v>0</v>
      </c>
      <c r="BE67" s="72">
        <f t="shared" si="136"/>
        <v>0</v>
      </c>
      <c r="BF67" s="7">
        <f t="shared" si="136"/>
        <v>0</v>
      </c>
      <c r="BG67" s="7">
        <f t="shared" si="136"/>
        <v>0</v>
      </c>
      <c r="BH67" s="7">
        <f t="shared" si="136"/>
        <v>0</v>
      </c>
      <c r="BI67" s="7">
        <f t="shared" si="136"/>
        <v>0</v>
      </c>
      <c r="BJ67" s="72">
        <v>0</v>
      </c>
      <c r="BK67" s="7">
        <v>0</v>
      </c>
      <c r="BL67" s="7">
        <v>0</v>
      </c>
      <c r="BM67" s="7">
        <v>0</v>
      </c>
      <c r="BN67" s="11">
        <v>0</v>
      </c>
      <c r="BO67" s="7">
        <v>0</v>
      </c>
      <c r="BP67" s="7">
        <v>0</v>
      </c>
      <c r="BQ67" s="7">
        <v>0</v>
      </c>
      <c r="BR67" s="7">
        <v>0</v>
      </c>
      <c r="BS67" s="7">
        <v>0</v>
      </c>
      <c r="BT67" s="72">
        <f t="shared" si="137"/>
        <v>0</v>
      </c>
      <c r="BU67" s="7">
        <f t="shared" si="137"/>
        <v>0</v>
      </c>
      <c r="BV67" s="7">
        <f t="shared" si="137"/>
        <v>0</v>
      </c>
      <c r="BW67" s="7">
        <f t="shared" si="137"/>
        <v>0</v>
      </c>
      <c r="BX67" s="7">
        <f t="shared" si="137"/>
        <v>0</v>
      </c>
      <c r="BY67" s="72">
        <v>0</v>
      </c>
      <c r="BZ67" s="7">
        <v>0</v>
      </c>
      <c r="CA67" s="7">
        <v>0</v>
      </c>
      <c r="CB67" s="7">
        <v>0</v>
      </c>
      <c r="CC67" s="11">
        <v>0</v>
      </c>
      <c r="CD67" s="72">
        <v>0</v>
      </c>
      <c r="CE67" s="7">
        <v>0</v>
      </c>
      <c r="CF67" s="7">
        <v>0</v>
      </c>
      <c r="CG67" s="7">
        <v>0</v>
      </c>
      <c r="CH67" s="11">
        <v>0</v>
      </c>
      <c r="CI67" s="72">
        <v>0</v>
      </c>
      <c r="CJ67" s="7">
        <v>0</v>
      </c>
      <c r="CK67" s="7">
        <v>0</v>
      </c>
      <c r="CL67" s="7">
        <v>0</v>
      </c>
      <c r="CM67" s="7">
        <v>0</v>
      </c>
      <c r="CN67" s="72">
        <f t="shared" si="138"/>
        <v>0</v>
      </c>
      <c r="CO67" s="7">
        <f t="shared" si="139"/>
        <v>0</v>
      </c>
      <c r="CP67" s="7">
        <f t="shared" si="140"/>
        <v>0</v>
      </c>
      <c r="CQ67" s="7">
        <f t="shared" si="141"/>
        <v>0</v>
      </c>
      <c r="CR67" s="11">
        <f t="shared" si="142"/>
        <v>0</v>
      </c>
      <c r="CS67" s="72">
        <f t="shared" ref="CS67:CS97" si="147">SUM(L67,AA67,AP67,BE67,BT67)</f>
        <v>17.544511999999997</v>
      </c>
      <c r="CT67" s="7">
        <f t="shared" ref="CT67:CT97" si="148">SUM(M67,AB67,AQ67,BF67,BU67)</f>
        <v>16.379455999999998</v>
      </c>
      <c r="CU67" s="7">
        <f t="shared" ref="CU67:CU97" si="149">SUM(N67,AC67,AR67,BG67,BV67)</f>
        <v>13.909632</v>
      </c>
      <c r="CV67" s="7">
        <f t="shared" ref="CV67:CV97" si="150">SUM(O67,AD67,AS67,BH67,BW67)</f>
        <v>12.948224</v>
      </c>
      <c r="CW67" s="11">
        <f t="shared" ref="CW67:CW97" si="151">SUM(P67,AE67,AT67,BI67,BX67)</f>
        <v>22.320767999999997</v>
      </c>
      <c r="CX67" s="7">
        <f t="shared" ref="CX67:CX97" si="152">CS67+CN67-BT67</f>
        <v>17.544511999999997</v>
      </c>
      <c r="CY67" s="7">
        <f t="shared" ref="CY67:CY97" si="153">CT67+CO67-BU67</f>
        <v>16.379455999999998</v>
      </c>
      <c r="CZ67" s="7">
        <f t="shared" ref="CZ67:CZ97" si="154">CU67+CP67-BV67</f>
        <v>13.909632</v>
      </c>
      <c r="DA67" s="7">
        <f t="shared" ref="DA67:DA97" si="155">CV67+CQ67-BW67</f>
        <v>12.948224</v>
      </c>
      <c r="DB67" s="11">
        <f t="shared" ref="DB67:DB97" si="156">CW67+CR67-BX67</f>
        <v>22.320767999999997</v>
      </c>
      <c r="DC67" s="7">
        <f t="shared" ref="DC67:DC97" si="157">SUM(Q67,AF67,AU67,BJ67,BY67)</f>
        <v>3234.3</v>
      </c>
      <c r="DD67" s="7">
        <f t="shared" ref="DD67:DD97" si="158">SUM(R67,AG67,AV67,BK67,BZ67)</f>
        <v>3115.35</v>
      </c>
      <c r="DE67" s="7">
        <f t="shared" ref="DE67:DE97" si="159">SUM(S67,AH67,AW67,BL67,CA67)</f>
        <v>2892.01</v>
      </c>
      <c r="DF67" s="7">
        <f t="shared" ref="DF67:DF97" si="160">SUM(T67,AI67,AX67,BM67,CB67)</f>
        <v>2854.73</v>
      </c>
      <c r="DG67" s="7">
        <f t="shared" ref="DG67:DG97" si="161">SUM(U67,AJ67,AY67,BN67,CC67)</f>
        <v>3221.73</v>
      </c>
      <c r="DH67" s="72">
        <f t="shared" ref="DH67:DH97" si="162">(0.372*G67+0.252*V67+0.311*AK67+0.254*AZ67+0.018*BO67)/1000</f>
        <v>2.756148</v>
      </c>
      <c r="DI67" s="7">
        <f t="shared" si="133"/>
        <v>2.573124</v>
      </c>
      <c r="DJ67" s="7">
        <f t="shared" si="133"/>
        <v>2.1851280000000002</v>
      </c>
      <c r="DK67" s="7">
        <f t="shared" si="133"/>
        <v>2.0340959999999999</v>
      </c>
      <c r="DL67" s="7">
        <f t="shared" si="133"/>
        <v>3.5064719999999996</v>
      </c>
      <c r="DM67" s="70" t="s">
        <v>309</v>
      </c>
      <c r="DN67" s="2"/>
      <c r="DO67" s="30"/>
      <c r="DT67" s="1"/>
      <c r="DU67" s="1"/>
      <c r="DV67" s="1"/>
      <c r="DZ67" s="1"/>
      <c r="EA67" s="1"/>
      <c r="EB67" s="1"/>
      <c r="EC67" s="1"/>
      <c r="ED67" s="1"/>
      <c r="EE67" s="1"/>
      <c r="EF67" s="1"/>
      <c r="EG67" s="1"/>
      <c r="EH67" s="1"/>
    </row>
    <row r="68" spans="1:138" ht="27" customHeight="1" x14ac:dyDescent="0.25">
      <c r="A68" s="223" t="s">
        <v>1396</v>
      </c>
      <c r="B68" s="70" t="s">
        <v>1602</v>
      </c>
      <c r="C68" s="2" t="s">
        <v>126</v>
      </c>
      <c r="D68" s="2" t="s">
        <v>1395</v>
      </c>
      <c r="E68" s="2" t="s">
        <v>309</v>
      </c>
      <c r="F68" s="68" t="s">
        <v>309</v>
      </c>
      <c r="G68" s="72">
        <v>2800</v>
      </c>
      <c r="H68" s="7">
        <v>2693</v>
      </c>
      <c r="I68" s="7">
        <v>4229</v>
      </c>
      <c r="J68" s="7">
        <v>4542</v>
      </c>
      <c r="K68" s="11">
        <v>8665</v>
      </c>
      <c r="L68" s="72">
        <f t="shared" si="132"/>
        <v>6.6304000000000007</v>
      </c>
      <c r="M68" s="7">
        <f t="shared" si="143"/>
        <v>6.3770239999999996</v>
      </c>
      <c r="N68" s="7">
        <f t="shared" si="144"/>
        <v>10.014272</v>
      </c>
      <c r="O68" s="7">
        <f t="shared" si="145"/>
        <v>10.755455999999999</v>
      </c>
      <c r="P68" s="11">
        <f t="shared" si="146"/>
        <v>20.518720000000002</v>
      </c>
      <c r="Q68" s="71">
        <v>3458.73</v>
      </c>
      <c r="R68" s="27">
        <v>3428.11</v>
      </c>
      <c r="S68" s="27">
        <v>3580.17</v>
      </c>
      <c r="T68" s="27">
        <v>3305.49</v>
      </c>
      <c r="U68" s="28">
        <v>4024.23</v>
      </c>
      <c r="V68" s="72">
        <v>0</v>
      </c>
      <c r="W68" s="7">
        <v>0</v>
      </c>
      <c r="X68" s="7">
        <v>0</v>
      </c>
      <c r="Y68" s="7">
        <v>0</v>
      </c>
      <c r="Z68" s="11">
        <v>0</v>
      </c>
      <c r="AA68" s="72">
        <f t="shared" si="134"/>
        <v>0</v>
      </c>
      <c r="AB68" s="7">
        <f t="shared" si="134"/>
        <v>0</v>
      </c>
      <c r="AC68" s="7">
        <f t="shared" si="134"/>
        <v>0</v>
      </c>
      <c r="AD68" s="7">
        <f t="shared" si="134"/>
        <v>0</v>
      </c>
      <c r="AE68" s="7">
        <f t="shared" si="134"/>
        <v>0</v>
      </c>
      <c r="AF68" s="72">
        <v>0</v>
      </c>
      <c r="AG68" s="7">
        <v>0</v>
      </c>
      <c r="AH68" s="7">
        <v>0</v>
      </c>
      <c r="AI68" s="7">
        <v>0</v>
      </c>
      <c r="AJ68" s="11">
        <v>0</v>
      </c>
      <c r="AK68" s="7">
        <v>0</v>
      </c>
      <c r="AL68" s="7">
        <v>0</v>
      </c>
      <c r="AM68" s="7">
        <v>0</v>
      </c>
      <c r="AN68" s="7">
        <v>0</v>
      </c>
      <c r="AO68" s="11">
        <v>0</v>
      </c>
      <c r="AP68" s="72">
        <f t="shared" si="135"/>
        <v>0</v>
      </c>
      <c r="AQ68" s="7">
        <f t="shared" si="135"/>
        <v>0</v>
      </c>
      <c r="AR68" s="7">
        <f t="shared" si="135"/>
        <v>0</v>
      </c>
      <c r="AS68" s="7">
        <f t="shared" si="135"/>
        <v>0</v>
      </c>
      <c r="AT68" s="11">
        <f t="shared" si="135"/>
        <v>0</v>
      </c>
      <c r="AU68" s="27">
        <v>0</v>
      </c>
      <c r="AV68" s="27">
        <v>0</v>
      </c>
      <c r="AW68" s="27">
        <v>0</v>
      </c>
      <c r="AX68" s="27">
        <v>0</v>
      </c>
      <c r="AY68" s="28">
        <v>0</v>
      </c>
      <c r="AZ68" s="27">
        <v>0</v>
      </c>
      <c r="BA68" s="27">
        <v>0</v>
      </c>
      <c r="BB68" s="27">
        <v>0</v>
      </c>
      <c r="BC68" s="27">
        <v>0</v>
      </c>
      <c r="BD68" s="27">
        <v>0</v>
      </c>
      <c r="BE68" s="72">
        <f t="shared" si="136"/>
        <v>0</v>
      </c>
      <c r="BF68" s="7">
        <f t="shared" si="136"/>
        <v>0</v>
      </c>
      <c r="BG68" s="7">
        <f t="shared" si="136"/>
        <v>0</v>
      </c>
      <c r="BH68" s="7">
        <f t="shared" si="136"/>
        <v>0</v>
      </c>
      <c r="BI68" s="7">
        <f t="shared" si="136"/>
        <v>0</v>
      </c>
      <c r="BJ68" s="72">
        <v>0</v>
      </c>
      <c r="BK68" s="7">
        <v>0</v>
      </c>
      <c r="BL68" s="7">
        <v>0</v>
      </c>
      <c r="BM68" s="7">
        <v>0</v>
      </c>
      <c r="BN68" s="11">
        <v>0</v>
      </c>
      <c r="BO68" s="7">
        <v>0</v>
      </c>
      <c r="BP68" s="7">
        <v>0</v>
      </c>
      <c r="BQ68" s="7">
        <v>0</v>
      </c>
      <c r="BR68" s="7">
        <v>0</v>
      </c>
      <c r="BS68" s="7">
        <v>0</v>
      </c>
      <c r="BT68" s="72">
        <f t="shared" si="137"/>
        <v>0</v>
      </c>
      <c r="BU68" s="7">
        <f t="shared" si="137"/>
        <v>0</v>
      </c>
      <c r="BV68" s="7">
        <f t="shared" si="137"/>
        <v>0</v>
      </c>
      <c r="BW68" s="7">
        <f t="shared" si="137"/>
        <v>0</v>
      </c>
      <c r="BX68" s="7">
        <f t="shared" si="137"/>
        <v>0</v>
      </c>
      <c r="BY68" s="72">
        <v>0</v>
      </c>
      <c r="BZ68" s="7">
        <v>0</v>
      </c>
      <c r="CA68" s="7">
        <v>0</v>
      </c>
      <c r="CB68" s="7">
        <v>0</v>
      </c>
      <c r="CC68" s="11">
        <v>0</v>
      </c>
      <c r="CD68" s="72">
        <v>0</v>
      </c>
      <c r="CE68" s="7">
        <v>0</v>
      </c>
      <c r="CF68" s="7">
        <v>0</v>
      </c>
      <c r="CG68" s="7">
        <v>0</v>
      </c>
      <c r="CH68" s="11">
        <v>0</v>
      </c>
      <c r="CI68" s="72">
        <v>0</v>
      </c>
      <c r="CJ68" s="7">
        <v>0</v>
      </c>
      <c r="CK68" s="7">
        <v>0</v>
      </c>
      <c r="CL68" s="7">
        <v>0</v>
      </c>
      <c r="CM68" s="7">
        <v>0</v>
      </c>
      <c r="CN68" s="72">
        <f t="shared" si="138"/>
        <v>0</v>
      </c>
      <c r="CO68" s="7">
        <f t="shared" si="139"/>
        <v>0</v>
      </c>
      <c r="CP68" s="7">
        <f t="shared" si="140"/>
        <v>0</v>
      </c>
      <c r="CQ68" s="7">
        <f t="shared" si="141"/>
        <v>0</v>
      </c>
      <c r="CR68" s="11">
        <f t="shared" si="142"/>
        <v>0</v>
      </c>
      <c r="CS68" s="72">
        <f t="shared" si="147"/>
        <v>6.6304000000000007</v>
      </c>
      <c r="CT68" s="7">
        <f t="shared" si="148"/>
        <v>6.3770239999999996</v>
      </c>
      <c r="CU68" s="7">
        <f t="shared" si="149"/>
        <v>10.014272</v>
      </c>
      <c r="CV68" s="7">
        <f t="shared" si="150"/>
        <v>10.755455999999999</v>
      </c>
      <c r="CW68" s="11">
        <f t="shared" si="151"/>
        <v>20.518720000000002</v>
      </c>
      <c r="CX68" s="7">
        <f t="shared" si="152"/>
        <v>6.6304000000000007</v>
      </c>
      <c r="CY68" s="7">
        <f t="shared" si="153"/>
        <v>6.3770239999999996</v>
      </c>
      <c r="CZ68" s="7">
        <f t="shared" si="154"/>
        <v>10.014272</v>
      </c>
      <c r="DA68" s="7">
        <f t="shared" si="155"/>
        <v>10.755455999999999</v>
      </c>
      <c r="DB68" s="11">
        <f t="shared" si="156"/>
        <v>20.518720000000002</v>
      </c>
      <c r="DC68" s="7">
        <f t="shared" si="157"/>
        <v>3458.73</v>
      </c>
      <c r="DD68" s="7">
        <f t="shared" si="158"/>
        <v>3428.11</v>
      </c>
      <c r="DE68" s="7">
        <f t="shared" si="159"/>
        <v>3580.17</v>
      </c>
      <c r="DF68" s="7">
        <f t="shared" si="160"/>
        <v>3305.49</v>
      </c>
      <c r="DG68" s="7">
        <f t="shared" si="161"/>
        <v>4024.23</v>
      </c>
      <c r="DH68" s="72">
        <f t="shared" si="162"/>
        <v>1.0415999999999999</v>
      </c>
      <c r="DI68" s="7">
        <f t="shared" si="133"/>
        <v>1.0017960000000001</v>
      </c>
      <c r="DJ68" s="7">
        <f t="shared" si="133"/>
        <v>1.573188</v>
      </c>
      <c r="DK68" s="7">
        <f t="shared" si="133"/>
        <v>1.689624</v>
      </c>
      <c r="DL68" s="7">
        <f t="shared" si="133"/>
        <v>3.2233800000000001</v>
      </c>
      <c r="DM68" s="70" t="s">
        <v>309</v>
      </c>
      <c r="DN68" s="2"/>
      <c r="DO68" s="30"/>
      <c r="DT68" s="1"/>
      <c r="DU68" s="1"/>
      <c r="DV68" s="1"/>
      <c r="DZ68" s="1"/>
      <c r="EA68" s="1"/>
      <c r="EB68" s="1"/>
      <c r="EC68" s="1"/>
      <c r="ED68" s="1"/>
      <c r="EE68" s="1"/>
      <c r="EF68" s="1"/>
      <c r="EG68" s="1"/>
      <c r="EH68" s="1"/>
    </row>
    <row r="69" spans="1:138" ht="27.75" customHeight="1" x14ac:dyDescent="0.25">
      <c r="A69" s="223" t="s">
        <v>101</v>
      </c>
      <c r="B69" s="70" t="s">
        <v>313</v>
      </c>
      <c r="C69" s="2" t="s">
        <v>90</v>
      </c>
      <c r="D69" s="2" t="s">
        <v>99</v>
      </c>
      <c r="E69" s="2">
        <v>1993</v>
      </c>
      <c r="F69" s="68">
        <v>374</v>
      </c>
      <c r="G69" s="72">
        <v>6853</v>
      </c>
      <c r="H69" s="7">
        <v>7819</v>
      </c>
      <c r="I69" s="7">
        <v>8277</v>
      </c>
      <c r="J69" s="7">
        <v>8400</v>
      </c>
      <c r="K69" s="11">
        <v>8363</v>
      </c>
      <c r="L69" s="72">
        <f>G69*0.001*2.61</f>
        <v>17.886329999999997</v>
      </c>
      <c r="M69" s="7">
        <f t="shared" si="143"/>
        <v>18.515391999999999</v>
      </c>
      <c r="N69" s="7">
        <f t="shared" si="144"/>
        <v>19.599936000000003</v>
      </c>
      <c r="O69" s="7">
        <f t="shared" si="145"/>
        <v>19.891200000000001</v>
      </c>
      <c r="P69" s="11">
        <f t="shared" si="146"/>
        <v>19.803583999999997</v>
      </c>
      <c r="Q69" s="103">
        <v>3309.6</v>
      </c>
      <c r="R69" s="104">
        <v>2562.73</v>
      </c>
      <c r="S69" s="104">
        <v>2551.25</v>
      </c>
      <c r="T69" s="104">
        <v>2386.3000000000002</v>
      </c>
      <c r="U69" s="105">
        <v>2623.6</v>
      </c>
      <c r="V69" s="72">
        <v>0</v>
      </c>
      <c r="W69" s="7">
        <v>0</v>
      </c>
      <c r="X69" s="7">
        <v>0</v>
      </c>
      <c r="Y69" s="7">
        <v>0</v>
      </c>
      <c r="Z69" s="11">
        <v>0</v>
      </c>
      <c r="AA69" s="72">
        <f>0.001*V69*1.01</f>
        <v>0</v>
      </c>
      <c r="AB69" s="7">
        <f t="shared" ref="AB69:AB99" si="163">0.001*W69*1.195</f>
        <v>0</v>
      </c>
      <c r="AC69" s="7">
        <f t="shared" ref="AC69:AC99" si="164">0.001*X69*1.195</f>
        <v>0</v>
      </c>
      <c r="AD69" s="7">
        <f t="shared" ref="AD69:AD99" si="165">0.001*Y69*1.195</f>
        <v>0</v>
      </c>
      <c r="AE69" s="7">
        <f t="shared" ref="AE69:AE99" si="166">0.001*Z69*1.195</f>
        <v>0</v>
      </c>
      <c r="AF69" s="72">
        <v>0</v>
      </c>
      <c r="AG69" s="7">
        <v>0</v>
      </c>
      <c r="AH69" s="7">
        <v>0</v>
      </c>
      <c r="AI69" s="7">
        <v>0</v>
      </c>
      <c r="AJ69" s="11">
        <v>0</v>
      </c>
      <c r="AK69" s="7">
        <v>0</v>
      </c>
      <c r="AL69" s="7">
        <v>0</v>
      </c>
      <c r="AM69" s="7">
        <v>0</v>
      </c>
      <c r="AN69" s="7">
        <v>0</v>
      </c>
      <c r="AO69" s="11">
        <v>0</v>
      </c>
      <c r="AP69" s="72">
        <f>AK69*0.001*1.08</f>
        <v>0</v>
      </c>
      <c r="AQ69" s="7">
        <f t="shared" ref="AQ69:AQ99" si="167">AL69*0.001*1.182</f>
        <v>0</v>
      </c>
      <c r="AR69" s="7">
        <f t="shared" ref="AR69:AR99" si="168">AM69*0.001*1.182</f>
        <v>0</v>
      </c>
      <c r="AS69" s="7">
        <f t="shared" ref="AS69:AS99" si="169">AN69*0.001*1.182</f>
        <v>0</v>
      </c>
      <c r="AT69" s="11">
        <f t="shared" ref="AT69:AT99" si="170">AO69*0.001*1.182</f>
        <v>0</v>
      </c>
      <c r="AU69" s="229">
        <v>0</v>
      </c>
      <c r="AV69" s="229">
        <v>0</v>
      </c>
      <c r="AW69" s="229">
        <v>0</v>
      </c>
      <c r="AX69" s="229">
        <v>0</v>
      </c>
      <c r="AY69" s="230">
        <v>0</v>
      </c>
      <c r="AZ69" s="27">
        <v>0</v>
      </c>
      <c r="BA69" s="27">
        <v>0</v>
      </c>
      <c r="BB69" s="27">
        <v>0</v>
      </c>
      <c r="BC69" s="27">
        <v>0</v>
      </c>
      <c r="BD69" s="27">
        <v>0</v>
      </c>
      <c r="BE69" s="72">
        <f>AZ69*0.001*1.08</f>
        <v>0</v>
      </c>
      <c r="BF69" s="7">
        <f t="shared" ref="BF69:BF99" si="171">BA69*0.001*1.204</f>
        <v>0</v>
      </c>
      <c r="BG69" s="7">
        <f t="shared" ref="BG69:BG99" si="172">BB69*0.001*1.204</f>
        <v>0</v>
      </c>
      <c r="BH69" s="7">
        <f t="shared" ref="BH69:BH99" si="173">BC69*0.001*1.204</f>
        <v>0</v>
      </c>
      <c r="BI69" s="7">
        <f t="shared" ref="BI69:BI99" si="174">BD69*0.001*1.204</f>
        <v>0</v>
      </c>
      <c r="BJ69" s="72">
        <v>0</v>
      </c>
      <c r="BK69" s="7">
        <v>0</v>
      </c>
      <c r="BL69" s="7">
        <v>0</v>
      </c>
      <c r="BM69" s="7">
        <v>0</v>
      </c>
      <c r="BN69" s="11">
        <v>0</v>
      </c>
      <c r="BO69" s="7">
        <v>0</v>
      </c>
      <c r="BP69" s="7">
        <v>0</v>
      </c>
      <c r="BQ69" s="7">
        <v>0</v>
      </c>
      <c r="BR69" s="7">
        <v>0</v>
      </c>
      <c r="BS69" s="7">
        <v>0</v>
      </c>
      <c r="BT69" s="72">
        <f>BO69*0.001</f>
        <v>0</v>
      </c>
      <c r="BU69" s="7">
        <f t="shared" ref="BU69:BU99" si="175">BP69*0.001*1.113</f>
        <v>0</v>
      </c>
      <c r="BV69" s="7">
        <f t="shared" ref="BV69:BV99" si="176">BQ69*0.001*1.113</f>
        <v>0</v>
      </c>
      <c r="BW69" s="7">
        <f t="shared" ref="BW69:BW99" si="177">BR69*0.001*1.113</f>
        <v>0</v>
      </c>
      <c r="BX69" s="7">
        <f t="shared" ref="BX69:BX99" si="178">BS69*0.001*1.113</f>
        <v>0</v>
      </c>
      <c r="BY69" s="72">
        <v>0</v>
      </c>
      <c r="BZ69" s="7">
        <v>0</v>
      </c>
      <c r="CA69" s="7">
        <v>0</v>
      </c>
      <c r="CB69" s="7">
        <v>0</v>
      </c>
      <c r="CC69" s="11">
        <v>0</v>
      </c>
      <c r="CD69" s="72">
        <v>0</v>
      </c>
      <c r="CE69" s="7">
        <v>0</v>
      </c>
      <c r="CF69" s="7">
        <v>0</v>
      </c>
      <c r="CG69" s="7">
        <v>0</v>
      </c>
      <c r="CH69" s="11">
        <v>0</v>
      </c>
      <c r="CI69" s="72">
        <v>0</v>
      </c>
      <c r="CJ69" s="7">
        <v>0</v>
      </c>
      <c r="CK69" s="7">
        <v>0</v>
      </c>
      <c r="CL69" s="7">
        <v>0</v>
      </c>
      <c r="CM69" s="7">
        <v>0</v>
      </c>
      <c r="CN69" s="10">
        <f t="shared" si="138"/>
        <v>0</v>
      </c>
      <c r="CO69" s="6">
        <f t="shared" si="139"/>
        <v>0</v>
      </c>
      <c r="CP69" s="6">
        <f t="shared" si="140"/>
        <v>0</v>
      </c>
      <c r="CQ69" s="6">
        <f t="shared" si="141"/>
        <v>0</v>
      </c>
      <c r="CR69" s="9">
        <f t="shared" si="142"/>
        <v>0</v>
      </c>
      <c r="CS69" s="72">
        <f t="shared" si="147"/>
        <v>17.886329999999997</v>
      </c>
      <c r="CT69" s="7">
        <f t="shared" si="148"/>
        <v>18.515391999999999</v>
      </c>
      <c r="CU69" s="7">
        <f t="shared" si="149"/>
        <v>19.599936000000003</v>
      </c>
      <c r="CV69" s="7">
        <f t="shared" si="150"/>
        <v>19.891200000000001</v>
      </c>
      <c r="CW69" s="11">
        <f t="shared" si="151"/>
        <v>19.803583999999997</v>
      </c>
      <c r="CX69" s="7">
        <f t="shared" si="152"/>
        <v>17.886329999999997</v>
      </c>
      <c r="CY69" s="7">
        <f t="shared" si="153"/>
        <v>18.515391999999999</v>
      </c>
      <c r="CZ69" s="7">
        <f t="shared" si="154"/>
        <v>19.599936000000003</v>
      </c>
      <c r="DA69" s="7">
        <f t="shared" si="155"/>
        <v>19.891200000000001</v>
      </c>
      <c r="DB69" s="11">
        <f t="shared" si="156"/>
        <v>19.803583999999997</v>
      </c>
      <c r="DC69" s="7">
        <f t="shared" si="157"/>
        <v>3309.6</v>
      </c>
      <c r="DD69" s="7">
        <f t="shared" si="158"/>
        <v>2562.73</v>
      </c>
      <c r="DE69" s="7">
        <f t="shared" si="159"/>
        <v>2551.25</v>
      </c>
      <c r="DF69" s="7">
        <f t="shared" si="160"/>
        <v>2386.3000000000002</v>
      </c>
      <c r="DG69" s="7">
        <f t="shared" si="161"/>
        <v>2623.6</v>
      </c>
      <c r="DH69" s="72">
        <f t="shared" si="162"/>
        <v>2.5493159999999997</v>
      </c>
      <c r="DI69" s="7">
        <f>(0.331*H69+0.252*W69+0.311*AL69+0.254*BA69+0.018*BP69)/1000</f>
        <v>2.5880890000000001</v>
      </c>
      <c r="DJ69" s="7">
        <f>(0.331*I69+0.252*X69+0.311*AM69+0.254*BB69+0.018*BQ69)/1000</f>
        <v>2.7396870000000004</v>
      </c>
      <c r="DK69" s="7">
        <f>(0.331*J69+0.252*Y69+0.311*AN69+0.254*BC69+0.018*BR69)/1000</f>
        <v>2.7804000000000002</v>
      </c>
      <c r="DL69" s="7">
        <f>(0.331*K69+0.252*Z69+0.311*AO69+0.254*BD69+0.018*BS69)/1000</f>
        <v>2.7681530000000003</v>
      </c>
      <c r="DM69" s="70" t="s">
        <v>309</v>
      </c>
      <c r="DN69" s="2"/>
      <c r="DO69" s="30"/>
      <c r="DT69" s="1"/>
      <c r="DU69" s="1"/>
      <c r="DV69" s="1"/>
      <c r="DZ69" s="1"/>
      <c r="EA69" s="1"/>
      <c r="EB69" s="1"/>
      <c r="EC69" s="1"/>
      <c r="ED69" s="1"/>
      <c r="EE69" s="1"/>
      <c r="EF69" s="1"/>
      <c r="EG69" s="1"/>
      <c r="EH69" s="1"/>
    </row>
    <row r="70" spans="1:138" ht="24.75" customHeight="1" x14ac:dyDescent="0.25">
      <c r="A70" s="223" t="s">
        <v>1422</v>
      </c>
      <c r="B70" s="70" t="s">
        <v>177</v>
      </c>
      <c r="C70" s="2" t="s">
        <v>1406</v>
      </c>
      <c r="D70" s="2" t="s">
        <v>1</v>
      </c>
      <c r="E70" s="2" t="s">
        <v>309</v>
      </c>
      <c r="F70" s="68" t="s">
        <v>309</v>
      </c>
      <c r="G70" s="72">
        <v>0</v>
      </c>
      <c r="H70" s="7">
        <v>0</v>
      </c>
      <c r="I70" s="7">
        <v>1185</v>
      </c>
      <c r="J70" s="7">
        <v>7836</v>
      </c>
      <c r="K70" s="11">
        <v>8213</v>
      </c>
      <c r="L70" s="72">
        <f t="shared" ref="L70:L76" si="179">G70*0.001*2.368</f>
        <v>0</v>
      </c>
      <c r="M70" s="7">
        <f t="shared" si="143"/>
        <v>0</v>
      </c>
      <c r="N70" s="7">
        <f t="shared" si="144"/>
        <v>2.8060800000000001</v>
      </c>
      <c r="O70" s="7">
        <f t="shared" si="145"/>
        <v>18.555648000000001</v>
      </c>
      <c r="P70" s="11">
        <f t="shared" si="146"/>
        <v>19.448384000000001</v>
      </c>
      <c r="Q70" s="71">
        <v>0</v>
      </c>
      <c r="R70" s="27">
        <v>0</v>
      </c>
      <c r="S70" s="27">
        <v>326.51</v>
      </c>
      <c r="T70" s="27">
        <v>1868.73</v>
      </c>
      <c r="U70" s="28">
        <v>1846.08</v>
      </c>
      <c r="V70" s="72">
        <v>0</v>
      </c>
      <c r="W70" s="7">
        <v>0</v>
      </c>
      <c r="X70" s="7">
        <v>0</v>
      </c>
      <c r="Y70" s="7">
        <v>0</v>
      </c>
      <c r="Z70" s="11">
        <v>0</v>
      </c>
      <c r="AA70" s="72">
        <f t="shared" ref="AA70:AA76" si="180">0.001*V70*1.195</f>
        <v>0</v>
      </c>
      <c r="AB70" s="7">
        <f t="shared" si="163"/>
        <v>0</v>
      </c>
      <c r="AC70" s="7">
        <f t="shared" si="164"/>
        <v>0</v>
      </c>
      <c r="AD70" s="7">
        <f t="shared" si="165"/>
        <v>0</v>
      </c>
      <c r="AE70" s="7">
        <f t="shared" si="166"/>
        <v>0</v>
      </c>
      <c r="AF70" s="72">
        <v>0</v>
      </c>
      <c r="AG70" s="7">
        <v>0</v>
      </c>
      <c r="AH70" s="7">
        <v>0</v>
      </c>
      <c r="AI70" s="7">
        <v>0</v>
      </c>
      <c r="AJ70" s="11">
        <v>0</v>
      </c>
      <c r="AK70" s="7">
        <v>0</v>
      </c>
      <c r="AL70" s="7">
        <v>0</v>
      </c>
      <c r="AM70" s="7">
        <v>0</v>
      </c>
      <c r="AN70" s="7">
        <v>0</v>
      </c>
      <c r="AO70" s="11">
        <v>0</v>
      </c>
      <c r="AP70" s="72">
        <f t="shared" ref="AP70:AP76" si="181">AK70*0.001*1.182</f>
        <v>0</v>
      </c>
      <c r="AQ70" s="7">
        <f t="shared" si="167"/>
        <v>0</v>
      </c>
      <c r="AR70" s="7">
        <f t="shared" si="168"/>
        <v>0</v>
      </c>
      <c r="AS70" s="7">
        <f t="shared" si="169"/>
        <v>0</v>
      </c>
      <c r="AT70" s="11">
        <f t="shared" si="170"/>
        <v>0</v>
      </c>
      <c r="AU70" s="27">
        <v>0</v>
      </c>
      <c r="AV70" s="27">
        <v>0</v>
      </c>
      <c r="AW70" s="27">
        <v>0</v>
      </c>
      <c r="AX70" s="27">
        <v>0</v>
      </c>
      <c r="AY70" s="28">
        <v>0</v>
      </c>
      <c r="AZ70" s="27">
        <v>0</v>
      </c>
      <c r="BA70" s="27">
        <v>0</v>
      </c>
      <c r="BB70" s="27">
        <v>0</v>
      </c>
      <c r="BC70" s="27">
        <v>0</v>
      </c>
      <c r="BD70" s="27">
        <v>0</v>
      </c>
      <c r="BE70" s="72">
        <f t="shared" ref="BE70:BE76" si="182">AZ70*0.001*1.204</f>
        <v>0</v>
      </c>
      <c r="BF70" s="7">
        <f t="shared" si="171"/>
        <v>0</v>
      </c>
      <c r="BG70" s="7">
        <f t="shared" si="172"/>
        <v>0</v>
      </c>
      <c r="BH70" s="7">
        <f t="shared" si="173"/>
        <v>0</v>
      </c>
      <c r="BI70" s="7">
        <f t="shared" si="174"/>
        <v>0</v>
      </c>
      <c r="BJ70" s="72">
        <v>0</v>
      </c>
      <c r="BK70" s="7">
        <v>0</v>
      </c>
      <c r="BL70" s="7">
        <v>0</v>
      </c>
      <c r="BM70" s="7">
        <v>0</v>
      </c>
      <c r="BN70" s="11">
        <v>0</v>
      </c>
      <c r="BO70" s="7">
        <v>0</v>
      </c>
      <c r="BP70" s="7">
        <v>0</v>
      </c>
      <c r="BQ70" s="7">
        <v>0</v>
      </c>
      <c r="BR70" s="7">
        <v>0</v>
      </c>
      <c r="BS70" s="7">
        <v>0</v>
      </c>
      <c r="BT70" s="72">
        <f t="shared" ref="BT70:BT76" si="183">BO70*0.001*1.113</f>
        <v>0</v>
      </c>
      <c r="BU70" s="7">
        <f t="shared" si="175"/>
        <v>0</v>
      </c>
      <c r="BV70" s="7">
        <f t="shared" si="176"/>
        <v>0</v>
      </c>
      <c r="BW70" s="7">
        <f t="shared" si="177"/>
        <v>0</v>
      </c>
      <c r="BX70" s="7">
        <f t="shared" si="178"/>
        <v>0</v>
      </c>
      <c r="BY70" s="72">
        <v>0</v>
      </c>
      <c r="BZ70" s="7">
        <v>0</v>
      </c>
      <c r="CA70" s="7">
        <v>0</v>
      </c>
      <c r="CB70" s="7">
        <v>0</v>
      </c>
      <c r="CC70" s="11">
        <v>0</v>
      </c>
      <c r="CD70" s="72">
        <v>0</v>
      </c>
      <c r="CE70" s="7">
        <v>0</v>
      </c>
      <c r="CF70" s="7">
        <v>0</v>
      </c>
      <c r="CG70" s="7">
        <v>0</v>
      </c>
      <c r="CH70" s="11">
        <v>0</v>
      </c>
      <c r="CI70" s="72">
        <v>0</v>
      </c>
      <c r="CJ70" s="7">
        <v>0</v>
      </c>
      <c r="CK70" s="7">
        <v>0</v>
      </c>
      <c r="CL70" s="7">
        <v>0</v>
      </c>
      <c r="CM70" s="7">
        <v>0</v>
      </c>
      <c r="CN70" s="72">
        <f t="shared" si="138"/>
        <v>0</v>
      </c>
      <c r="CO70" s="7">
        <f t="shared" si="139"/>
        <v>0</v>
      </c>
      <c r="CP70" s="7">
        <f t="shared" si="140"/>
        <v>0</v>
      </c>
      <c r="CQ70" s="7">
        <f t="shared" si="141"/>
        <v>0</v>
      </c>
      <c r="CR70" s="11">
        <f t="shared" si="142"/>
        <v>0</v>
      </c>
      <c r="CS70" s="72">
        <f t="shared" si="147"/>
        <v>0</v>
      </c>
      <c r="CT70" s="7">
        <f t="shared" si="148"/>
        <v>0</v>
      </c>
      <c r="CU70" s="7">
        <f t="shared" si="149"/>
        <v>2.8060800000000001</v>
      </c>
      <c r="CV70" s="7">
        <f t="shared" si="150"/>
        <v>18.555648000000001</v>
      </c>
      <c r="CW70" s="11">
        <f t="shared" si="151"/>
        <v>19.448384000000001</v>
      </c>
      <c r="CX70" s="7">
        <f t="shared" si="152"/>
        <v>0</v>
      </c>
      <c r="CY70" s="7">
        <f t="shared" si="153"/>
        <v>0</v>
      </c>
      <c r="CZ70" s="7">
        <f t="shared" si="154"/>
        <v>2.8060800000000001</v>
      </c>
      <c r="DA70" s="7">
        <f t="shared" si="155"/>
        <v>18.555648000000001</v>
      </c>
      <c r="DB70" s="11">
        <f t="shared" si="156"/>
        <v>19.448384000000001</v>
      </c>
      <c r="DC70" s="7">
        <f t="shared" si="157"/>
        <v>0</v>
      </c>
      <c r="DD70" s="7">
        <f t="shared" si="158"/>
        <v>0</v>
      </c>
      <c r="DE70" s="7">
        <f t="shared" si="159"/>
        <v>326.51</v>
      </c>
      <c r="DF70" s="7">
        <f t="shared" si="160"/>
        <v>1868.73</v>
      </c>
      <c r="DG70" s="7">
        <f t="shared" si="161"/>
        <v>1846.08</v>
      </c>
      <c r="DH70" s="72">
        <f t="shared" si="162"/>
        <v>0</v>
      </c>
      <c r="DI70" s="7">
        <f t="shared" ref="DI70:DL76" si="184">(0.372*H70+0.252*W70+0.311*AL70+0.254*BA70+0.018*BP70)/1000</f>
        <v>0</v>
      </c>
      <c r="DJ70" s="7">
        <f t="shared" si="184"/>
        <v>0.44081999999999999</v>
      </c>
      <c r="DK70" s="7">
        <f t="shared" si="184"/>
        <v>2.9149920000000002</v>
      </c>
      <c r="DL70" s="7">
        <f t="shared" si="184"/>
        <v>3.0552359999999998</v>
      </c>
      <c r="DM70" s="70" t="s">
        <v>309</v>
      </c>
      <c r="DN70" s="2"/>
      <c r="DO70" s="30"/>
      <c r="DT70" s="1"/>
      <c r="DU70" s="1"/>
      <c r="DV70" s="1"/>
      <c r="DZ70" s="1"/>
      <c r="EA70" s="1"/>
      <c r="EB70" s="1"/>
      <c r="EC70" s="1"/>
      <c r="ED70" s="1"/>
      <c r="EE70" s="1"/>
      <c r="EF70" s="1"/>
      <c r="EG70" s="1"/>
      <c r="EH70" s="1"/>
    </row>
    <row r="71" spans="1:138" ht="45" customHeight="1" x14ac:dyDescent="0.25">
      <c r="A71" s="223" t="s">
        <v>1442</v>
      </c>
      <c r="B71" s="70" t="s">
        <v>835</v>
      </c>
      <c r="C71" s="2" t="s">
        <v>1418</v>
      </c>
      <c r="D71" s="2" t="s">
        <v>2</v>
      </c>
      <c r="E71" s="2" t="s">
        <v>309</v>
      </c>
      <c r="F71" s="68" t="s">
        <v>309</v>
      </c>
      <c r="G71" s="72">
        <v>6194</v>
      </c>
      <c r="H71" s="7">
        <v>7456</v>
      </c>
      <c r="I71" s="7">
        <v>7805</v>
      </c>
      <c r="J71" s="7">
        <v>7652</v>
      </c>
      <c r="K71" s="11">
        <v>7918</v>
      </c>
      <c r="L71" s="72">
        <f t="shared" si="179"/>
        <v>14.667392</v>
      </c>
      <c r="M71" s="7">
        <f t="shared" si="143"/>
        <v>17.655808</v>
      </c>
      <c r="N71" s="7">
        <f t="shared" si="144"/>
        <v>18.482240000000001</v>
      </c>
      <c r="O71" s="7">
        <f t="shared" si="145"/>
        <v>18.119935999999999</v>
      </c>
      <c r="P71" s="11">
        <f t="shared" si="146"/>
        <v>18.749824</v>
      </c>
      <c r="Q71" s="71">
        <v>6297.74</v>
      </c>
      <c r="R71" s="27">
        <v>6401.19</v>
      </c>
      <c r="S71" s="27">
        <v>5532.04</v>
      </c>
      <c r="T71" s="27">
        <v>6356.64</v>
      </c>
      <c r="U71" s="28">
        <v>5144.13</v>
      </c>
      <c r="V71" s="72">
        <v>0</v>
      </c>
      <c r="W71" s="7">
        <v>0</v>
      </c>
      <c r="X71" s="7">
        <v>0</v>
      </c>
      <c r="Y71" s="7">
        <v>0</v>
      </c>
      <c r="Z71" s="11">
        <v>0</v>
      </c>
      <c r="AA71" s="72">
        <f t="shared" si="180"/>
        <v>0</v>
      </c>
      <c r="AB71" s="7">
        <f t="shared" si="163"/>
        <v>0</v>
      </c>
      <c r="AC71" s="7">
        <f t="shared" si="164"/>
        <v>0</v>
      </c>
      <c r="AD71" s="7">
        <f t="shared" si="165"/>
        <v>0</v>
      </c>
      <c r="AE71" s="7">
        <f t="shared" si="166"/>
        <v>0</v>
      </c>
      <c r="AF71" s="72">
        <v>0</v>
      </c>
      <c r="AG71" s="7">
        <v>0</v>
      </c>
      <c r="AH71" s="7">
        <v>0</v>
      </c>
      <c r="AI71" s="7">
        <v>0</v>
      </c>
      <c r="AJ71" s="11">
        <v>0</v>
      </c>
      <c r="AK71" s="7">
        <v>0</v>
      </c>
      <c r="AL71" s="7">
        <v>0</v>
      </c>
      <c r="AM71" s="7">
        <v>0</v>
      </c>
      <c r="AN71" s="7">
        <v>0</v>
      </c>
      <c r="AO71" s="11">
        <v>0</v>
      </c>
      <c r="AP71" s="72">
        <f t="shared" si="181"/>
        <v>0</v>
      </c>
      <c r="AQ71" s="7">
        <f t="shared" si="167"/>
        <v>0</v>
      </c>
      <c r="AR71" s="7">
        <f t="shared" si="168"/>
        <v>0</v>
      </c>
      <c r="AS71" s="7">
        <f t="shared" si="169"/>
        <v>0</v>
      </c>
      <c r="AT71" s="11">
        <f t="shared" si="170"/>
        <v>0</v>
      </c>
      <c r="AU71" s="27">
        <v>0</v>
      </c>
      <c r="AV71" s="27">
        <v>0</v>
      </c>
      <c r="AW71" s="27">
        <v>0</v>
      </c>
      <c r="AX71" s="27">
        <v>0</v>
      </c>
      <c r="AY71" s="28">
        <v>0</v>
      </c>
      <c r="AZ71" s="27">
        <v>0</v>
      </c>
      <c r="BA71" s="27">
        <v>0</v>
      </c>
      <c r="BB71" s="27">
        <v>0</v>
      </c>
      <c r="BC71" s="27">
        <v>0</v>
      </c>
      <c r="BD71" s="27">
        <v>0</v>
      </c>
      <c r="BE71" s="72">
        <f t="shared" si="182"/>
        <v>0</v>
      </c>
      <c r="BF71" s="7">
        <f t="shared" si="171"/>
        <v>0</v>
      </c>
      <c r="BG71" s="7">
        <f t="shared" si="172"/>
        <v>0</v>
      </c>
      <c r="BH71" s="7">
        <f t="shared" si="173"/>
        <v>0</v>
      </c>
      <c r="BI71" s="7">
        <f t="shared" si="174"/>
        <v>0</v>
      </c>
      <c r="BJ71" s="72">
        <v>0</v>
      </c>
      <c r="BK71" s="7">
        <v>0</v>
      </c>
      <c r="BL71" s="7">
        <v>0</v>
      </c>
      <c r="BM71" s="7">
        <v>0</v>
      </c>
      <c r="BN71" s="11">
        <v>0</v>
      </c>
      <c r="BO71" s="7">
        <v>0</v>
      </c>
      <c r="BP71" s="7">
        <v>0</v>
      </c>
      <c r="BQ71" s="7">
        <v>0</v>
      </c>
      <c r="BR71" s="7">
        <v>0</v>
      </c>
      <c r="BS71" s="7">
        <v>0</v>
      </c>
      <c r="BT71" s="72">
        <f t="shared" si="183"/>
        <v>0</v>
      </c>
      <c r="BU71" s="7">
        <f t="shared" si="175"/>
        <v>0</v>
      </c>
      <c r="BV71" s="7">
        <f t="shared" si="176"/>
        <v>0</v>
      </c>
      <c r="BW71" s="7">
        <f t="shared" si="177"/>
        <v>0</v>
      </c>
      <c r="BX71" s="7">
        <f t="shared" si="178"/>
        <v>0</v>
      </c>
      <c r="BY71" s="72">
        <v>0</v>
      </c>
      <c r="BZ71" s="7">
        <v>0</v>
      </c>
      <c r="CA71" s="7">
        <v>0</v>
      </c>
      <c r="CB71" s="7">
        <v>0</v>
      </c>
      <c r="CC71" s="11">
        <v>0</v>
      </c>
      <c r="CD71" s="72">
        <v>0</v>
      </c>
      <c r="CE71" s="7">
        <v>0</v>
      </c>
      <c r="CF71" s="7">
        <v>0</v>
      </c>
      <c r="CG71" s="7">
        <v>0</v>
      </c>
      <c r="CH71" s="11">
        <v>0</v>
      </c>
      <c r="CI71" s="72">
        <v>0</v>
      </c>
      <c r="CJ71" s="7">
        <v>0</v>
      </c>
      <c r="CK71" s="7">
        <v>0</v>
      </c>
      <c r="CL71" s="7">
        <v>0</v>
      </c>
      <c r="CM71" s="7">
        <v>0</v>
      </c>
      <c r="CN71" s="72">
        <f t="shared" si="138"/>
        <v>0</v>
      </c>
      <c r="CO71" s="7">
        <f t="shared" si="139"/>
        <v>0</v>
      </c>
      <c r="CP71" s="7">
        <f t="shared" si="140"/>
        <v>0</v>
      </c>
      <c r="CQ71" s="7">
        <f t="shared" si="141"/>
        <v>0</v>
      </c>
      <c r="CR71" s="11">
        <f t="shared" si="142"/>
        <v>0</v>
      </c>
      <c r="CS71" s="72">
        <f t="shared" si="147"/>
        <v>14.667392</v>
      </c>
      <c r="CT71" s="7">
        <f t="shared" si="148"/>
        <v>17.655808</v>
      </c>
      <c r="CU71" s="7">
        <f t="shared" si="149"/>
        <v>18.482240000000001</v>
      </c>
      <c r="CV71" s="7">
        <f t="shared" si="150"/>
        <v>18.119935999999999</v>
      </c>
      <c r="CW71" s="11">
        <f t="shared" si="151"/>
        <v>18.749824</v>
      </c>
      <c r="CX71" s="7">
        <f t="shared" si="152"/>
        <v>14.667392</v>
      </c>
      <c r="CY71" s="7">
        <f t="shared" si="153"/>
        <v>17.655808</v>
      </c>
      <c r="CZ71" s="7">
        <f t="shared" si="154"/>
        <v>18.482240000000001</v>
      </c>
      <c r="DA71" s="7">
        <f t="shared" si="155"/>
        <v>18.119935999999999</v>
      </c>
      <c r="DB71" s="11">
        <f t="shared" si="156"/>
        <v>18.749824</v>
      </c>
      <c r="DC71" s="7">
        <f t="shared" si="157"/>
        <v>6297.74</v>
      </c>
      <c r="DD71" s="7">
        <f t="shared" si="158"/>
        <v>6401.19</v>
      </c>
      <c r="DE71" s="7">
        <f t="shared" si="159"/>
        <v>5532.04</v>
      </c>
      <c r="DF71" s="7">
        <f t="shared" si="160"/>
        <v>6356.64</v>
      </c>
      <c r="DG71" s="7">
        <f t="shared" si="161"/>
        <v>5144.13</v>
      </c>
      <c r="DH71" s="72">
        <f t="shared" si="162"/>
        <v>2.3041680000000002</v>
      </c>
      <c r="DI71" s="7">
        <f t="shared" si="184"/>
        <v>2.7736320000000001</v>
      </c>
      <c r="DJ71" s="7">
        <f t="shared" si="184"/>
        <v>2.9034599999999999</v>
      </c>
      <c r="DK71" s="7">
        <f t="shared" si="184"/>
        <v>2.8465439999999997</v>
      </c>
      <c r="DL71" s="7">
        <f t="shared" si="184"/>
        <v>2.9454959999999999</v>
      </c>
      <c r="DM71" s="70" t="s">
        <v>309</v>
      </c>
      <c r="DN71" s="2"/>
      <c r="DO71" s="30"/>
      <c r="DT71" s="1"/>
      <c r="DU71" s="1"/>
      <c r="DV71" s="1"/>
      <c r="DZ71" s="1"/>
      <c r="EA71" s="1"/>
      <c r="EB71" s="1"/>
      <c r="EC71" s="1"/>
      <c r="ED71" s="1"/>
      <c r="EE71" s="1"/>
      <c r="EF71" s="1"/>
      <c r="EG71" s="1"/>
      <c r="EH71" s="1"/>
    </row>
    <row r="72" spans="1:138" ht="24.75" customHeight="1" x14ac:dyDescent="0.25">
      <c r="A72" s="223" t="s">
        <v>1457</v>
      </c>
      <c r="B72" s="70" t="s">
        <v>1599</v>
      </c>
      <c r="C72" s="2" t="s">
        <v>1416</v>
      </c>
      <c r="D72" s="2" t="s">
        <v>1</v>
      </c>
      <c r="E72" s="2" t="s">
        <v>309</v>
      </c>
      <c r="F72" s="68" t="s">
        <v>309</v>
      </c>
      <c r="G72" s="72">
        <v>8024</v>
      </c>
      <c r="H72" s="7">
        <v>7328</v>
      </c>
      <c r="I72" s="7">
        <v>7559</v>
      </c>
      <c r="J72" s="7">
        <v>6718</v>
      </c>
      <c r="K72" s="11">
        <v>7140</v>
      </c>
      <c r="L72" s="72">
        <f t="shared" si="179"/>
        <v>19.000832000000003</v>
      </c>
      <c r="M72" s="7">
        <f t="shared" si="143"/>
        <v>17.352703999999999</v>
      </c>
      <c r="N72" s="7">
        <f t="shared" si="144"/>
        <v>17.899712000000001</v>
      </c>
      <c r="O72" s="7">
        <f t="shared" si="145"/>
        <v>15.908223999999999</v>
      </c>
      <c r="P72" s="11">
        <f t="shared" si="146"/>
        <v>16.907520000000002</v>
      </c>
      <c r="Q72" s="71">
        <v>2003.59</v>
      </c>
      <c r="R72" s="27">
        <v>1854.5</v>
      </c>
      <c r="S72" s="27">
        <v>1839.81</v>
      </c>
      <c r="T72" s="27">
        <v>1719.7</v>
      </c>
      <c r="U72" s="28">
        <v>1793.39</v>
      </c>
      <c r="V72" s="72">
        <v>0</v>
      </c>
      <c r="W72" s="7">
        <v>0</v>
      </c>
      <c r="X72" s="7">
        <v>0</v>
      </c>
      <c r="Y72" s="7">
        <v>0</v>
      </c>
      <c r="Z72" s="11">
        <v>0</v>
      </c>
      <c r="AA72" s="72">
        <f t="shared" si="180"/>
        <v>0</v>
      </c>
      <c r="AB72" s="7">
        <f t="shared" si="163"/>
        <v>0</v>
      </c>
      <c r="AC72" s="7">
        <f t="shared" si="164"/>
        <v>0</v>
      </c>
      <c r="AD72" s="7">
        <f t="shared" si="165"/>
        <v>0</v>
      </c>
      <c r="AE72" s="7">
        <f t="shared" si="166"/>
        <v>0</v>
      </c>
      <c r="AF72" s="72">
        <v>0</v>
      </c>
      <c r="AG72" s="7">
        <v>0</v>
      </c>
      <c r="AH72" s="7">
        <v>0</v>
      </c>
      <c r="AI72" s="7">
        <v>0</v>
      </c>
      <c r="AJ72" s="11">
        <v>0</v>
      </c>
      <c r="AK72" s="7">
        <v>0</v>
      </c>
      <c r="AL72" s="7">
        <v>0</v>
      </c>
      <c r="AM72" s="7">
        <v>0</v>
      </c>
      <c r="AN72" s="7">
        <v>0</v>
      </c>
      <c r="AO72" s="11">
        <v>0</v>
      </c>
      <c r="AP72" s="72">
        <f t="shared" si="181"/>
        <v>0</v>
      </c>
      <c r="AQ72" s="7">
        <f t="shared" si="167"/>
        <v>0</v>
      </c>
      <c r="AR72" s="7">
        <f t="shared" si="168"/>
        <v>0</v>
      </c>
      <c r="AS72" s="7">
        <f t="shared" si="169"/>
        <v>0</v>
      </c>
      <c r="AT72" s="11">
        <f t="shared" si="170"/>
        <v>0</v>
      </c>
      <c r="AU72" s="27">
        <v>0</v>
      </c>
      <c r="AV72" s="27">
        <v>0</v>
      </c>
      <c r="AW72" s="27">
        <v>0</v>
      </c>
      <c r="AX72" s="27">
        <v>0</v>
      </c>
      <c r="AY72" s="28">
        <v>0</v>
      </c>
      <c r="AZ72" s="27">
        <v>0</v>
      </c>
      <c r="BA72" s="27">
        <v>0</v>
      </c>
      <c r="BB72" s="27">
        <v>0</v>
      </c>
      <c r="BC72" s="27">
        <v>0</v>
      </c>
      <c r="BD72" s="27">
        <v>0</v>
      </c>
      <c r="BE72" s="72">
        <f t="shared" si="182"/>
        <v>0</v>
      </c>
      <c r="BF72" s="7">
        <f t="shared" si="171"/>
        <v>0</v>
      </c>
      <c r="BG72" s="7">
        <f t="shared" si="172"/>
        <v>0</v>
      </c>
      <c r="BH72" s="7">
        <f t="shared" si="173"/>
        <v>0</v>
      </c>
      <c r="BI72" s="7">
        <f t="shared" si="174"/>
        <v>0</v>
      </c>
      <c r="BJ72" s="72">
        <v>0</v>
      </c>
      <c r="BK72" s="7">
        <v>0</v>
      </c>
      <c r="BL72" s="7">
        <v>0</v>
      </c>
      <c r="BM72" s="7">
        <v>0</v>
      </c>
      <c r="BN72" s="11">
        <v>0</v>
      </c>
      <c r="BO72" s="7">
        <v>0</v>
      </c>
      <c r="BP72" s="7">
        <v>0</v>
      </c>
      <c r="BQ72" s="7">
        <v>0</v>
      </c>
      <c r="BR72" s="7">
        <v>0</v>
      </c>
      <c r="BS72" s="7">
        <v>0</v>
      </c>
      <c r="BT72" s="72">
        <f t="shared" si="183"/>
        <v>0</v>
      </c>
      <c r="BU72" s="7">
        <f t="shared" si="175"/>
        <v>0</v>
      </c>
      <c r="BV72" s="7">
        <f t="shared" si="176"/>
        <v>0</v>
      </c>
      <c r="BW72" s="7">
        <f t="shared" si="177"/>
        <v>0</v>
      </c>
      <c r="BX72" s="7">
        <f t="shared" si="178"/>
        <v>0</v>
      </c>
      <c r="BY72" s="72">
        <v>0</v>
      </c>
      <c r="BZ72" s="7">
        <v>0</v>
      </c>
      <c r="CA72" s="7">
        <v>0</v>
      </c>
      <c r="CB72" s="7">
        <v>0</v>
      </c>
      <c r="CC72" s="11">
        <v>0</v>
      </c>
      <c r="CD72" s="72">
        <v>0</v>
      </c>
      <c r="CE72" s="7">
        <v>0</v>
      </c>
      <c r="CF72" s="7">
        <v>0</v>
      </c>
      <c r="CG72" s="7">
        <v>0</v>
      </c>
      <c r="CH72" s="11">
        <v>0</v>
      </c>
      <c r="CI72" s="72">
        <v>0</v>
      </c>
      <c r="CJ72" s="7">
        <v>0</v>
      </c>
      <c r="CK72" s="7">
        <v>0</v>
      </c>
      <c r="CL72" s="7">
        <v>0</v>
      </c>
      <c r="CM72" s="7">
        <v>0</v>
      </c>
      <c r="CN72" s="72">
        <f t="shared" si="138"/>
        <v>0</v>
      </c>
      <c r="CO72" s="7">
        <f t="shared" si="139"/>
        <v>0</v>
      </c>
      <c r="CP72" s="7">
        <f t="shared" si="140"/>
        <v>0</v>
      </c>
      <c r="CQ72" s="7">
        <f t="shared" si="141"/>
        <v>0</v>
      </c>
      <c r="CR72" s="11">
        <f t="shared" si="142"/>
        <v>0</v>
      </c>
      <c r="CS72" s="72">
        <f t="shared" si="147"/>
        <v>19.000832000000003</v>
      </c>
      <c r="CT72" s="7">
        <f t="shared" si="148"/>
        <v>17.352703999999999</v>
      </c>
      <c r="CU72" s="7">
        <f t="shared" si="149"/>
        <v>17.899712000000001</v>
      </c>
      <c r="CV72" s="7">
        <f t="shared" si="150"/>
        <v>15.908223999999999</v>
      </c>
      <c r="CW72" s="11">
        <f t="shared" si="151"/>
        <v>16.907520000000002</v>
      </c>
      <c r="CX72" s="7">
        <f t="shared" si="152"/>
        <v>19.000832000000003</v>
      </c>
      <c r="CY72" s="7">
        <f t="shared" si="153"/>
        <v>17.352703999999999</v>
      </c>
      <c r="CZ72" s="7">
        <f t="shared" si="154"/>
        <v>17.899712000000001</v>
      </c>
      <c r="DA72" s="7">
        <f t="shared" si="155"/>
        <v>15.908223999999999</v>
      </c>
      <c r="DB72" s="11">
        <f t="shared" si="156"/>
        <v>16.907520000000002</v>
      </c>
      <c r="DC72" s="7">
        <f t="shared" si="157"/>
        <v>2003.59</v>
      </c>
      <c r="DD72" s="7">
        <f t="shared" si="158"/>
        <v>1854.5</v>
      </c>
      <c r="DE72" s="7">
        <f t="shared" si="159"/>
        <v>1839.81</v>
      </c>
      <c r="DF72" s="7">
        <f t="shared" si="160"/>
        <v>1719.7</v>
      </c>
      <c r="DG72" s="7">
        <f t="shared" si="161"/>
        <v>1793.39</v>
      </c>
      <c r="DH72" s="72">
        <f t="shared" si="162"/>
        <v>2.984928</v>
      </c>
      <c r="DI72" s="7">
        <f t="shared" si="184"/>
        <v>2.726016</v>
      </c>
      <c r="DJ72" s="7">
        <f t="shared" si="184"/>
        <v>2.8119479999999997</v>
      </c>
      <c r="DK72" s="7">
        <f t="shared" si="184"/>
        <v>2.4990960000000002</v>
      </c>
      <c r="DL72" s="7">
        <f t="shared" si="184"/>
        <v>2.6560799999999998</v>
      </c>
      <c r="DM72" s="70" t="s">
        <v>309</v>
      </c>
      <c r="DN72" s="2"/>
      <c r="DO72" s="30"/>
      <c r="DT72" s="1"/>
      <c r="DU72" s="1"/>
      <c r="DV72" s="1"/>
      <c r="DZ72" s="1"/>
      <c r="EA72" s="1"/>
      <c r="EB72" s="1"/>
      <c r="EC72" s="1"/>
      <c r="ED72" s="1"/>
      <c r="EE72" s="1"/>
      <c r="EF72" s="1"/>
      <c r="EG72" s="1"/>
      <c r="EH72" s="1"/>
    </row>
    <row r="73" spans="1:138" ht="20.25" customHeight="1" x14ac:dyDescent="0.25">
      <c r="A73" s="223" t="s">
        <v>1465</v>
      </c>
      <c r="B73" s="70" t="s">
        <v>177</v>
      </c>
      <c r="C73" s="2" t="s">
        <v>126</v>
      </c>
      <c r="D73" s="2" t="s">
        <v>0</v>
      </c>
      <c r="E73" s="2" t="s">
        <v>309</v>
      </c>
      <c r="F73" s="68" t="s">
        <v>309</v>
      </c>
      <c r="G73" s="72">
        <v>1608</v>
      </c>
      <c r="H73" s="7">
        <v>1235</v>
      </c>
      <c r="I73" s="7">
        <v>1223</v>
      </c>
      <c r="J73" s="7">
        <v>2038</v>
      </c>
      <c r="K73" s="11">
        <v>2639</v>
      </c>
      <c r="L73" s="72">
        <f t="shared" si="179"/>
        <v>3.807744</v>
      </c>
      <c r="M73" s="7">
        <f t="shared" si="143"/>
        <v>2.92448</v>
      </c>
      <c r="N73" s="7">
        <f t="shared" si="144"/>
        <v>2.896064</v>
      </c>
      <c r="O73" s="7">
        <f t="shared" si="145"/>
        <v>4.8259840000000001</v>
      </c>
      <c r="P73" s="11">
        <f t="shared" si="146"/>
        <v>6.2491520000000005</v>
      </c>
      <c r="Q73" s="71">
        <v>444.72</v>
      </c>
      <c r="R73" s="27">
        <v>355.95</v>
      </c>
      <c r="S73" s="27">
        <v>379.03</v>
      </c>
      <c r="T73" s="27">
        <v>480.04</v>
      </c>
      <c r="U73" s="28">
        <v>540.26</v>
      </c>
      <c r="V73" s="72">
        <v>4375</v>
      </c>
      <c r="W73" s="7">
        <v>4219</v>
      </c>
      <c r="X73" s="7">
        <v>5161</v>
      </c>
      <c r="Y73" s="7">
        <v>8980</v>
      </c>
      <c r="Z73" s="11">
        <v>8716</v>
      </c>
      <c r="AA73" s="72">
        <f t="shared" si="180"/>
        <v>5.2281250000000004</v>
      </c>
      <c r="AB73" s="7">
        <f t="shared" si="163"/>
        <v>5.0417050000000003</v>
      </c>
      <c r="AC73" s="7">
        <f t="shared" si="164"/>
        <v>6.1673950000000008</v>
      </c>
      <c r="AD73" s="7">
        <f t="shared" si="165"/>
        <v>10.731100000000001</v>
      </c>
      <c r="AE73" s="7">
        <f t="shared" si="166"/>
        <v>10.415620000000001</v>
      </c>
      <c r="AF73" s="72">
        <v>367.35</v>
      </c>
      <c r="AG73" s="7">
        <v>334.61</v>
      </c>
      <c r="AH73" s="7">
        <v>425.04</v>
      </c>
      <c r="AI73" s="7">
        <v>670.75</v>
      </c>
      <c r="AJ73" s="11">
        <v>662.46</v>
      </c>
      <c r="AK73" s="7">
        <v>0</v>
      </c>
      <c r="AL73" s="7">
        <v>0</v>
      </c>
      <c r="AM73" s="7">
        <v>0</v>
      </c>
      <c r="AN73" s="7">
        <v>0</v>
      </c>
      <c r="AO73" s="11">
        <v>0</v>
      </c>
      <c r="AP73" s="72">
        <f t="shared" si="181"/>
        <v>0</v>
      </c>
      <c r="AQ73" s="7">
        <f t="shared" si="167"/>
        <v>0</v>
      </c>
      <c r="AR73" s="7">
        <f t="shared" si="168"/>
        <v>0</v>
      </c>
      <c r="AS73" s="7">
        <f t="shared" si="169"/>
        <v>0</v>
      </c>
      <c r="AT73" s="11">
        <f t="shared" si="170"/>
        <v>0</v>
      </c>
      <c r="AU73" s="27">
        <v>0</v>
      </c>
      <c r="AV73" s="27">
        <v>0</v>
      </c>
      <c r="AW73" s="27">
        <v>0</v>
      </c>
      <c r="AX73" s="27">
        <v>0</v>
      </c>
      <c r="AY73" s="28">
        <v>0</v>
      </c>
      <c r="AZ73" s="27">
        <v>0</v>
      </c>
      <c r="BA73" s="27">
        <v>0</v>
      </c>
      <c r="BB73" s="27">
        <v>0</v>
      </c>
      <c r="BC73" s="27">
        <v>0</v>
      </c>
      <c r="BD73" s="27">
        <v>0</v>
      </c>
      <c r="BE73" s="72">
        <f t="shared" si="182"/>
        <v>0</v>
      </c>
      <c r="BF73" s="7">
        <f t="shared" si="171"/>
        <v>0</v>
      </c>
      <c r="BG73" s="7">
        <f t="shared" si="172"/>
        <v>0</v>
      </c>
      <c r="BH73" s="7">
        <f t="shared" si="173"/>
        <v>0</v>
      </c>
      <c r="BI73" s="7">
        <f t="shared" si="174"/>
        <v>0</v>
      </c>
      <c r="BJ73" s="72">
        <v>0</v>
      </c>
      <c r="BK73" s="7">
        <v>0</v>
      </c>
      <c r="BL73" s="7">
        <v>0</v>
      </c>
      <c r="BM73" s="7">
        <v>0</v>
      </c>
      <c r="BN73" s="11">
        <v>0</v>
      </c>
      <c r="BO73" s="7">
        <v>0</v>
      </c>
      <c r="BP73" s="7">
        <v>0</v>
      </c>
      <c r="BQ73" s="7">
        <v>0</v>
      </c>
      <c r="BR73" s="7">
        <v>0</v>
      </c>
      <c r="BS73" s="7">
        <v>0</v>
      </c>
      <c r="BT73" s="72">
        <f t="shared" si="183"/>
        <v>0</v>
      </c>
      <c r="BU73" s="7">
        <f t="shared" si="175"/>
        <v>0</v>
      </c>
      <c r="BV73" s="7">
        <f t="shared" si="176"/>
        <v>0</v>
      </c>
      <c r="BW73" s="7">
        <f t="shared" si="177"/>
        <v>0</v>
      </c>
      <c r="BX73" s="7">
        <f t="shared" si="178"/>
        <v>0</v>
      </c>
      <c r="BY73" s="72">
        <v>0</v>
      </c>
      <c r="BZ73" s="7">
        <v>0</v>
      </c>
      <c r="CA73" s="7">
        <v>0</v>
      </c>
      <c r="CB73" s="7">
        <v>0</v>
      </c>
      <c r="CC73" s="11">
        <v>0</v>
      </c>
      <c r="CD73" s="72">
        <v>0</v>
      </c>
      <c r="CE73" s="7">
        <v>0</v>
      </c>
      <c r="CF73" s="7">
        <v>0</v>
      </c>
      <c r="CG73" s="7">
        <v>0</v>
      </c>
      <c r="CH73" s="11">
        <v>0</v>
      </c>
      <c r="CI73" s="72">
        <v>0</v>
      </c>
      <c r="CJ73" s="7">
        <v>0</v>
      </c>
      <c r="CK73" s="7">
        <v>0</v>
      </c>
      <c r="CL73" s="7">
        <v>0</v>
      </c>
      <c r="CM73" s="7">
        <v>0</v>
      </c>
      <c r="CN73" s="72">
        <f t="shared" si="138"/>
        <v>0</v>
      </c>
      <c r="CO73" s="7">
        <f t="shared" si="139"/>
        <v>0</v>
      </c>
      <c r="CP73" s="7">
        <f t="shared" si="140"/>
        <v>0</v>
      </c>
      <c r="CQ73" s="7">
        <f t="shared" si="141"/>
        <v>0</v>
      </c>
      <c r="CR73" s="11">
        <f t="shared" si="142"/>
        <v>0</v>
      </c>
      <c r="CS73" s="72">
        <f t="shared" si="147"/>
        <v>9.0358689999999999</v>
      </c>
      <c r="CT73" s="7">
        <f t="shared" si="148"/>
        <v>7.9661850000000003</v>
      </c>
      <c r="CU73" s="7">
        <f t="shared" si="149"/>
        <v>9.0634590000000017</v>
      </c>
      <c r="CV73" s="7">
        <f t="shared" si="150"/>
        <v>15.557084000000001</v>
      </c>
      <c r="CW73" s="11">
        <f t="shared" si="151"/>
        <v>16.664771999999999</v>
      </c>
      <c r="CX73" s="7">
        <f t="shared" si="152"/>
        <v>9.0358689999999999</v>
      </c>
      <c r="CY73" s="7">
        <f t="shared" si="153"/>
        <v>7.9661850000000003</v>
      </c>
      <c r="CZ73" s="7">
        <f t="shared" si="154"/>
        <v>9.0634590000000017</v>
      </c>
      <c r="DA73" s="7">
        <f t="shared" si="155"/>
        <v>15.557084000000001</v>
      </c>
      <c r="DB73" s="11">
        <f t="shared" si="156"/>
        <v>16.664771999999999</v>
      </c>
      <c r="DC73" s="7">
        <f t="shared" si="157"/>
        <v>812.07</v>
      </c>
      <c r="DD73" s="7">
        <f t="shared" si="158"/>
        <v>690.56</v>
      </c>
      <c r="DE73" s="7">
        <f t="shared" si="159"/>
        <v>804.06999999999994</v>
      </c>
      <c r="DF73" s="7">
        <f t="shared" si="160"/>
        <v>1150.79</v>
      </c>
      <c r="DG73" s="7">
        <f t="shared" si="161"/>
        <v>1202.72</v>
      </c>
      <c r="DH73" s="72">
        <f t="shared" si="162"/>
        <v>1.7006759999999999</v>
      </c>
      <c r="DI73" s="7">
        <f t="shared" si="184"/>
        <v>1.5226080000000002</v>
      </c>
      <c r="DJ73" s="7">
        <f t="shared" si="184"/>
        <v>1.7555280000000002</v>
      </c>
      <c r="DK73" s="7">
        <f t="shared" si="184"/>
        <v>3.021096</v>
      </c>
      <c r="DL73" s="7">
        <f t="shared" si="184"/>
        <v>3.17814</v>
      </c>
      <c r="DM73" s="70" t="s">
        <v>309</v>
      </c>
      <c r="DN73" s="2"/>
      <c r="DO73" s="30"/>
      <c r="DT73" s="1"/>
      <c r="DU73" s="1"/>
      <c r="DV73" s="1"/>
      <c r="DZ73" s="1"/>
      <c r="EA73" s="1"/>
      <c r="EB73" s="1"/>
      <c r="EC73" s="1"/>
      <c r="ED73" s="1"/>
      <c r="EE73" s="1"/>
      <c r="EF73" s="1"/>
      <c r="EG73" s="1"/>
      <c r="EH73" s="1"/>
    </row>
    <row r="74" spans="1:138" ht="48" customHeight="1" x14ac:dyDescent="0.25">
      <c r="A74" s="223" t="s">
        <v>1428</v>
      </c>
      <c r="B74" s="70" t="s">
        <v>398</v>
      </c>
      <c r="C74" s="2" t="s">
        <v>1416</v>
      </c>
      <c r="D74" s="2" t="s">
        <v>2</v>
      </c>
      <c r="E74" s="2" t="s">
        <v>309</v>
      </c>
      <c r="F74" s="68" t="s">
        <v>309</v>
      </c>
      <c r="G74" s="72">
        <v>3921</v>
      </c>
      <c r="H74" s="7">
        <v>4320</v>
      </c>
      <c r="I74" s="7">
        <v>6827</v>
      </c>
      <c r="J74" s="7">
        <v>6593</v>
      </c>
      <c r="K74" s="11">
        <v>6856</v>
      </c>
      <c r="L74" s="72">
        <f t="shared" si="179"/>
        <v>9.2849280000000007</v>
      </c>
      <c r="M74" s="7">
        <f t="shared" si="143"/>
        <v>10.229760000000001</v>
      </c>
      <c r="N74" s="7">
        <f t="shared" si="144"/>
        <v>16.166335999999998</v>
      </c>
      <c r="O74" s="7">
        <f t="shared" si="145"/>
        <v>15.612223999999999</v>
      </c>
      <c r="P74" s="11">
        <f t="shared" si="146"/>
        <v>16.235008000000001</v>
      </c>
      <c r="Q74" s="71">
        <v>2340.73</v>
      </c>
      <c r="R74" s="27">
        <v>2367.14</v>
      </c>
      <c r="S74" s="27">
        <v>2178.15</v>
      </c>
      <c r="T74" s="27">
        <v>1367.39</v>
      </c>
      <c r="U74" s="28">
        <v>2181.04</v>
      </c>
      <c r="V74" s="72">
        <v>0</v>
      </c>
      <c r="W74" s="7">
        <v>0</v>
      </c>
      <c r="X74" s="7">
        <v>0</v>
      </c>
      <c r="Y74" s="7">
        <v>0</v>
      </c>
      <c r="Z74" s="11">
        <v>0</v>
      </c>
      <c r="AA74" s="72">
        <f t="shared" si="180"/>
        <v>0</v>
      </c>
      <c r="AB74" s="7">
        <f t="shared" si="163"/>
        <v>0</v>
      </c>
      <c r="AC74" s="7">
        <f t="shared" si="164"/>
        <v>0</v>
      </c>
      <c r="AD74" s="7">
        <f t="shared" si="165"/>
        <v>0</v>
      </c>
      <c r="AE74" s="7">
        <f t="shared" si="166"/>
        <v>0</v>
      </c>
      <c r="AF74" s="72">
        <v>0</v>
      </c>
      <c r="AG74" s="7">
        <v>0</v>
      </c>
      <c r="AH74" s="7">
        <v>0</v>
      </c>
      <c r="AI74" s="7">
        <v>0</v>
      </c>
      <c r="AJ74" s="11">
        <v>0</v>
      </c>
      <c r="AK74" s="7">
        <v>0</v>
      </c>
      <c r="AL74" s="7">
        <v>0</v>
      </c>
      <c r="AM74" s="7">
        <v>0</v>
      </c>
      <c r="AN74" s="7">
        <v>0</v>
      </c>
      <c r="AO74" s="11">
        <v>0</v>
      </c>
      <c r="AP74" s="72">
        <f t="shared" si="181"/>
        <v>0</v>
      </c>
      <c r="AQ74" s="7">
        <f t="shared" si="167"/>
        <v>0</v>
      </c>
      <c r="AR74" s="7">
        <f t="shared" si="168"/>
        <v>0</v>
      </c>
      <c r="AS74" s="7">
        <f t="shared" si="169"/>
        <v>0</v>
      </c>
      <c r="AT74" s="11">
        <f t="shared" si="170"/>
        <v>0</v>
      </c>
      <c r="AU74" s="27">
        <v>0</v>
      </c>
      <c r="AV74" s="27">
        <v>0</v>
      </c>
      <c r="AW74" s="27">
        <v>0</v>
      </c>
      <c r="AX74" s="27">
        <v>0</v>
      </c>
      <c r="AY74" s="28">
        <v>0</v>
      </c>
      <c r="AZ74" s="27">
        <v>0</v>
      </c>
      <c r="BA74" s="27">
        <v>0</v>
      </c>
      <c r="BB74" s="27">
        <v>0</v>
      </c>
      <c r="BC74" s="27">
        <v>0</v>
      </c>
      <c r="BD74" s="27">
        <v>0</v>
      </c>
      <c r="BE74" s="72">
        <f t="shared" si="182"/>
        <v>0</v>
      </c>
      <c r="BF74" s="7">
        <f t="shared" si="171"/>
        <v>0</v>
      </c>
      <c r="BG74" s="7">
        <f t="shared" si="172"/>
        <v>0</v>
      </c>
      <c r="BH74" s="7">
        <f t="shared" si="173"/>
        <v>0</v>
      </c>
      <c r="BI74" s="7">
        <f t="shared" si="174"/>
        <v>0</v>
      </c>
      <c r="BJ74" s="72">
        <v>0</v>
      </c>
      <c r="BK74" s="7">
        <v>0</v>
      </c>
      <c r="BL74" s="7">
        <v>0</v>
      </c>
      <c r="BM74" s="7">
        <v>0</v>
      </c>
      <c r="BN74" s="11">
        <v>0</v>
      </c>
      <c r="BO74" s="7">
        <v>0</v>
      </c>
      <c r="BP74" s="7">
        <v>0</v>
      </c>
      <c r="BQ74" s="7">
        <v>0</v>
      </c>
      <c r="BR74" s="7">
        <v>0</v>
      </c>
      <c r="BS74" s="7">
        <v>0</v>
      </c>
      <c r="BT74" s="72">
        <f t="shared" si="183"/>
        <v>0</v>
      </c>
      <c r="BU74" s="7">
        <f t="shared" si="175"/>
        <v>0</v>
      </c>
      <c r="BV74" s="7">
        <f t="shared" si="176"/>
        <v>0</v>
      </c>
      <c r="BW74" s="7">
        <f t="shared" si="177"/>
        <v>0</v>
      </c>
      <c r="BX74" s="7">
        <f t="shared" si="178"/>
        <v>0</v>
      </c>
      <c r="BY74" s="72">
        <v>0</v>
      </c>
      <c r="BZ74" s="7">
        <v>0</v>
      </c>
      <c r="CA74" s="7">
        <v>0</v>
      </c>
      <c r="CB74" s="7">
        <v>0</v>
      </c>
      <c r="CC74" s="11">
        <v>0</v>
      </c>
      <c r="CD74" s="72">
        <v>0</v>
      </c>
      <c r="CE74" s="7">
        <v>0</v>
      </c>
      <c r="CF74" s="7">
        <v>0</v>
      </c>
      <c r="CG74" s="7">
        <v>0</v>
      </c>
      <c r="CH74" s="11">
        <v>0</v>
      </c>
      <c r="CI74" s="72">
        <v>0</v>
      </c>
      <c r="CJ74" s="7">
        <v>0</v>
      </c>
      <c r="CK74" s="7">
        <v>0</v>
      </c>
      <c r="CL74" s="7">
        <v>0</v>
      </c>
      <c r="CM74" s="7">
        <v>0</v>
      </c>
      <c r="CN74" s="72">
        <f t="shared" si="138"/>
        <v>0</v>
      </c>
      <c r="CO74" s="7">
        <f t="shared" si="139"/>
        <v>0</v>
      </c>
      <c r="CP74" s="7">
        <f t="shared" si="140"/>
        <v>0</v>
      </c>
      <c r="CQ74" s="7">
        <f t="shared" si="141"/>
        <v>0</v>
      </c>
      <c r="CR74" s="11">
        <f t="shared" si="142"/>
        <v>0</v>
      </c>
      <c r="CS74" s="72">
        <f t="shared" si="147"/>
        <v>9.2849280000000007</v>
      </c>
      <c r="CT74" s="7">
        <f t="shared" si="148"/>
        <v>10.229760000000001</v>
      </c>
      <c r="CU74" s="7">
        <f t="shared" si="149"/>
        <v>16.166335999999998</v>
      </c>
      <c r="CV74" s="7">
        <f t="shared" si="150"/>
        <v>15.612223999999999</v>
      </c>
      <c r="CW74" s="11">
        <f t="shared" si="151"/>
        <v>16.235008000000001</v>
      </c>
      <c r="CX74" s="7">
        <f t="shared" si="152"/>
        <v>9.2849280000000007</v>
      </c>
      <c r="CY74" s="7">
        <f t="shared" si="153"/>
        <v>10.229760000000001</v>
      </c>
      <c r="CZ74" s="7">
        <f t="shared" si="154"/>
        <v>16.166335999999998</v>
      </c>
      <c r="DA74" s="7">
        <f t="shared" si="155"/>
        <v>15.612223999999999</v>
      </c>
      <c r="DB74" s="11">
        <f t="shared" si="156"/>
        <v>16.235008000000001</v>
      </c>
      <c r="DC74" s="7">
        <f t="shared" si="157"/>
        <v>2340.73</v>
      </c>
      <c r="DD74" s="7">
        <f t="shared" si="158"/>
        <v>2367.14</v>
      </c>
      <c r="DE74" s="7">
        <f t="shared" si="159"/>
        <v>2178.15</v>
      </c>
      <c r="DF74" s="7">
        <f t="shared" si="160"/>
        <v>1367.39</v>
      </c>
      <c r="DG74" s="7">
        <f t="shared" si="161"/>
        <v>2181.04</v>
      </c>
      <c r="DH74" s="72">
        <f t="shared" si="162"/>
        <v>1.458612</v>
      </c>
      <c r="DI74" s="7">
        <f t="shared" si="184"/>
        <v>1.60704</v>
      </c>
      <c r="DJ74" s="7">
        <f t="shared" si="184"/>
        <v>2.5396439999999996</v>
      </c>
      <c r="DK74" s="7">
        <f t="shared" si="184"/>
        <v>2.4525960000000002</v>
      </c>
      <c r="DL74" s="7">
        <f t="shared" si="184"/>
        <v>2.5504319999999998</v>
      </c>
      <c r="DM74" s="70" t="s">
        <v>309</v>
      </c>
      <c r="DN74" s="2"/>
      <c r="DO74" s="30"/>
      <c r="DT74" s="1"/>
      <c r="DU74" s="1"/>
      <c r="DV74" s="1"/>
      <c r="DZ74" s="1"/>
      <c r="EA74" s="1"/>
      <c r="EB74" s="1"/>
      <c r="EC74" s="1"/>
      <c r="ED74" s="1"/>
      <c r="EE74" s="1"/>
      <c r="EF74" s="1"/>
      <c r="EG74" s="1"/>
      <c r="EH74" s="1"/>
    </row>
    <row r="75" spans="1:138" ht="50.25" customHeight="1" x14ac:dyDescent="0.25">
      <c r="A75" s="223" t="s">
        <v>1188</v>
      </c>
      <c r="B75" s="70" t="s">
        <v>330</v>
      </c>
      <c r="C75" s="2" t="s">
        <v>1418</v>
      </c>
      <c r="D75" s="2" t="s">
        <v>1418</v>
      </c>
      <c r="E75" s="2" t="s">
        <v>309</v>
      </c>
      <c r="F75" s="68" t="s">
        <v>309</v>
      </c>
      <c r="G75" s="72">
        <v>7615</v>
      </c>
      <c r="H75" s="7">
        <v>7565</v>
      </c>
      <c r="I75" s="7">
        <v>7519</v>
      </c>
      <c r="J75" s="7">
        <v>7562</v>
      </c>
      <c r="K75" s="11">
        <v>3723</v>
      </c>
      <c r="L75" s="72">
        <f t="shared" si="179"/>
        <v>18.032319999999999</v>
      </c>
      <c r="M75" s="7">
        <f t="shared" si="143"/>
        <v>17.913920000000001</v>
      </c>
      <c r="N75" s="7">
        <f t="shared" si="144"/>
        <v>17.804991999999999</v>
      </c>
      <c r="O75" s="7">
        <f t="shared" si="145"/>
        <v>17.906815999999999</v>
      </c>
      <c r="P75" s="11">
        <f t="shared" si="146"/>
        <v>8.816063999999999</v>
      </c>
      <c r="Q75" s="71">
        <v>1539.12</v>
      </c>
      <c r="R75" s="27">
        <v>1367.24</v>
      </c>
      <c r="S75" s="27">
        <v>1543.01</v>
      </c>
      <c r="T75" s="27">
        <v>1450.12</v>
      </c>
      <c r="U75" s="28">
        <v>716.94</v>
      </c>
      <c r="V75" s="72">
        <v>6123</v>
      </c>
      <c r="W75" s="7">
        <v>5409</v>
      </c>
      <c r="X75" s="7">
        <v>4271</v>
      </c>
      <c r="Y75" s="7">
        <v>4979</v>
      </c>
      <c r="Z75" s="11">
        <v>5129</v>
      </c>
      <c r="AA75" s="72">
        <f t="shared" si="180"/>
        <v>7.3169850000000007</v>
      </c>
      <c r="AB75" s="7">
        <f t="shared" si="163"/>
        <v>6.4637549999999999</v>
      </c>
      <c r="AC75" s="7">
        <f t="shared" si="164"/>
        <v>5.1038449999999997</v>
      </c>
      <c r="AD75" s="7">
        <f t="shared" si="165"/>
        <v>5.9499050000000002</v>
      </c>
      <c r="AE75" s="7">
        <f t="shared" si="166"/>
        <v>6.1291550000000008</v>
      </c>
      <c r="AF75" s="72">
        <v>468.61</v>
      </c>
      <c r="AG75" s="7">
        <v>424.91</v>
      </c>
      <c r="AH75" s="7">
        <v>402.93</v>
      </c>
      <c r="AI75" s="7">
        <v>378.29</v>
      </c>
      <c r="AJ75" s="11">
        <v>380.06</v>
      </c>
      <c r="AK75" s="7">
        <v>0</v>
      </c>
      <c r="AL75" s="7">
        <v>0</v>
      </c>
      <c r="AM75" s="7">
        <v>0</v>
      </c>
      <c r="AN75" s="7">
        <v>0</v>
      </c>
      <c r="AO75" s="11">
        <v>0</v>
      </c>
      <c r="AP75" s="72">
        <f t="shared" si="181"/>
        <v>0</v>
      </c>
      <c r="AQ75" s="7">
        <f t="shared" si="167"/>
        <v>0</v>
      </c>
      <c r="AR75" s="7">
        <f t="shared" si="168"/>
        <v>0</v>
      </c>
      <c r="AS75" s="7">
        <f t="shared" si="169"/>
        <v>0</v>
      </c>
      <c r="AT75" s="11">
        <f t="shared" si="170"/>
        <v>0</v>
      </c>
      <c r="AU75" s="27">
        <v>0</v>
      </c>
      <c r="AV75" s="27">
        <v>0</v>
      </c>
      <c r="AW75" s="27">
        <v>0</v>
      </c>
      <c r="AX75" s="27">
        <v>0</v>
      </c>
      <c r="AY75" s="28">
        <v>0</v>
      </c>
      <c r="AZ75" s="27">
        <v>0</v>
      </c>
      <c r="BA75" s="27">
        <v>0</v>
      </c>
      <c r="BB75" s="27">
        <v>0</v>
      </c>
      <c r="BC75" s="27">
        <v>0</v>
      </c>
      <c r="BD75" s="27">
        <v>0</v>
      </c>
      <c r="BE75" s="72">
        <f t="shared" si="182"/>
        <v>0</v>
      </c>
      <c r="BF75" s="7">
        <f t="shared" si="171"/>
        <v>0</v>
      </c>
      <c r="BG75" s="7">
        <f t="shared" si="172"/>
        <v>0</v>
      </c>
      <c r="BH75" s="7">
        <f t="shared" si="173"/>
        <v>0</v>
      </c>
      <c r="BI75" s="7">
        <f t="shared" si="174"/>
        <v>0</v>
      </c>
      <c r="BJ75" s="72">
        <v>0</v>
      </c>
      <c r="BK75" s="7">
        <v>0</v>
      </c>
      <c r="BL75" s="7">
        <v>0</v>
      </c>
      <c r="BM75" s="7">
        <v>0</v>
      </c>
      <c r="BN75" s="11">
        <v>0</v>
      </c>
      <c r="BO75" s="7">
        <v>0</v>
      </c>
      <c r="BP75" s="7">
        <v>0</v>
      </c>
      <c r="BQ75" s="7">
        <v>0</v>
      </c>
      <c r="BR75" s="7">
        <v>0</v>
      </c>
      <c r="BS75" s="7">
        <v>0</v>
      </c>
      <c r="BT75" s="72">
        <f t="shared" si="183"/>
        <v>0</v>
      </c>
      <c r="BU75" s="7">
        <f t="shared" si="175"/>
        <v>0</v>
      </c>
      <c r="BV75" s="7">
        <f t="shared" si="176"/>
        <v>0</v>
      </c>
      <c r="BW75" s="7">
        <f t="shared" si="177"/>
        <v>0</v>
      </c>
      <c r="BX75" s="7">
        <f t="shared" si="178"/>
        <v>0</v>
      </c>
      <c r="BY75" s="72">
        <v>0</v>
      </c>
      <c r="BZ75" s="7">
        <v>0</v>
      </c>
      <c r="CA75" s="7">
        <v>0</v>
      </c>
      <c r="CB75" s="7">
        <v>0</v>
      </c>
      <c r="CC75" s="11">
        <v>0</v>
      </c>
      <c r="CD75" s="72">
        <v>0</v>
      </c>
      <c r="CE75" s="7">
        <v>0</v>
      </c>
      <c r="CF75" s="7">
        <v>0</v>
      </c>
      <c r="CG75" s="7">
        <v>0</v>
      </c>
      <c r="CH75" s="11">
        <v>0</v>
      </c>
      <c r="CI75" s="72">
        <v>0</v>
      </c>
      <c r="CJ75" s="7">
        <v>0</v>
      </c>
      <c r="CK75" s="7">
        <v>0</v>
      </c>
      <c r="CL75" s="7">
        <v>0</v>
      </c>
      <c r="CM75" s="7">
        <v>0</v>
      </c>
      <c r="CN75" s="72">
        <f t="shared" si="138"/>
        <v>0</v>
      </c>
      <c r="CO75" s="7">
        <f t="shared" si="139"/>
        <v>0</v>
      </c>
      <c r="CP75" s="7">
        <f t="shared" si="140"/>
        <v>0</v>
      </c>
      <c r="CQ75" s="7">
        <f t="shared" si="141"/>
        <v>0</v>
      </c>
      <c r="CR75" s="11">
        <f t="shared" si="142"/>
        <v>0</v>
      </c>
      <c r="CS75" s="72">
        <f t="shared" si="147"/>
        <v>25.349305000000001</v>
      </c>
      <c r="CT75" s="7">
        <f t="shared" si="148"/>
        <v>24.377675</v>
      </c>
      <c r="CU75" s="7">
        <f t="shared" si="149"/>
        <v>22.908836999999998</v>
      </c>
      <c r="CV75" s="7">
        <f t="shared" si="150"/>
        <v>23.856721</v>
      </c>
      <c r="CW75" s="11">
        <f t="shared" si="151"/>
        <v>14.945219</v>
      </c>
      <c r="CX75" s="7">
        <f t="shared" si="152"/>
        <v>25.349305000000001</v>
      </c>
      <c r="CY75" s="7">
        <f t="shared" si="153"/>
        <v>24.377675</v>
      </c>
      <c r="CZ75" s="7">
        <f t="shared" si="154"/>
        <v>22.908836999999998</v>
      </c>
      <c r="DA75" s="7">
        <f t="shared" si="155"/>
        <v>23.856721</v>
      </c>
      <c r="DB75" s="11">
        <f t="shared" si="156"/>
        <v>14.945219</v>
      </c>
      <c r="DC75" s="7">
        <f t="shared" si="157"/>
        <v>2007.73</v>
      </c>
      <c r="DD75" s="7">
        <f t="shared" si="158"/>
        <v>1792.15</v>
      </c>
      <c r="DE75" s="7">
        <f t="shared" si="159"/>
        <v>1945.94</v>
      </c>
      <c r="DF75" s="7">
        <f t="shared" si="160"/>
        <v>1828.4099999999999</v>
      </c>
      <c r="DG75" s="7">
        <f t="shared" si="161"/>
        <v>1097</v>
      </c>
      <c r="DH75" s="72">
        <f t="shared" si="162"/>
        <v>4.3757760000000001</v>
      </c>
      <c r="DI75" s="7">
        <f t="shared" si="184"/>
        <v>4.1772479999999996</v>
      </c>
      <c r="DJ75" s="7">
        <f t="shared" si="184"/>
        <v>3.8733599999999995</v>
      </c>
      <c r="DK75" s="7">
        <f t="shared" si="184"/>
        <v>4.0677719999999997</v>
      </c>
      <c r="DL75" s="7">
        <f t="shared" si="184"/>
        <v>2.6774640000000001</v>
      </c>
      <c r="DM75" s="70" t="s">
        <v>309</v>
      </c>
      <c r="DN75" s="2"/>
      <c r="DO75" s="30"/>
      <c r="DT75" s="1"/>
      <c r="DU75" s="1"/>
      <c r="DV75" s="1"/>
      <c r="DZ75" s="1"/>
      <c r="EA75" s="1"/>
      <c r="EB75" s="1"/>
      <c r="EC75" s="1"/>
      <c r="ED75" s="1"/>
      <c r="EE75" s="1"/>
      <c r="EF75" s="1"/>
      <c r="EG75" s="1"/>
      <c r="EH75" s="1"/>
    </row>
    <row r="76" spans="1:138" ht="22.5" customHeight="1" x14ac:dyDescent="0.25">
      <c r="A76" s="223" t="s">
        <v>1445</v>
      </c>
      <c r="B76" s="70" t="s">
        <v>1601</v>
      </c>
      <c r="C76" s="2" t="s">
        <v>1406</v>
      </c>
      <c r="D76" s="2" t="s">
        <v>1</v>
      </c>
      <c r="E76" s="2" t="s">
        <v>309</v>
      </c>
      <c r="F76" s="68" t="s">
        <v>309</v>
      </c>
      <c r="G76" s="72">
        <v>0</v>
      </c>
      <c r="H76" s="7">
        <v>0</v>
      </c>
      <c r="I76" s="7">
        <v>1134</v>
      </c>
      <c r="J76" s="7">
        <v>6338</v>
      </c>
      <c r="K76" s="11">
        <v>6203</v>
      </c>
      <c r="L76" s="72">
        <f t="shared" si="179"/>
        <v>0</v>
      </c>
      <c r="M76" s="7">
        <f t="shared" si="143"/>
        <v>0</v>
      </c>
      <c r="N76" s="7">
        <f t="shared" si="144"/>
        <v>2.6853120000000001</v>
      </c>
      <c r="O76" s="7">
        <f t="shared" si="145"/>
        <v>15.008384</v>
      </c>
      <c r="P76" s="11">
        <f t="shared" si="146"/>
        <v>14.688704</v>
      </c>
      <c r="Q76" s="71">
        <v>0</v>
      </c>
      <c r="R76" s="27">
        <v>0</v>
      </c>
      <c r="S76" s="27">
        <v>255.03</v>
      </c>
      <c r="T76" s="27">
        <v>1613.25</v>
      </c>
      <c r="U76" s="28">
        <v>1518.08</v>
      </c>
      <c r="V76" s="72">
        <v>0</v>
      </c>
      <c r="W76" s="7">
        <v>0</v>
      </c>
      <c r="X76" s="7">
        <v>0</v>
      </c>
      <c r="Y76" s="7">
        <v>0</v>
      </c>
      <c r="Z76" s="11">
        <v>0</v>
      </c>
      <c r="AA76" s="72">
        <f t="shared" si="180"/>
        <v>0</v>
      </c>
      <c r="AB76" s="7">
        <f t="shared" si="163"/>
        <v>0</v>
      </c>
      <c r="AC76" s="7">
        <f t="shared" si="164"/>
        <v>0</v>
      </c>
      <c r="AD76" s="7">
        <f t="shared" si="165"/>
        <v>0</v>
      </c>
      <c r="AE76" s="7">
        <f t="shared" si="166"/>
        <v>0</v>
      </c>
      <c r="AF76" s="72">
        <v>0</v>
      </c>
      <c r="AG76" s="7">
        <v>0</v>
      </c>
      <c r="AH76" s="7">
        <v>0</v>
      </c>
      <c r="AI76" s="7">
        <v>0</v>
      </c>
      <c r="AJ76" s="11">
        <v>0</v>
      </c>
      <c r="AK76" s="7">
        <v>0</v>
      </c>
      <c r="AL76" s="7">
        <v>0</v>
      </c>
      <c r="AM76" s="7">
        <v>0</v>
      </c>
      <c r="AN76" s="7">
        <v>0</v>
      </c>
      <c r="AO76" s="11">
        <v>0</v>
      </c>
      <c r="AP76" s="72">
        <f t="shared" si="181"/>
        <v>0</v>
      </c>
      <c r="AQ76" s="7">
        <f t="shared" si="167"/>
        <v>0</v>
      </c>
      <c r="AR76" s="7">
        <f t="shared" si="168"/>
        <v>0</v>
      </c>
      <c r="AS76" s="7">
        <f t="shared" si="169"/>
        <v>0</v>
      </c>
      <c r="AT76" s="11">
        <f t="shared" si="170"/>
        <v>0</v>
      </c>
      <c r="AU76" s="27">
        <v>0</v>
      </c>
      <c r="AV76" s="27">
        <v>0</v>
      </c>
      <c r="AW76" s="27">
        <v>0</v>
      </c>
      <c r="AX76" s="27">
        <v>0</v>
      </c>
      <c r="AY76" s="28">
        <v>0</v>
      </c>
      <c r="AZ76" s="27">
        <v>0</v>
      </c>
      <c r="BA76" s="27">
        <v>0</v>
      </c>
      <c r="BB76" s="27">
        <v>0</v>
      </c>
      <c r="BC76" s="27">
        <v>0</v>
      </c>
      <c r="BD76" s="27">
        <v>0</v>
      </c>
      <c r="BE76" s="72">
        <f t="shared" si="182"/>
        <v>0</v>
      </c>
      <c r="BF76" s="7">
        <f t="shared" si="171"/>
        <v>0</v>
      </c>
      <c r="BG76" s="7">
        <f t="shared" si="172"/>
        <v>0</v>
      </c>
      <c r="BH76" s="7">
        <f t="shared" si="173"/>
        <v>0</v>
      </c>
      <c r="BI76" s="7">
        <f t="shared" si="174"/>
        <v>0</v>
      </c>
      <c r="BJ76" s="72">
        <v>0</v>
      </c>
      <c r="BK76" s="7">
        <v>0</v>
      </c>
      <c r="BL76" s="7">
        <v>0</v>
      </c>
      <c r="BM76" s="7">
        <v>0</v>
      </c>
      <c r="BN76" s="11">
        <v>0</v>
      </c>
      <c r="BO76" s="7">
        <v>0</v>
      </c>
      <c r="BP76" s="7">
        <v>0</v>
      </c>
      <c r="BQ76" s="7">
        <v>0</v>
      </c>
      <c r="BR76" s="7">
        <v>0</v>
      </c>
      <c r="BS76" s="7">
        <v>0</v>
      </c>
      <c r="BT76" s="72">
        <f t="shared" si="183"/>
        <v>0</v>
      </c>
      <c r="BU76" s="7">
        <f t="shared" si="175"/>
        <v>0</v>
      </c>
      <c r="BV76" s="7">
        <f t="shared" si="176"/>
        <v>0</v>
      </c>
      <c r="BW76" s="7">
        <f t="shared" si="177"/>
        <v>0</v>
      </c>
      <c r="BX76" s="7">
        <f t="shared" si="178"/>
        <v>0</v>
      </c>
      <c r="BY76" s="72">
        <v>0</v>
      </c>
      <c r="BZ76" s="7">
        <v>0</v>
      </c>
      <c r="CA76" s="7">
        <v>0</v>
      </c>
      <c r="CB76" s="7">
        <v>0</v>
      </c>
      <c r="CC76" s="11">
        <v>0</v>
      </c>
      <c r="CD76" s="72">
        <v>0</v>
      </c>
      <c r="CE76" s="7">
        <v>0</v>
      </c>
      <c r="CF76" s="7">
        <v>0</v>
      </c>
      <c r="CG76" s="7">
        <v>0</v>
      </c>
      <c r="CH76" s="11">
        <v>0</v>
      </c>
      <c r="CI76" s="72">
        <v>0</v>
      </c>
      <c r="CJ76" s="7">
        <v>0</v>
      </c>
      <c r="CK76" s="7">
        <v>0</v>
      </c>
      <c r="CL76" s="7">
        <v>0</v>
      </c>
      <c r="CM76" s="7">
        <v>0</v>
      </c>
      <c r="CN76" s="72">
        <f t="shared" si="138"/>
        <v>0</v>
      </c>
      <c r="CO76" s="7">
        <f t="shared" si="139"/>
        <v>0</v>
      </c>
      <c r="CP76" s="7">
        <f t="shared" si="140"/>
        <v>0</v>
      </c>
      <c r="CQ76" s="7">
        <f t="shared" si="141"/>
        <v>0</v>
      </c>
      <c r="CR76" s="11">
        <f t="shared" si="142"/>
        <v>0</v>
      </c>
      <c r="CS76" s="72">
        <f t="shared" si="147"/>
        <v>0</v>
      </c>
      <c r="CT76" s="7">
        <f t="shared" si="148"/>
        <v>0</v>
      </c>
      <c r="CU76" s="7">
        <f t="shared" si="149"/>
        <v>2.6853120000000001</v>
      </c>
      <c r="CV76" s="7">
        <f t="shared" si="150"/>
        <v>15.008384</v>
      </c>
      <c r="CW76" s="11">
        <f t="shared" si="151"/>
        <v>14.688704</v>
      </c>
      <c r="CX76" s="7">
        <f t="shared" si="152"/>
        <v>0</v>
      </c>
      <c r="CY76" s="7">
        <f t="shared" si="153"/>
        <v>0</v>
      </c>
      <c r="CZ76" s="7">
        <f t="shared" si="154"/>
        <v>2.6853120000000001</v>
      </c>
      <c r="DA76" s="7">
        <f t="shared" si="155"/>
        <v>15.008384</v>
      </c>
      <c r="DB76" s="11">
        <f t="shared" si="156"/>
        <v>14.688704</v>
      </c>
      <c r="DC76" s="7">
        <f t="shared" si="157"/>
        <v>0</v>
      </c>
      <c r="DD76" s="7">
        <f t="shared" si="158"/>
        <v>0</v>
      </c>
      <c r="DE76" s="7">
        <f t="shared" si="159"/>
        <v>255.03</v>
      </c>
      <c r="DF76" s="7">
        <f t="shared" si="160"/>
        <v>1613.25</v>
      </c>
      <c r="DG76" s="7">
        <f t="shared" si="161"/>
        <v>1518.08</v>
      </c>
      <c r="DH76" s="72">
        <f t="shared" si="162"/>
        <v>0</v>
      </c>
      <c r="DI76" s="7">
        <f t="shared" si="184"/>
        <v>0</v>
      </c>
      <c r="DJ76" s="7">
        <f t="shared" si="184"/>
        <v>0.421848</v>
      </c>
      <c r="DK76" s="7">
        <f t="shared" si="184"/>
        <v>2.3577360000000001</v>
      </c>
      <c r="DL76" s="7">
        <f t="shared" si="184"/>
        <v>2.3075160000000001</v>
      </c>
      <c r="DM76" s="70" t="s">
        <v>309</v>
      </c>
      <c r="DN76" s="2"/>
      <c r="DO76" s="30"/>
      <c r="DT76" s="1"/>
      <c r="DU76" s="1"/>
      <c r="DV76" s="1"/>
      <c r="DZ76" s="1"/>
      <c r="EA76" s="1"/>
      <c r="EB76" s="1"/>
      <c r="EC76" s="1"/>
      <c r="ED76" s="1"/>
      <c r="EE76" s="1"/>
      <c r="EF76" s="1"/>
      <c r="EG76" s="1"/>
      <c r="EH76" s="1"/>
    </row>
    <row r="77" spans="1:138" ht="20.25" customHeight="1" x14ac:dyDescent="0.25">
      <c r="A77" s="223" t="s">
        <v>102</v>
      </c>
      <c r="B77" s="70" t="s">
        <v>298</v>
      </c>
      <c r="C77" s="2" t="s">
        <v>90</v>
      </c>
      <c r="D77" s="2" t="s">
        <v>99</v>
      </c>
      <c r="E77" s="2">
        <v>1993</v>
      </c>
      <c r="F77" s="68">
        <v>288</v>
      </c>
      <c r="G77" s="72">
        <v>6365</v>
      </c>
      <c r="H77" s="7">
        <v>6424</v>
      </c>
      <c r="I77" s="7">
        <v>6227</v>
      </c>
      <c r="J77" s="7">
        <v>5285</v>
      </c>
      <c r="K77" s="11">
        <v>5908</v>
      </c>
      <c r="L77" s="72">
        <f>G77*0.001*2.61</f>
        <v>16.612649999999999</v>
      </c>
      <c r="M77" s="7">
        <f t="shared" si="143"/>
        <v>15.212032000000001</v>
      </c>
      <c r="N77" s="7">
        <f t="shared" si="144"/>
        <v>14.745536</v>
      </c>
      <c r="O77" s="7">
        <f t="shared" si="145"/>
        <v>12.51488</v>
      </c>
      <c r="P77" s="11">
        <f t="shared" si="146"/>
        <v>13.990144000000001</v>
      </c>
      <c r="Q77" s="103">
        <v>3129.83</v>
      </c>
      <c r="R77" s="104">
        <v>2365.46</v>
      </c>
      <c r="S77" s="104">
        <v>2233.4</v>
      </c>
      <c r="T77" s="104">
        <v>2094.8000000000002</v>
      </c>
      <c r="U77" s="105">
        <v>2271.1</v>
      </c>
      <c r="V77" s="72">
        <v>0</v>
      </c>
      <c r="W77" s="7">
        <v>0</v>
      </c>
      <c r="X77" s="7">
        <v>0</v>
      </c>
      <c r="Y77" s="7">
        <v>0</v>
      </c>
      <c r="Z77" s="11">
        <v>0</v>
      </c>
      <c r="AA77" s="72">
        <f>0.001*V77*1.01</f>
        <v>0</v>
      </c>
      <c r="AB77" s="7">
        <f t="shared" si="163"/>
        <v>0</v>
      </c>
      <c r="AC77" s="7">
        <f t="shared" si="164"/>
        <v>0</v>
      </c>
      <c r="AD77" s="7">
        <f t="shared" si="165"/>
        <v>0</v>
      </c>
      <c r="AE77" s="7">
        <f t="shared" si="166"/>
        <v>0</v>
      </c>
      <c r="AF77" s="72">
        <v>0</v>
      </c>
      <c r="AG77" s="7">
        <v>0</v>
      </c>
      <c r="AH77" s="7">
        <v>0</v>
      </c>
      <c r="AI77" s="7">
        <v>0</v>
      </c>
      <c r="AJ77" s="11">
        <v>0</v>
      </c>
      <c r="AK77" s="7">
        <v>0</v>
      </c>
      <c r="AL77" s="7">
        <v>0</v>
      </c>
      <c r="AM77" s="7">
        <v>0</v>
      </c>
      <c r="AN77" s="7">
        <v>0</v>
      </c>
      <c r="AO77" s="11">
        <v>0</v>
      </c>
      <c r="AP77" s="72">
        <f>AK77*0.001*1.08</f>
        <v>0</v>
      </c>
      <c r="AQ77" s="7">
        <f t="shared" si="167"/>
        <v>0</v>
      </c>
      <c r="AR77" s="7">
        <f t="shared" si="168"/>
        <v>0</v>
      </c>
      <c r="AS77" s="7">
        <f t="shared" si="169"/>
        <v>0</v>
      </c>
      <c r="AT77" s="11">
        <f t="shared" si="170"/>
        <v>0</v>
      </c>
      <c r="AU77" s="229">
        <v>0</v>
      </c>
      <c r="AV77" s="229">
        <v>0</v>
      </c>
      <c r="AW77" s="229">
        <v>0</v>
      </c>
      <c r="AX77" s="229">
        <v>0</v>
      </c>
      <c r="AY77" s="230">
        <v>0</v>
      </c>
      <c r="AZ77" s="27">
        <v>0</v>
      </c>
      <c r="BA77" s="27">
        <v>0</v>
      </c>
      <c r="BB77" s="27">
        <v>0</v>
      </c>
      <c r="BC77" s="27">
        <v>0</v>
      </c>
      <c r="BD77" s="27">
        <v>0</v>
      </c>
      <c r="BE77" s="72">
        <f>AZ77*0.001*1.08</f>
        <v>0</v>
      </c>
      <c r="BF77" s="7">
        <f t="shared" si="171"/>
        <v>0</v>
      </c>
      <c r="BG77" s="7">
        <f t="shared" si="172"/>
        <v>0</v>
      </c>
      <c r="BH77" s="7">
        <f t="shared" si="173"/>
        <v>0</v>
      </c>
      <c r="BI77" s="7">
        <f t="shared" si="174"/>
        <v>0</v>
      </c>
      <c r="BJ77" s="72">
        <v>0</v>
      </c>
      <c r="BK77" s="7">
        <v>0</v>
      </c>
      <c r="BL77" s="7">
        <v>0</v>
      </c>
      <c r="BM77" s="7">
        <v>0</v>
      </c>
      <c r="BN77" s="11">
        <v>0</v>
      </c>
      <c r="BO77" s="7">
        <v>0</v>
      </c>
      <c r="BP77" s="7">
        <v>0</v>
      </c>
      <c r="BQ77" s="7">
        <v>0</v>
      </c>
      <c r="BR77" s="7">
        <v>0</v>
      </c>
      <c r="BS77" s="7">
        <v>0</v>
      </c>
      <c r="BT77" s="72">
        <f>BO77*0.001</f>
        <v>0</v>
      </c>
      <c r="BU77" s="7">
        <f t="shared" si="175"/>
        <v>0</v>
      </c>
      <c r="BV77" s="7">
        <f t="shared" si="176"/>
        <v>0</v>
      </c>
      <c r="BW77" s="7">
        <f t="shared" si="177"/>
        <v>0</v>
      </c>
      <c r="BX77" s="7">
        <f t="shared" si="178"/>
        <v>0</v>
      </c>
      <c r="BY77" s="72">
        <v>0</v>
      </c>
      <c r="BZ77" s="7">
        <v>0</v>
      </c>
      <c r="CA77" s="7">
        <v>0</v>
      </c>
      <c r="CB77" s="7">
        <v>0</v>
      </c>
      <c r="CC77" s="11">
        <v>0</v>
      </c>
      <c r="CD77" s="72">
        <v>0</v>
      </c>
      <c r="CE77" s="7">
        <v>0</v>
      </c>
      <c r="CF77" s="7">
        <v>0</v>
      </c>
      <c r="CG77" s="7">
        <v>0</v>
      </c>
      <c r="CH77" s="11">
        <v>0</v>
      </c>
      <c r="CI77" s="72">
        <v>0</v>
      </c>
      <c r="CJ77" s="7">
        <v>0</v>
      </c>
      <c r="CK77" s="7">
        <v>0</v>
      </c>
      <c r="CL77" s="7">
        <v>0</v>
      </c>
      <c r="CM77" s="7">
        <v>0</v>
      </c>
      <c r="CN77" s="10">
        <f t="shared" si="138"/>
        <v>0</v>
      </c>
      <c r="CO77" s="6">
        <f t="shared" si="139"/>
        <v>0</v>
      </c>
      <c r="CP77" s="6">
        <f t="shared" si="140"/>
        <v>0</v>
      </c>
      <c r="CQ77" s="6">
        <f t="shared" si="141"/>
        <v>0</v>
      </c>
      <c r="CR77" s="9">
        <f t="shared" si="142"/>
        <v>0</v>
      </c>
      <c r="CS77" s="72">
        <f t="shared" si="147"/>
        <v>16.612649999999999</v>
      </c>
      <c r="CT77" s="7">
        <f t="shared" si="148"/>
        <v>15.212032000000001</v>
      </c>
      <c r="CU77" s="7">
        <f t="shared" si="149"/>
        <v>14.745536</v>
      </c>
      <c r="CV77" s="7">
        <f t="shared" si="150"/>
        <v>12.51488</v>
      </c>
      <c r="CW77" s="11">
        <f t="shared" si="151"/>
        <v>13.990144000000001</v>
      </c>
      <c r="CX77" s="7">
        <f t="shared" si="152"/>
        <v>16.612649999999999</v>
      </c>
      <c r="CY77" s="7">
        <f t="shared" si="153"/>
        <v>15.212032000000001</v>
      </c>
      <c r="CZ77" s="7">
        <f t="shared" si="154"/>
        <v>14.745536</v>
      </c>
      <c r="DA77" s="7">
        <f t="shared" si="155"/>
        <v>12.51488</v>
      </c>
      <c r="DB77" s="11">
        <f t="shared" si="156"/>
        <v>13.990144000000001</v>
      </c>
      <c r="DC77" s="7">
        <f t="shared" si="157"/>
        <v>3129.83</v>
      </c>
      <c r="DD77" s="7">
        <f t="shared" si="158"/>
        <v>2365.46</v>
      </c>
      <c r="DE77" s="7">
        <f t="shared" si="159"/>
        <v>2233.4</v>
      </c>
      <c r="DF77" s="7">
        <f t="shared" si="160"/>
        <v>2094.8000000000002</v>
      </c>
      <c r="DG77" s="7">
        <f t="shared" si="161"/>
        <v>2271.1</v>
      </c>
      <c r="DH77" s="72">
        <f t="shared" si="162"/>
        <v>2.3677800000000002</v>
      </c>
      <c r="DI77" s="7">
        <f>(0.331*H77+0.252*W77+0.311*AL77+0.254*BA77+0.018*BP77)/1000</f>
        <v>2.126344</v>
      </c>
      <c r="DJ77" s="7">
        <f>(0.331*I77+0.252*X77+0.311*AM77+0.254*BB77+0.018*BQ77)/1000</f>
        <v>2.061137</v>
      </c>
      <c r="DK77" s="7">
        <f>(0.331*J77+0.252*Y77+0.311*AN77+0.254*BC77+0.018*BR77)/1000</f>
        <v>1.7493350000000001</v>
      </c>
      <c r="DL77" s="7">
        <f>(0.331*K77+0.252*Z77+0.311*AO77+0.254*BD77+0.018*BS77)/1000</f>
        <v>1.9555480000000001</v>
      </c>
      <c r="DM77" s="70" t="s">
        <v>309</v>
      </c>
      <c r="DN77" s="2"/>
      <c r="DO77" s="30"/>
      <c r="DT77" s="1"/>
      <c r="DU77" s="1"/>
      <c r="DV77" s="1"/>
      <c r="DZ77" s="1"/>
      <c r="EA77" s="1"/>
      <c r="EB77" s="1"/>
      <c r="EC77" s="1"/>
      <c r="ED77" s="1"/>
      <c r="EE77" s="1"/>
      <c r="EF77" s="1"/>
      <c r="EG77" s="1"/>
      <c r="EH77" s="1"/>
    </row>
    <row r="78" spans="1:138" ht="51" customHeight="1" x14ac:dyDescent="0.25">
      <c r="A78" s="223" t="s">
        <v>1424</v>
      </c>
      <c r="B78" s="70" t="s">
        <v>177</v>
      </c>
      <c r="C78" s="2" t="s">
        <v>1406</v>
      </c>
      <c r="D78" s="2" t="s">
        <v>1</v>
      </c>
      <c r="E78" s="2" t="s">
        <v>309</v>
      </c>
      <c r="F78" s="68" t="s">
        <v>309</v>
      </c>
      <c r="G78" s="72">
        <v>0</v>
      </c>
      <c r="H78" s="7">
        <v>0</v>
      </c>
      <c r="I78" s="7">
        <v>860</v>
      </c>
      <c r="J78" s="7">
        <v>5184</v>
      </c>
      <c r="K78" s="11">
        <v>5142</v>
      </c>
      <c r="L78" s="72">
        <f t="shared" ref="L78:L88" si="185">G78*0.001*2.368</f>
        <v>0</v>
      </c>
      <c r="M78" s="7">
        <f t="shared" si="143"/>
        <v>0</v>
      </c>
      <c r="N78" s="7">
        <f t="shared" si="144"/>
        <v>2.0364800000000001</v>
      </c>
      <c r="O78" s="7">
        <f t="shared" si="145"/>
        <v>12.275712</v>
      </c>
      <c r="P78" s="11">
        <f t="shared" si="146"/>
        <v>12.176256</v>
      </c>
      <c r="Q78" s="71">
        <v>0</v>
      </c>
      <c r="R78" s="27">
        <v>0</v>
      </c>
      <c r="S78" s="27">
        <v>220.74</v>
      </c>
      <c r="T78" s="27">
        <v>1442.42</v>
      </c>
      <c r="U78" s="28">
        <v>1394.31</v>
      </c>
      <c r="V78" s="72">
        <v>0</v>
      </c>
      <c r="W78" s="7">
        <v>0</v>
      </c>
      <c r="X78" s="7">
        <v>0</v>
      </c>
      <c r="Y78" s="7">
        <v>0</v>
      </c>
      <c r="Z78" s="11">
        <v>0</v>
      </c>
      <c r="AA78" s="72">
        <f t="shared" ref="AA78:AA88" si="186">0.001*V78*1.195</f>
        <v>0</v>
      </c>
      <c r="AB78" s="7">
        <f t="shared" si="163"/>
        <v>0</v>
      </c>
      <c r="AC78" s="7">
        <f t="shared" si="164"/>
        <v>0</v>
      </c>
      <c r="AD78" s="7">
        <f t="shared" si="165"/>
        <v>0</v>
      </c>
      <c r="AE78" s="7">
        <f t="shared" si="166"/>
        <v>0</v>
      </c>
      <c r="AF78" s="72">
        <v>0</v>
      </c>
      <c r="AG78" s="7">
        <v>0</v>
      </c>
      <c r="AH78" s="7">
        <v>0</v>
      </c>
      <c r="AI78" s="7">
        <v>0</v>
      </c>
      <c r="AJ78" s="11">
        <v>0</v>
      </c>
      <c r="AK78" s="7">
        <v>0</v>
      </c>
      <c r="AL78" s="7">
        <v>0</v>
      </c>
      <c r="AM78" s="7">
        <v>0</v>
      </c>
      <c r="AN78" s="7">
        <v>0</v>
      </c>
      <c r="AO78" s="11">
        <v>0</v>
      </c>
      <c r="AP78" s="72">
        <f t="shared" ref="AP78:AP88" si="187">AK78*0.001*1.182</f>
        <v>0</v>
      </c>
      <c r="AQ78" s="7">
        <f t="shared" si="167"/>
        <v>0</v>
      </c>
      <c r="AR78" s="7">
        <f t="shared" si="168"/>
        <v>0</v>
      </c>
      <c r="AS78" s="7">
        <f t="shared" si="169"/>
        <v>0</v>
      </c>
      <c r="AT78" s="11">
        <f t="shared" si="170"/>
        <v>0</v>
      </c>
      <c r="AU78" s="27">
        <v>0</v>
      </c>
      <c r="AV78" s="27">
        <v>0</v>
      </c>
      <c r="AW78" s="27">
        <v>0</v>
      </c>
      <c r="AX78" s="27">
        <v>0</v>
      </c>
      <c r="AY78" s="28">
        <v>0</v>
      </c>
      <c r="AZ78" s="27">
        <v>0</v>
      </c>
      <c r="BA78" s="27">
        <v>0</v>
      </c>
      <c r="BB78" s="27">
        <v>0</v>
      </c>
      <c r="BC78" s="27">
        <v>0</v>
      </c>
      <c r="BD78" s="27">
        <v>0</v>
      </c>
      <c r="BE78" s="72">
        <f t="shared" ref="BE78:BE88" si="188">AZ78*0.001*1.204</f>
        <v>0</v>
      </c>
      <c r="BF78" s="7">
        <f t="shared" si="171"/>
        <v>0</v>
      </c>
      <c r="BG78" s="7">
        <f t="shared" si="172"/>
        <v>0</v>
      </c>
      <c r="BH78" s="7">
        <f t="shared" si="173"/>
        <v>0</v>
      </c>
      <c r="BI78" s="7">
        <f t="shared" si="174"/>
        <v>0</v>
      </c>
      <c r="BJ78" s="72">
        <v>0</v>
      </c>
      <c r="BK78" s="7">
        <v>0</v>
      </c>
      <c r="BL78" s="7">
        <v>0</v>
      </c>
      <c r="BM78" s="7">
        <v>0</v>
      </c>
      <c r="BN78" s="11">
        <v>0</v>
      </c>
      <c r="BO78" s="7">
        <v>0</v>
      </c>
      <c r="BP78" s="7">
        <v>0</v>
      </c>
      <c r="BQ78" s="7">
        <v>0</v>
      </c>
      <c r="BR78" s="7">
        <v>0</v>
      </c>
      <c r="BS78" s="7">
        <v>0</v>
      </c>
      <c r="BT78" s="72">
        <f t="shared" ref="BT78:BT88" si="189">BO78*0.001*1.113</f>
        <v>0</v>
      </c>
      <c r="BU78" s="7">
        <f t="shared" si="175"/>
        <v>0</v>
      </c>
      <c r="BV78" s="7">
        <f t="shared" si="176"/>
        <v>0</v>
      </c>
      <c r="BW78" s="7">
        <f t="shared" si="177"/>
        <v>0</v>
      </c>
      <c r="BX78" s="7">
        <f t="shared" si="178"/>
        <v>0</v>
      </c>
      <c r="BY78" s="72">
        <v>0</v>
      </c>
      <c r="BZ78" s="7">
        <v>0</v>
      </c>
      <c r="CA78" s="7">
        <v>0</v>
      </c>
      <c r="CB78" s="7">
        <v>0</v>
      </c>
      <c r="CC78" s="11">
        <v>0</v>
      </c>
      <c r="CD78" s="72">
        <v>0</v>
      </c>
      <c r="CE78" s="7">
        <v>0</v>
      </c>
      <c r="CF78" s="7">
        <v>0</v>
      </c>
      <c r="CG78" s="7">
        <v>0</v>
      </c>
      <c r="CH78" s="11">
        <v>0</v>
      </c>
      <c r="CI78" s="72">
        <v>0</v>
      </c>
      <c r="CJ78" s="7">
        <v>0</v>
      </c>
      <c r="CK78" s="7">
        <v>0</v>
      </c>
      <c r="CL78" s="7">
        <v>0</v>
      </c>
      <c r="CM78" s="7">
        <v>0</v>
      </c>
      <c r="CN78" s="72">
        <f t="shared" si="138"/>
        <v>0</v>
      </c>
      <c r="CO78" s="7">
        <f t="shared" si="139"/>
        <v>0</v>
      </c>
      <c r="CP78" s="7">
        <f t="shared" si="140"/>
        <v>0</v>
      </c>
      <c r="CQ78" s="7">
        <f t="shared" si="141"/>
        <v>0</v>
      </c>
      <c r="CR78" s="11">
        <f t="shared" si="142"/>
        <v>0</v>
      </c>
      <c r="CS78" s="72">
        <f t="shared" si="147"/>
        <v>0</v>
      </c>
      <c r="CT78" s="7">
        <f t="shared" si="148"/>
        <v>0</v>
      </c>
      <c r="CU78" s="7">
        <f t="shared" si="149"/>
        <v>2.0364800000000001</v>
      </c>
      <c r="CV78" s="7">
        <f t="shared" si="150"/>
        <v>12.275712</v>
      </c>
      <c r="CW78" s="11">
        <f t="shared" si="151"/>
        <v>12.176256</v>
      </c>
      <c r="CX78" s="7">
        <f t="shared" si="152"/>
        <v>0</v>
      </c>
      <c r="CY78" s="7">
        <f t="shared" si="153"/>
        <v>0</v>
      </c>
      <c r="CZ78" s="7">
        <f t="shared" si="154"/>
        <v>2.0364800000000001</v>
      </c>
      <c r="DA78" s="7">
        <f t="shared" si="155"/>
        <v>12.275712</v>
      </c>
      <c r="DB78" s="11">
        <f t="shared" si="156"/>
        <v>12.176256</v>
      </c>
      <c r="DC78" s="7">
        <f t="shared" si="157"/>
        <v>0</v>
      </c>
      <c r="DD78" s="7">
        <f t="shared" si="158"/>
        <v>0</v>
      </c>
      <c r="DE78" s="7">
        <f t="shared" si="159"/>
        <v>220.74</v>
      </c>
      <c r="DF78" s="7">
        <f t="shared" si="160"/>
        <v>1442.42</v>
      </c>
      <c r="DG78" s="7">
        <f t="shared" si="161"/>
        <v>1394.31</v>
      </c>
      <c r="DH78" s="72">
        <f t="shared" si="162"/>
        <v>0</v>
      </c>
      <c r="DI78" s="7">
        <f t="shared" ref="DI78:DI88" si="190">(0.372*H78+0.252*W78+0.311*AL78+0.254*BA78+0.018*BP78)/1000</f>
        <v>0</v>
      </c>
      <c r="DJ78" s="7">
        <f t="shared" ref="DJ78:DJ88" si="191">(0.372*I78+0.252*X78+0.311*AM78+0.254*BB78+0.018*BQ78)/1000</f>
        <v>0.31992000000000004</v>
      </c>
      <c r="DK78" s="7">
        <f t="shared" ref="DK78:DK88" si="192">(0.372*J78+0.252*Y78+0.311*AN78+0.254*BC78+0.018*BR78)/1000</f>
        <v>1.9284480000000002</v>
      </c>
      <c r="DL78" s="7">
        <f t="shared" ref="DL78:DL88" si="193">(0.372*K78+0.252*Z78+0.311*AO78+0.254*BD78+0.018*BS78)/1000</f>
        <v>1.9128240000000001</v>
      </c>
      <c r="DM78" s="70" t="s">
        <v>309</v>
      </c>
      <c r="DN78" s="2"/>
      <c r="DO78" s="30"/>
      <c r="DT78" s="1"/>
      <c r="DU78" s="1"/>
      <c r="DV78" s="1"/>
      <c r="DZ78" s="1"/>
      <c r="EA78" s="1"/>
      <c r="EB78" s="1"/>
      <c r="EC78" s="1"/>
      <c r="ED78" s="1"/>
      <c r="EE78" s="1"/>
      <c r="EF78" s="1"/>
      <c r="EG78" s="1"/>
      <c r="EH78" s="1"/>
    </row>
    <row r="79" spans="1:138" ht="22.5" customHeight="1" x14ac:dyDescent="0.25">
      <c r="A79" s="223" t="s">
        <v>1407</v>
      </c>
      <c r="B79" s="70" t="s">
        <v>1601</v>
      </c>
      <c r="C79" s="2" t="s">
        <v>1406</v>
      </c>
      <c r="D79" s="2" t="s">
        <v>1</v>
      </c>
      <c r="E79" s="2" t="s">
        <v>309</v>
      </c>
      <c r="F79" s="68" t="s">
        <v>309</v>
      </c>
      <c r="G79" s="72">
        <v>0</v>
      </c>
      <c r="H79" s="7">
        <v>0</v>
      </c>
      <c r="I79" s="7">
        <v>815</v>
      </c>
      <c r="J79" s="7">
        <v>4966</v>
      </c>
      <c r="K79" s="11">
        <v>4581</v>
      </c>
      <c r="L79" s="72">
        <f t="shared" si="185"/>
        <v>0</v>
      </c>
      <c r="M79" s="7">
        <f t="shared" si="143"/>
        <v>0</v>
      </c>
      <c r="N79" s="7">
        <f t="shared" si="144"/>
        <v>1.9299200000000001</v>
      </c>
      <c r="O79" s="7">
        <f t="shared" si="145"/>
        <v>11.759487999999999</v>
      </c>
      <c r="P79" s="11">
        <f t="shared" si="146"/>
        <v>10.847808000000001</v>
      </c>
      <c r="Q79" s="71">
        <v>0</v>
      </c>
      <c r="R79" s="27">
        <v>0</v>
      </c>
      <c r="S79" s="27">
        <v>253.93</v>
      </c>
      <c r="T79" s="27">
        <v>1404.83</v>
      </c>
      <c r="U79" s="28">
        <v>1300.57</v>
      </c>
      <c r="V79" s="72">
        <v>0</v>
      </c>
      <c r="W79" s="7">
        <v>0</v>
      </c>
      <c r="X79" s="7">
        <v>0</v>
      </c>
      <c r="Y79" s="7">
        <v>0</v>
      </c>
      <c r="Z79" s="11">
        <v>0</v>
      </c>
      <c r="AA79" s="72">
        <f t="shared" si="186"/>
        <v>0</v>
      </c>
      <c r="AB79" s="7">
        <f t="shared" si="163"/>
        <v>0</v>
      </c>
      <c r="AC79" s="7">
        <f t="shared" si="164"/>
        <v>0</v>
      </c>
      <c r="AD79" s="7">
        <f t="shared" si="165"/>
        <v>0</v>
      </c>
      <c r="AE79" s="7">
        <f t="shared" si="166"/>
        <v>0</v>
      </c>
      <c r="AF79" s="72">
        <v>0</v>
      </c>
      <c r="AG79" s="7">
        <v>0</v>
      </c>
      <c r="AH79" s="7">
        <v>0</v>
      </c>
      <c r="AI79" s="7">
        <v>0</v>
      </c>
      <c r="AJ79" s="11">
        <v>0</v>
      </c>
      <c r="AK79" s="7">
        <v>0</v>
      </c>
      <c r="AL79" s="7">
        <v>0</v>
      </c>
      <c r="AM79" s="7">
        <v>0</v>
      </c>
      <c r="AN79" s="7">
        <v>0</v>
      </c>
      <c r="AO79" s="11">
        <v>0</v>
      </c>
      <c r="AP79" s="72">
        <f t="shared" si="187"/>
        <v>0</v>
      </c>
      <c r="AQ79" s="7">
        <f t="shared" si="167"/>
        <v>0</v>
      </c>
      <c r="AR79" s="7">
        <f t="shared" si="168"/>
        <v>0</v>
      </c>
      <c r="AS79" s="7">
        <f t="shared" si="169"/>
        <v>0</v>
      </c>
      <c r="AT79" s="11">
        <f t="shared" si="170"/>
        <v>0</v>
      </c>
      <c r="AU79" s="27">
        <v>0</v>
      </c>
      <c r="AV79" s="27">
        <v>0</v>
      </c>
      <c r="AW79" s="27">
        <v>0</v>
      </c>
      <c r="AX79" s="27">
        <v>0</v>
      </c>
      <c r="AY79" s="28">
        <v>0</v>
      </c>
      <c r="AZ79" s="27">
        <v>0</v>
      </c>
      <c r="BA79" s="27">
        <v>0</v>
      </c>
      <c r="BB79" s="27">
        <v>0</v>
      </c>
      <c r="BC79" s="27">
        <v>0</v>
      </c>
      <c r="BD79" s="27">
        <v>0</v>
      </c>
      <c r="BE79" s="72">
        <f t="shared" si="188"/>
        <v>0</v>
      </c>
      <c r="BF79" s="7">
        <f t="shared" si="171"/>
        <v>0</v>
      </c>
      <c r="BG79" s="7">
        <f t="shared" si="172"/>
        <v>0</v>
      </c>
      <c r="BH79" s="7">
        <f t="shared" si="173"/>
        <v>0</v>
      </c>
      <c r="BI79" s="7">
        <f t="shared" si="174"/>
        <v>0</v>
      </c>
      <c r="BJ79" s="72">
        <v>0</v>
      </c>
      <c r="BK79" s="7">
        <v>0</v>
      </c>
      <c r="BL79" s="7">
        <v>0</v>
      </c>
      <c r="BM79" s="7">
        <v>0</v>
      </c>
      <c r="BN79" s="11">
        <v>0</v>
      </c>
      <c r="BO79" s="7">
        <v>0</v>
      </c>
      <c r="BP79" s="7">
        <v>0</v>
      </c>
      <c r="BQ79" s="7">
        <v>0</v>
      </c>
      <c r="BR79" s="7">
        <v>0</v>
      </c>
      <c r="BS79" s="7">
        <v>0</v>
      </c>
      <c r="BT79" s="72">
        <f t="shared" si="189"/>
        <v>0</v>
      </c>
      <c r="BU79" s="7">
        <f t="shared" si="175"/>
        <v>0</v>
      </c>
      <c r="BV79" s="7">
        <f t="shared" si="176"/>
        <v>0</v>
      </c>
      <c r="BW79" s="7">
        <f t="shared" si="177"/>
        <v>0</v>
      </c>
      <c r="BX79" s="7">
        <f t="shared" si="178"/>
        <v>0</v>
      </c>
      <c r="BY79" s="72">
        <v>0</v>
      </c>
      <c r="BZ79" s="7">
        <v>0</v>
      </c>
      <c r="CA79" s="7">
        <v>0</v>
      </c>
      <c r="CB79" s="7">
        <v>0</v>
      </c>
      <c r="CC79" s="11">
        <v>0</v>
      </c>
      <c r="CD79" s="72">
        <v>0</v>
      </c>
      <c r="CE79" s="7">
        <v>0</v>
      </c>
      <c r="CF79" s="7">
        <v>0</v>
      </c>
      <c r="CG79" s="7">
        <v>0</v>
      </c>
      <c r="CH79" s="11">
        <v>0</v>
      </c>
      <c r="CI79" s="72">
        <v>0</v>
      </c>
      <c r="CJ79" s="7">
        <v>0</v>
      </c>
      <c r="CK79" s="7">
        <v>0</v>
      </c>
      <c r="CL79" s="7">
        <v>0</v>
      </c>
      <c r="CM79" s="7">
        <v>0</v>
      </c>
      <c r="CN79" s="72">
        <f t="shared" si="138"/>
        <v>0</v>
      </c>
      <c r="CO79" s="7">
        <f t="shared" si="139"/>
        <v>0</v>
      </c>
      <c r="CP79" s="7">
        <f t="shared" si="140"/>
        <v>0</v>
      </c>
      <c r="CQ79" s="7">
        <f t="shared" si="141"/>
        <v>0</v>
      </c>
      <c r="CR79" s="11">
        <f t="shared" si="142"/>
        <v>0</v>
      </c>
      <c r="CS79" s="72">
        <f t="shared" si="147"/>
        <v>0</v>
      </c>
      <c r="CT79" s="7">
        <f t="shared" si="148"/>
        <v>0</v>
      </c>
      <c r="CU79" s="7">
        <f t="shared" si="149"/>
        <v>1.9299200000000001</v>
      </c>
      <c r="CV79" s="7">
        <f t="shared" si="150"/>
        <v>11.759487999999999</v>
      </c>
      <c r="CW79" s="11">
        <f t="shared" si="151"/>
        <v>10.847808000000001</v>
      </c>
      <c r="CX79" s="7">
        <f t="shared" si="152"/>
        <v>0</v>
      </c>
      <c r="CY79" s="7">
        <f t="shared" si="153"/>
        <v>0</v>
      </c>
      <c r="CZ79" s="7">
        <f t="shared" si="154"/>
        <v>1.9299200000000001</v>
      </c>
      <c r="DA79" s="7">
        <f t="shared" si="155"/>
        <v>11.759487999999999</v>
      </c>
      <c r="DB79" s="11">
        <f t="shared" si="156"/>
        <v>10.847808000000001</v>
      </c>
      <c r="DC79" s="7">
        <f t="shared" si="157"/>
        <v>0</v>
      </c>
      <c r="DD79" s="7">
        <f t="shared" si="158"/>
        <v>0</v>
      </c>
      <c r="DE79" s="7">
        <f t="shared" si="159"/>
        <v>253.93</v>
      </c>
      <c r="DF79" s="7">
        <f t="shared" si="160"/>
        <v>1404.83</v>
      </c>
      <c r="DG79" s="7">
        <f t="shared" si="161"/>
        <v>1300.57</v>
      </c>
      <c r="DH79" s="72">
        <f t="shared" si="162"/>
        <v>0</v>
      </c>
      <c r="DI79" s="7">
        <f t="shared" si="190"/>
        <v>0</v>
      </c>
      <c r="DJ79" s="7">
        <f t="shared" si="191"/>
        <v>0.30318000000000001</v>
      </c>
      <c r="DK79" s="7">
        <f t="shared" si="192"/>
        <v>1.8473520000000001</v>
      </c>
      <c r="DL79" s="7">
        <f t="shared" si="193"/>
        <v>1.704132</v>
      </c>
      <c r="DM79" s="70" t="s">
        <v>309</v>
      </c>
      <c r="DN79" s="2"/>
      <c r="DO79" s="30"/>
      <c r="DT79" s="1"/>
      <c r="DU79" s="1"/>
      <c r="DV79" s="1"/>
      <c r="DZ79" s="1"/>
      <c r="EA79" s="1"/>
      <c r="EB79" s="1"/>
      <c r="EC79" s="1"/>
      <c r="ED79" s="224"/>
      <c r="EE79" s="225"/>
      <c r="EF79" s="226"/>
      <c r="EG79" s="226"/>
      <c r="EH79" s="1"/>
    </row>
    <row r="80" spans="1:138" ht="23.25" customHeight="1" x14ac:dyDescent="0.25">
      <c r="A80" s="223" t="s">
        <v>1450</v>
      </c>
      <c r="B80" s="70" t="s">
        <v>177</v>
      </c>
      <c r="C80" s="2" t="s">
        <v>1406</v>
      </c>
      <c r="D80" s="2" t="s">
        <v>1</v>
      </c>
      <c r="E80" s="2" t="s">
        <v>309</v>
      </c>
      <c r="F80" s="68" t="s">
        <v>309</v>
      </c>
      <c r="G80" s="72">
        <v>0</v>
      </c>
      <c r="H80" s="7">
        <v>0</v>
      </c>
      <c r="I80" s="7">
        <v>849</v>
      </c>
      <c r="J80" s="7">
        <v>4600</v>
      </c>
      <c r="K80" s="11">
        <v>4351</v>
      </c>
      <c r="L80" s="72">
        <f t="shared" si="185"/>
        <v>0</v>
      </c>
      <c r="M80" s="7">
        <f t="shared" si="143"/>
        <v>0</v>
      </c>
      <c r="N80" s="7">
        <f t="shared" si="144"/>
        <v>2.0104319999999998</v>
      </c>
      <c r="O80" s="7">
        <f t="shared" si="145"/>
        <v>10.892800000000001</v>
      </c>
      <c r="P80" s="11">
        <f t="shared" si="146"/>
        <v>10.303167999999999</v>
      </c>
      <c r="Q80" s="71">
        <v>0</v>
      </c>
      <c r="R80" s="27">
        <v>0</v>
      </c>
      <c r="S80" s="27">
        <v>223.24</v>
      </c>
      <c r="T80" s="27">
        <v>1332.66</v>
      </c>
      <c r="U80" s="28">
        <v>1310.04</v>
      </c>
      <c r="V80" s="72">
        <v>0</v>
      </c>
      <c r="W80" s="7">
        <v>0</v>
      </c>
      <c r="X80" s="7">
        <v>0</v>
      </c>
      <c r="Y80" s="7">
        <v>0</v>
      </c>
      <c r="Z80" s="11">
        <v>0</v>
      </c>
      <c r="AA80" s="72">
        <f t="shared" si="186"/>
        <v>0</v>
      </c>
      <c r="AB80" s="7">
        <f t="shared" si="163"/>
        <v>0</v>
      </c>
      <c r="AC80" s="7">
        <f t="shared" si="164"/>
        <v>0</v>
      </c>
      <c r="AD80" s="7">
        <f t="shared" si="165"/>
        <v>0</v>
      </c>
      <c r="AE80" s="7">
        <f t="shared" si="166"/>
        <v>0</v>
      </c>
      <c r="AF80" s="72">
        <v>0</v>
      </c>
      <c r="AG80" s="7">
        <v>0</v>
      </c>
      <c r="AH80" s="7">
        <v>0</v>
      </c>
      <c r="AI80" s="7">
        <v>0</v>
      </c>
      <c r="AJ80" s="11">
        <v>0</v>
      </c>
      <c r="AK80" s="7">
        <v>0</v>
      </c>
      <c r="AL80" s="7">
        <v>0</v>
      </c>
      <c r="AM80" s="7">
        <v>0</v>
      </c>
      <c r="AN80" s="7">
        <v>0</v>
      </c>
      <c r="AO80" s="11">
        <v>0</v>
      </c>
      <c r="AP80" s="72">
        <f t="shared" si="187"/>
        <v>0</v>
      </c>
      <c r="AQ80" s="7">
        <f t="shared" si="167"/>
        <v>0</v>
      </c>
      <c r="AR80" s="7">
        <f t="shared" si="168"/>
        <v>0</v>
      </c>
      <c r="AS80" s="7">
        <f t="shared" si="169"/>
        <v>0</v>
      </c>
      <c r="AT80" s="11">
        <f t="shared" si="170"/>
        <v>0</v>
      </c>
      <c r="AU80" s="27">
        <v>0</v>
      </c>
      <c r="AV80" s="27">
        <v>0</v>
      </c>
      <c r="AW80" s="27">
        <v>0</v>
      </c>
      <c r="AX80" s="27">
        <v>0</v>
      </c>
      <c r="AY80" s="28">
        <v>0</v>
      </c>
      <c r="AZ80" s="27">
        <v>0</v>
      </c>
      <c r="BA80" s="27">
        <v>0</v>
      </c>
      <c r="BB80" s="27">
        <v>0</v>
      </c>
      <c r="BC80" s="27">
        <v>0</v>
      </c>
      <c r="BD80" s="27">
        <v>0</v>
      </c>
      <c r="BE80" s="72">
        <f t="shared" si="188"/>
        <v>0</v>
      </c>
      <c r="BF80" s="7">
        <f t="shared" si="171"/>
        <v>0</v>
      </c>
      <c r="BG80" s="7">
        <f t="shared" si="172"/>
        <v>0</v>
      </c>
      <c r="BH80" s="7">
        <f t="shared" si="173"/>
        <v>0</v>
      </c>
      <c r="BI80" s="7">
        <f t="shared" si="174"/>
        <v>0</v>
      </c>
      <c r="BJ80" s="72">
        <v>0</v>
      </c>
      <c r="BK80" s="7">
        <v>0</v>
      </c>
      <c r="BL80" s="7">
        <v>0</v>
      </c>
      <c r="BM80" s="7">
        <v>0</v>
      </c>
      <c r="BN80" s="11">
        <v>0</v>
      </c>
      <c r="BO80" s="7">
        <v>0</v>
      </c>
      <c r="BP80" s="7">
        <v>0</v>
      </c>
      <c r="BQ80" s="7">
        <v>0</v>
      </c>
      <c r="BR80" s="7">
        <v>0</v>
      </c>
      <c r="BS80" s="7">
        <v>0</v>
      </c>
      <c r="BT80" s="72">
        <f t="shared" si="189"/>
        <v>0</v>
      </c>
      <c r="BU80" s="7">
        <f t="shared" si="175"/>
        <v>0</v>
      </c>
      <c r="BV80" s="7">
        <f t="shared" si="176"/>
        <v>0</v>
      </c>
      <c r="BW80" s="7">
        <f t="shared" si="177"/>
        <v>0</v>
      </c>
      <c r="BX80" s="7">
        <f t="shared" si="178"/>
        <v>0</v>
      </c>
      <c r="BY80" s="72">
        <v>0</v>
      </c>
      <c r="BZ80" s="7">
        <v>0</v>
      </c>
      <c r="CA80" s="7">
        <v>0</v>
      </c>
      <c r="CB80" s="7">
        <v>0</v>
      </c>
      <c r="CC80" s="11">
        <v>0</v>
      </c>
      <c r="CD80" s="72">
        <v>0</v>
      </c>
      <c r="CE80" s="7">
        <v>0</v>
      </c>
      <c r="CF80" s="7">
        <v>0</v>
      </c>
      <c r="CG80" s="7">
        <v>0</v>
      </c>
      <c r="CH80" s="11">
        <v>0</v>
      </c>
      <c r="CI80" s="72">
        <v>0</v>
      </c>
      <c r="CJ80" s="7">
        <v>0</v>
      </c>
      <c r="CK80" s="7">
        <v>0</v>
      </c>
      <c r="CL80" s="7">
        <v>0</v>
      </c>
      <c r="CM80" s="7">
        <v>0</v>
      </c>
      <c r="CN80" s="72">
        <f t="shared" si="138"/>
        <v>0</v>
      </c>
      <c r="CO80" s="7">
        <f t="shared" si="139"/>
        <v>0</v>
      </c>
      <c r="CP80" s="7">
        <f t="shared" si="140"/>
        <v>0</v>
      </c>
      <c r="CQ80" s="7">
        <f t="shared" si="141"/>
        <v>0</v>
      </c>
      <c r="CR80" s="11">
        <f t="shared" si="142"/>
        <v>0</v>
      </c>
      <c r="CS80" s="72">
        <f t="shared" si="147"/>
        <v>0</v>
      </c>
      <c r="CT80" s="7">
        <f t="shared" si="148"/>
        <v>0</v>
      </c>
      <c r="CU80" s="7">
        <f t="shared" si="149"/>
        <v>2.0104319999999998</v>
      </c>
      <c r="CV80" s="7">
        <f t="shared" si="150"/>
        <v>10.892800000000001</v>
      </c>
      <c r="CW80" s="11">
        <f t="shared" si="151"/>
        <v>10.303167999999999</v>
      </c>
      <c r="CX80" s="7">
        <f t="shared" si="152"/>
        <v>0</v>
      </c>
      <c r="CY80" s="7">
        <f t="shared" si="153"/>
        <v>0</v>
      </c>
      <c r="CZ80" s="7">
        <f t="shared" si="154"/>
        <v>2.0104319999999998</v>
      </c>
      <c r="DA80" s="7">
        <f t="shared" si="155"/>
        <v>10.892800000000001</v>
      </c>
      <c r="DB80" s="11">
        <f t="shared" si="156"/>
        <v>10.303167999999999</v>
      </c>
      <c r="DC80" s="7">
        <f t="shared" si="157"/>
        <v>0</v>
      </c>
      <c r="DD80" s="7">
        <f t="shared" si="158"/>
        <v>0</v>
      </c>
      <c r="DE80" s="7">
        <f t="shared" si="159"/>
        <v>223.24</v>
      </c>
      <c r="DF80" s="7">
        <f t="shared" si="160"/>
        <v>1332.66</v>
      </c>
      <c r="DG80" s="7">
        <f t="shared" si="161"/>
        <v>1310.04</v>
      </c>
      <c r="DH80" s="72">
        <f t="shared" si="162"/>
        <v>0</v>
      </c>
      <c r="DI80" s="7">
        <f t="shared" si="190"/>
        <v>0</v>
      </c>
      <c r="DJ80" s="7">
        <f t="shared" si="191"/>
        <v>0.315828</v>
      </c>
      <c r="DK80" s="7">
        <f t="shared" si="192"/>
        <v>1.7112000000000001</v>
      </c>
      <c r="DL80" s="7">
        <f t="shared" si="193"/>
        <v>1.6185719999999999</v>
      </c>
      <c r="DM80" s="70" t="s">
        <v>309</v>
      </c>
      <c r="DN80" s="2"/>
      <c r="DO80" s="30"/>
      <c r="DT80" s="1"/>
      <c r="DU80" s="1"/>
      <c r="DV80" s="1"/>
      <c r="DZ80" s="1"/>
      <c r="EA80" s="1"/>
      <c r="EB80" s="1"/>
      <c r="EC80" s="1"/>
      <c r="ED80" s="224"/>
      <c r="EE80" s="225"/>
      <c r="EF80" s="226"/>
      <c r="EG80" s="226"/>
      <c r="EH80" s="1"/>
    </row>
    <row r="81" spans="1:138" ht="27.75" customHeight="1" x14ac:dyDescent="0.25">
      <c r="A81" s="223" t="s">
        <v>1447</v>
      </c>
      <c r="B81" s="70" t="s">
        <v>233</v>
      </c>
      <c r="C81" s="2" t="s">
        <v>1406</v>
      </c>
      <c r="D81" s="2" t="s">
        <v>1</v>
      </c>
      <c r="E81" s="2" t="s">
        <v>309</v>
      </c>
      <c r="F81" s="68" t="s">
        <v>309</v>
      </c>
      <c r="G81" s="72">
        <v>2560</v>
      </c>
      <c r="H81" s="7">
        <v>2445</v>
      </c>
      <c r="I81" s="7">
        <v>2611</v>
      </c>
      <c r="J81" s="7">
        <v>3172</v>
      </c>
      <c r="K81" s="11">
        <v>3899</v>
      </c>
      <c r="L81" s="72">
        <f t="shared" si="185"/>
        <v>6.0620799999999999</v>
      </c>
      <c r="M81" s="7">
        <f t="shared" si="143"/>
        <v>5.7897599999999994</v>
      </c>
      <c r="N81" s="7">
        <f t="shared" si="144"/>
        <v>6.1828479999999999</v>
      </c>
      <c r="O81" s="7">
        <f t="shared" si="145"/>
        <v>7.5112959999999998</v>
      </c>
      <c r="P81" s="11">
        <f t="shared" si="146"/>
        <v>9.2328320000000001</v>
      </c>
      <c r="Q81" s="71">
        <v>697.55</v>
      </c>
      <c r="R81" s="27">
        <v>642.77</v>
      </c>
      <c r="S81" s="27">
        <v>741.07</v>
      </c>
      <c r="T81" s="27">
        <v>761.28</v>
      </c>
      <c r="U81" s="28">
        <v>856.9</v>
      </c>
      <c r="V81" s="72">
        <v>0</v>
      </c>
      <c r="W81" s="7">
        <v>0</v>
      </c>
      <c r="X81" s="7">
        <v>0</v>
      </c>
      <c r="Y81" s="7">
        <v>0</v>
      </c>
      <c r="Z81" s="11">
        <v>0</v>
      </c>
      <c r="AA81" s="72">
        <f t="shared" si="186"/>
        <v>0</v>
      </c>
      <c r="AB81" s="7">
        <f t="shared" si="163"/>
        <v>0</v>
      </c>
      <c r="AC81" s="7">
        <f t="shared" si="164"/>
        <v>0</v>
      </c>
      <c r="AD81" s="7">
        <f t="shared" si="165"/>
        <v>0</v>
      </c>
      <c r="AE81" s="7">
        <f t="shared" si="166"/>
        <v>0</v>
      </c>
      <c r="AF81" s="72">
        <v>0</v>
      </c>
      <c r="AG81" s="7">
        <v>0</v>
      </c>
      <c r="AH81" s="7">
        <v>0</v>
      </c>
      <c r="AI81" s="7">
        <v>0</v>
      </c>
      <c r="AJ81" s="11">
        <v>0</v>
      </c>
      <c r="AK81" s="7">
        <v>0</v>
      </c>
      <c r="AL81" s="7">
        <v>0</v>
      </c>
      <c r="AM81" s="7">
        <v>0</v>
      </c>
      <c r="AN81" s="7">
        <v>0</v>
      </c>
      <c r="AO81" s="11">
        <v>0</v>
      </c>
      <c r="AP81" s="72">
        <f t="shared" si="187"/>
        <v>0</v>
      </c>
      <c r="AQ81" s="7">
        <f t="shared" si="167"/>
        <v>0</v>
      </c>
      <c r="AR81" s="7">
        <f t="shared" si="168"/>
        <v>0</v>
      </c>
      <c r="AS81" s="7">
        <f t="shared" si="169"/>
        <v>0</v>
      </c>
      <c r="AT81" s="11">
        <f t="shared" si="170"/>
        <v>0</v>
      </c>
      <c r="AU81" s="27">
        <v>0</v>
      </c>
      <c r="AV81" s="27">
        <v>0</v>
      </c>
      <c r="AW81" s="27">
        <v>0</v>
      </c>
      <c r="AX81" s="27">
        <v>0</v>
      </c>
      <c r="AY81" s="28">
        <v>0</v>
      </c>
      <c r="AZ81" s="27">
        <v>0</v>
      </c>
      <c r="BA81" s="27">
        <v>0</v>
      </c>
      <c r="BB81" s="27">
        <v>0</v>
      </c>
      <c r="BC81" s="27">
        <v>0</v>
      </c>
      <c r="BD81" s="27">
        <v>0</v>
      </c>
      <c r="BE81" s="72">
        <f t="shared" si="188"/>
        <v>0</v>
      </c>
      <c r="BF81" s="7">
        <f t="shared" si="171"/>
        <v>0</v>
      </c>
      <c r="BG81" s="7">
        <f t="shared" si="172"/>
        <v>0</v>
      </c>
      <c r="BH81" s="7">
        <f t="shared" si="173"/>
        <v>0</v>
      </c>
      <c r="BI81" s="7">
        <f t="shared" si="174"/>
        <v>0</v>
      </c>
      <c r="BJ81" s="72">
        <v>0</v>
      </c>
      <c r="BK81" s="7">
        <v>0</v>
      </c>
      <c r="BL81" s="7">
        <v>0</v>
      </c>
      <c r="BM81" s="7">
        <v>0</v>
      </c>
      <c r="BN81" s="11">
        <v>0</v>
      </c>
      <c r="BO81" s="7">
        <v>0</v>
      </c>
      <c r="BP81" s="7">
        <v>0</v>
      </c>
      <c r="BQ81" s="7">
        <v>0</v>
      </c>
      <c r="BR81" s="7">
        <v>0</v>
      </c>
      <c r="BS81" s="7">
        <v>0</v>
      </c>
      <c r="BT81" s="72">
        <f t="shared" si="189"/>
        <v>0</v>
      </c>
      <c r="BU81" s="7">
        <f t="shared" si="175"/>
        <v>0</v>
      </c>
      <c r="BV81" s="7">
        <f t="shared" si="176"/>
        <v>0</v>
      </c>
      <c r="BW81" s="7">
        <f t="shared" si="177"/>
        <v>0</v>
      </c>
      <c r="BX81" s="7">
        <f t="shared" si="178"/>
        <v>0</v>
      </c>
      <c r="BY81" s="72">
        <v>0</v>
      </c>
      <c r="BZ81" s="7">
        <v>0</v>
      </c>
      <c r="CA81" s="7">
        <v>0</v>
      </c>
      <c r="CB81" s="7">
        <v>0</v>
      </c>
      <c r="CC81" s="11">
        <v>0</v>
      </c>
      <c r="CD81" s="72">
        <v>0</v>
      </c>
      <c r="CE81" s="7">
        <v>0</v>
      </c>
      <c r="CF81" s="7">
        <v>0</v>
      </c>
      <c r="CG81" s="7">
        <v>0</v>
      </c>
      <c r="CH81" s="11">
        <v>0</v>
      </c>
      <c r="CI81" s="72">
        <v>0</v>
      </c>
      <c r="CJ81" s="7">
        <v>0</v>
      </c>
      <c r="CK81" s="7">
        <v>0</v>
      </c>
      <c r="CL81" s="7">
        <v>0</v>
      </c>
      <c r="CM81" s="7">
        <v>0</v>
      </c>
      <c r="CN81" s="72">
        <f t="shared" si="138"/>
        <v>0</v>
      </c>
      <c r="CO81" s="7">
        <f t="shared" si="139"/>
        <v>0</v>
      </c>
      <c r="CP81" s="7">
        <f t="shared" si="140"/>
        <v>0</v>
      </c>
      <c r="CQ81" s="7">
        <f t="shared" si="141"/>
        <v>0</v>
      </c>
      <c r="CR81" s="11">
        <f t="shared" si="142"/>
        <v>0</v>
      </c>
      <c r="CS81" s="72">
        <f t="shared" si="147"/>
        <v>6.0620799999999999</v>
      </c>
      <c r="CT81" s="7">
        <f t="shared" si="148"/>
        <v>5.7897599999999994</v>
      </c>
      <c r="CU81" s="7">
        <f t="shared" si="149"/>
        <v>6.1828479999999999</v>
      </c>
      <c r="CV81" s="7">
        <f t="shared" si="150"/>
        <v>7.5112959999999998</v>
      </c>
      <c r="CW81" s="11">
        <f t="shared" si="151"/>
        <v>9.2328320000000001</v>
      </c>
      <c r="CX81" s="7">
        <f t="shared" si="152"/>
        <v>6.0620799999999999</v>
      </c>
      <c r="CY81" s="7">
        <f t="shared" si="153"/>
        <v>5.7897599999999994</v>
      </c>
      <c r="CZ81" s="7">
        <f t="shared" si="154"/>
        <v>6.1828479999999999</v>
      </c>
      <c r="DA81" s="7">
        <f t="shared" si="155"/>
        <v>7.5112959999999998</v>
      </c>
      <c r="DB81" s="11">
        <f t="shared" si="156"/>
        <v>9.2328320000000001</v>
      </c>
      <c r="DC81" s="7">
        <f t="shared" si="157"/>
        <v>697.55</v>
      </c>
      <c r="DD81" s="7">
        <f t="shared" si="158"/>
        <v>642.77</v>
      </c>
      <c r="DE81" s="7">
        <f t="shared" si="159"/>
        <v>741.07</v>
      </c>
      <c r="DF81" s="7">
        <f t="shared" si="160"/>
        <v>761.28</v>
      </c>
      <c r="DG81" s="7">
        <f t="shared" si="161"/>
        <v>856.9</v>
      </c>
      <c r="DH81" s="72">
        <f t="shared" si="162"/>
        <v>0.95231999999999994</v>
      </c>
      <c r="DI81" s="7">
        <f t="shared" si="190"/>
        <v>0.90954000000000002</v>
      </c>
      <c r="DJ81" s="7">
        <f t="shared" si="191"/>
        <v>0.97129200000000004</v>
      </c>
      <c r="DK81" s="7">
        <f t="shared" si="192"/>
        <v>1.1799839999999999</v>
      </c>
      <c r="DL81" s="7">
        <f t="shared" si="193"/>
        <v>1.4504279999999998</v>
      </c>
      <c r="DM81" s="70" t="s">
        <v>309</v>
      </c>
      <c r="DN81" s="2"/>
      <c r="DO81" s="30"/>
      <c r="DT81" s="1"/>
      <c r="DU81" s="1"/>
      <c r="DV81" s="1"/>
      <c r="DZ81" s="1"/>
      <c r="EA81" s="1"/>
      <c r="EB81" s="1"/>
      <c r="EC81" s="1"/>
      <c r="ED81" s="224"/>
      <c r="EE81" s="225"/>
      <c r="EF81" s="226"/>
      <c r="EG81" s="226"/>
      <c r="EH81" s="1"/>
    </row>
    <row r="82" spans="1:138" ht="17.25" customHeight="1" x14ac:dyDescent="0.25">
      <c r="A82" s="223" t="s">
        <v>1405</v>
      </c>
      <c r="B82" s="70" t="s">
        <v>177</v>
      </c>
      <c r="C82" s="2" t="s">
        <v>1406</v>
      </c>
      <c r="D82" s="2" t="s">
        <v>1</v>
      </c>
      <c r="E82" s="2" t="s">
        <v>309</v>
      </c>
      <c r="F82" s="68" t="s">
        <v>309</v>
      </c>
      <c r="G82" s="72">
        <v>0</v>
      </c>
      <c r="H82" s="7">
        <v>0</v>
      </c>
      <c r="I82" s="7">
        <v>1277</v>
      </c>
      <c r="J82" s="7">
        <v>4228</v>
      </c>
      <c r="K82" s="11">
        <v>3691</v>
      </c>
      <c r="L82" s="72">
        <f t="shared" si="185"/>
        <v>0</v>
      </c>
      <c r="M82" s="7">
        <f t="shared" si="143"/>
        <v>0</v>
      </c>
      <c r="N82" s="7">
        <f t="shared" si="144"/>
        <v>3.023936</v>
      </c>
      <c r="O82" s="7">
        <f t="shared" si="145"/>
        <v>10.011903999999999</v>
      </c>
      <c r="P82" s="11">
        <f t="shared" si="146"/>
        <v>8.7402879999999996</v>
      </c>
      <c r="Q82" s="71">
        <v>0</v>
      </c>
      <c r="R82" s="27">
        <v>0</v>
      </c>
      <c r="S82" s="27">
        <v>315.39</v>
      </c>
      <c r="T82" s="27">
        <v>1274.5</v>
      </c>
      <c r="U82" s="28">
        <v>1163.19</v>
      </c>
      <c r="V82" s="72">
        <v>0</v>
      </c>
      <c r="W82" s="7">
        <v>0</v>
      </c>
      <c r="X82" s="7">
        <v>0</v>
      </c>
      <c r="Y82" s="7">
        <v>0</v>
      </c>
      <c r="Z82" s="11">
        <v>0</v>
      </c>
      <c r="AA82" s="72">
        <f t="shared" si="186"/>
        <v>0</v>
      </c>
      <c r="AB82" s="7">
        <f t="shared" si="163"/>
        <v>0</v>
      </c>
      <c r="AC82" s="7">
        <f t="shared" si="164"/>
        <v>0</v>
      </c>
      <c r="AD82" s="7">
        <f t="shared" si="165"/>
        <v>0</v>
      </c>
      <c r="AE82" s="7">
        <f t="shared" si="166"/>
        <v>0</v>
      </c>
      <c r="AF82" s="72">
        <v>0</v>
      </c>
      <c r="AG82" s="7">
        <v>0</v>
      </c>
      <c r="AH82" s="7">
        <v>0</v>
      </c>
      <c r="AI82" s="7">
        <v>0</v>
      </c>
      <c r="AJ82" s="11">
        <v>0</v>
      </c>
      <c r="AK82" s="7">
        <v>0</v>
      </c>
      <c r="AL82" s="7">
        <v>0</v>
      </c>
      <c r="AM82" s="7">
        <v>0</v>
      </c>
      <c r="AN82" s="7">
        <v>0</v>
      </c>
      <c r="AO82" s="11">
        <v>0</v>
      </c>
      <c r="AP82" s="72">
        <f t="shared" si="187"/>
        <v>0</v>
      </c>
      <c r="AQ82" s="7">
        <f t="shared" si="167"/>
        <v>0</v>
      </c>
      <c r="AR82" s="7">
        <f t="shared" si="168"/>
        <v>0</v>
      </c>
      <c r="AS82" s="7">
        <f t="shared" si="169"/>
        <v>0</v>
      </c>
      <c r="AT82" s="11">
        <f t="shared" si="170"/>
        <v>0</v>
      </c>
      <c r="AU82" s="27">
        <v>0</v>
      </c>
      <c r="AV82" s="27">
        <v>0</v>
      </c>
      <c r="AW82" s="27">
        <v>0</v>
      </c>
      <c r="AX82" s="27">
        <v>0</v>
      </c>
      <c r="AY82" s="28">
        <v>0</v>
      </c>
      <c r="AZ82" s="27">
        <v>0</v>
      </c>
      <c r="BA82" s="27">
        <v>0</v>
      </c>
      <c r="BB82" s="27">
        <v>0</v>
      </c>
      <c r="BC82" s="27">
        <v>0</v>
      </c>
      <c r="BD82" s="27">
        <v>0</v>
      </c>
      <c r="BE82" s="72">
        <f t="shared" si="188"/>
        <v>0</v>
      </c>
      <c r="BF82" s="7">
        <f t="shared" si="171"/>
        <v>0</v>
      </c>
      <c r="BG82" s="7">
        <f t="shared" si="172"/>
        <v>0</v>
      </c>
      <c r="BH82" s="7">
        <f t="shared" si="173"/>
        <v>0</v>
      </c>
      <c r="BI82" s="7">
        <f t="shared" si="174"/>
        <v>0</v>
      </c>
      <c r="BJ82" s="72">
        <v>0</v>
      </c>
      <c r="BK82" s="7">
        <v>0</v>
      </c>
      <c r="BL82" s="7">
        <v>0</v>
      </c>
      <c r="BM82" s="7">
        <v>0</v>
      </c>
      <c r="BN82" s="11">
        <v>0</v>
      </c>
      <c r="BO82" s="7">
        <v>0</v>
      </c>
      <c r="BP82" s="7">
        <v>0</v>
      </c>
      <c r="BQ82" s="7">
        <v>0</v>
      </c>
      <c r="BR82" s="7">
        <v>0</v>
      </c>
      <c r="BS82" s="7">
        <v>0</v>
      </c>
      <c r="BT82" s="72">
        <f t="shared" si="189"/>
        <v>0</v>
      </c>
      <c r="BU82" s="7">
        <f t="shared" si="175"/>
        <v>0</v>
      </c>
      <c r="BV82" s="7">
        <f t="shared" si="176"/>
        <v>0</v>
      </c>
      <c r="BW82" s="7">
        <f t="shared" si="177"/>
        <v>0</v>
      </c>
      <c r="BX82" s="7">
        <f t="shared" si="178"/>
        <v>0</v>
      </c>
      <c r="BY82" s="72">
        <v>0</v>
      </c>
      <c r="BZ82" s="7">
        <v>0</v>
      </c>
      <c r="CA82" s="7">
        <v>0</v>
      </c>
      <c r="CB82" s="7">
        <v>0</v>
      </c>
      <c r="CC82" s="11">
        <v>0</v>
      </c>
      <c r="CD82" s="72">
        <v>0</v>
      </c>
      <c r="CE82" s="7">
        <v>0</v>
      </c>
      <c r="CF82" s="7">
        <v>0</v>
      </c>
      <c r="CG82" s="7">
        <v>0</v>
      </c>
      <c r="CH82" s="11">
        <v>0</v>
      </c>
      <c r="CI82" s="72">
        <v>0</v>
      </c>
      <c r="CJ82" s="7">
        <v>0</v>
      </c>
      <c r="CK82" s="7">
        <v>0</v>
      </c>
      <c r="CL82" s="7">
        <v>0</v>
      </c>
      <c r="CM82" s="7">
        <v>0</v>
      </c>
      <c r="CN82" s="72">
        <f t="shared" si="138"/>
        <v>0</v>
      </c>
      <c r="CO82" s="7">
        <f t="shared" si="139"/>
        <v>0</v>
      </c>
      <c r="CP82" s="7">
        <f t="shared" si="140"/>
        <v>0</v>
      </c>
      <c r="CQ82" s="7">
        <f t="shared" si="141"/>
        <v>0</v>
      </c>
      <c r="CR82" s="11">
        <f t="shared" si="142"/>
        <v>0</v>
      </c>
      <c r="CS82" s="72">
        <f t="shared" si="147"/>
        <v>0</v>
      </c>
      <c r="CT82" s="7">
        <f t="shared" si="148"/>
        <v>0</v>
      </c>
      <c r="CU82" s="7">
        <f t="shared" si="149"/>
        <v>3.023936</v>
      </c>
      <c r="CV82" s="7">
        <f t="shared" si="150"/>
        <v>10.011903999999999</v>
      </c>
      <c r="CW82" s="11">
        <f t="shared" si="151"/>
        <v>8.7402879999999996</v>
      </c>
      <c r="CX82" s="7">
        <f t="shared" si="152"/>
        <v>0</v>
      </c>
      <c r="CY82" s="7">
        <f t="shared" si="153"/>
        <v>0</v>
      </c>
      <c r="CZ82" s="7">
        <f t="shared" si="154"/>
        <v>3.023936</v>
      </c>
      <c r="DA82" s="7">
        <f t="shared" si="155"/>
        <v>10.011903999999999</v>
      </c>
      <c r="DB82" s="11">
        <f t="shared" si="156"/>
        <v>8.7402879999999996</v>
      </c>
      <c r="DC82" s="7">
        <f t="shared" si="157"/>
        <v>0</v>
      </c>
      <c r="DD82" s="7">
        <f t="shared" si="158"/>
        <v>0</v>
      </c>
      <c r="DE82" s="7">
        <f t="shared" si="159"/>
        <v>315.39</v>
      </c>
      <c r="DF82" s="7">
        <f t="shared" si="160"/>
        <v>1274.5</v>
      </c>
      <c r="DG82" s="7">
        <f t="shared" si="161"/>
        <v>1163.19</v>
      </c>
      <c r="DH82" s="72">
        <f t="shared" si="162"/>
        <v>0</v>
      </c>
      <c r="DI82" s="7">
        <f t="shared" si="190"/>
        <v>0</v>
      </c>
      <c r="DJ82" s="7">
        <f t="shared" si="191"/>
        <v>0.47504399999999997</v>
      </c>
      <c r="DK82" s="7">
        <f t="shared" si="192"/>
        <v>1.572816</v>
      </c>
      <c r="DL82" s="7">
        <f t="shared" si="193"/>
        <v>1.3730519999999999</v>
      </c>
      <c r="DM82" s="70" t="s">
        <v>309</v>
      </c>
      <c r="DN82" s="2"/>
      <c r="DO82" s="30"/>
      <c r="DT82" s="1"/>
      <c r="DU82" s="1"/>
      <c r="DV82" s="1"/>
      <c r="DZ82" s="1"/>
      <c r="EA82" s="1"/>
      <c r="EB82" s="1"/>
      <c r="EC82" s="1"/>
      <c r="ED82" s="224"/>
      <c r="EE82" s="225"/>
      <c r="EF82" s="226"/>
      <c r="EG82" s="226"/>
      <c r="EH82" s="1"/>
    </row>
    <row r="83" spans="1:138" ht="20.25" customHeight="1" x14ac:dyDescent="0.25">
      <c r="A83" s="223" t="s">
        <v>1431</v>
      </c>
      <c r="B83" s="70" t="s">
        <v>225</v>
      </c>
      <c r="C83" s="2" t="s">
        <v>1416</v>
      </c>
      <c r="D83" s="2" t="s">
        <v>2</v>
      </c>
      <c r="E83" s="2" t="s">
        <v>309</v>
      </c>
      <c r="F83" s="68" t="s">
        <v>309</v>
      </c>
      <c r="G83" s="72">
        <v>1</v>
      </c>
      <c r="H83" s="7">
        <v>0</v>
      </c>
      <c r="I83" s="7">
        <v>0</v>
      </c>
      <c r="J83" s="7">
        <v>0</v>
      </c>
      <c r="K83" s="11">
        <v>3608</v>
      </c>
      <c r="L83" s="72">
        <f t="shared" si="185"/>
        <v>2.3679999999999999E-3</v>
      </c>
      <c r="M83" s="7">
        <f t="shared" si="143"/>
        <v>0</v>
      </c>
      <c r="N83" s="7">
        <f t="shared" si="144"/>
        <v>0</v>
      </c>
      <c r="O83" s="7">
        <f t="shared" si="145"/>
        <v>0</v>
      </c>
      <c r="P83" s="11">
        <f t="shared" si="146"/>
        <v>8.5437440000000002</v>
      </c>
      <c r="Q83" s="71">
        <v>668.77</v>
      </c>
      <c r="R83" s="27">
        <v>1039.21</v>
      </c>
      <c r="S83" s="27">
        <v>908.51</v>
      </c>
      <c r="T83" s="27">
        <v>1200.73</v>
      </c>
      <c r="U83" s="28">
        <v>1727.07</v>
      </c>
      <c r="V83" s="72">
        <v>0</v>
      </c>
      <c r="W83" s="7">
        <v>0</v>
      </c>
      <c r="X83" s="7">
        <v>0</v>
      </c>
      <c r="Y83" s="7">
        <v>0</v>
      </c>
      <c r="Z83" s="11">
        <v>0</v>
      </c>
      <c r="AA83" s="72">
        <f t="shared" si="186"/>
        <v>0</v>
      </c>
      <c r="AB83" s="7">
        <f t="shared" si="163"/>
        <v>0</v>
      </c>
      <c r="AC83" s="7">
        <f t="shared" si="164"/>
        <v>0</v>
      </c>
      <c r="AD83" s="7">
        <f t="shared" si="165"/>
        <v>0</v>
      </c>
      <c r="AE83" s="7">
        <f t="shared" si="166"/>
        <v>0</v>
      </c>
      <c r="AF83" s="72">
        <v>0</v>
      </c>
      <c r="AG83" s="7">
        <v>0</v>
      </c>
      <c r="AH83" s="7">
        <v>0</v>
      </c>
      <c r="AI83" s="7">
        <v>0</v>
      </c>
      <c r="AJ83" s="11">
        <v>0</v>
      </c>
      <c r="AK83" s="7">
        <v>0</v>
      </c>
      <c r="AL83" s="7">
        <v>0</v>
      </c>
      <c r="AM83" s="7">
        <v>0</v>
      </c>
      <c r="AN83" s="7">
        <v>0</v>
      </c>
      <c r="AO83" s="11">
        <v>0</v>
      </c>
      <c r="AP83" s="72">
        <f t="shared" si="187"/>
        <v>0</v>
      </c>
      <c r="AQ83" s="7">
        <f t="shared" si="167"/>
        <v>0</v>
      </c>
      <c r="AR83" s="7">
        <f t="shared" si="168"/>
        <v>0</v>
      </c>
      <c r="AS83" s="7">
        <f t="shared" si="169"/>
        <v>0</v>
      </c>
      <c r="AT83" s="11">
        <f t="shared" si="170"/>
        <v>0</v>
      </c>
      <c r="AU83" s="27">
        <v>0</v>
      </c>
      <c r="AV83" s="27">
        <v>0</v>
      </c>
      <c r="AW83" s="27">
        <v>0</v>
      </c>
      <c r="AX83" s="27">
        <v>0</v>
      </c>
      <c r="AY83" s="28">
        <v>0</v>
      </c>
      <c r="AZ83" s="27">
        <v>0</v>
      </c>
      <c r="BA83" s="27">
        <v>0</v>
      </c>
      <c r="BB83" s="27">
        <v>0</v>
      </c>
      <c r="BC83" s="27">
        <v>0</v>
      </c>
      <c r="BD83" s="27">
        <v>0</v>
      </c>
      <c r="BE83" s="72">
        <f t="shared" si="188"/>
        <v>0</v>
      </c>
      <c r="BF83" s="7">
        <f t="shared" si="171"/>
        <v>0</v>
      </c>
      <c r="BG83" s="7">
        <f t="shared" si="172"/>
        <v>0</v>
      </c>
      <c r="BH83" s="7">
        <f t="shared" si="173"/>
        <v>0</v>
      </c>
      <c r="BI83" s="7">
        <f t="shared" si="174"/>
        <v>0</v>
      </c>
      <c r="BJ83" s="72">
        <v>0</v>
      </c>
      <c r="BK83" s="7">
        <v>0</v>
      </c>
      <c r="BL83" s="7">
        <v>0</v>
      </c>
      <c r="BM83" s="7">
        <v>0</v>
      </c>
      <c r="BN83" s="11">
        <v>0</v>
      </c>
      <c r="BO83" s="7">
        <v>0</v>
      </c>
      <c r="BP83" s="7">
        <v>0</v>
      </c>
      <c r="BQ83" s="7">
        <v>0</v>
      </c>
      <c r="BR83" s="7">
        <v>0</v>
      </c>
      <c r="BS83" s="7">
        <v>0</v>
      </c>
      <c r="BT83" s="72">
        <f t="shared" si="189"/>
        <v>0</v>
      </c>
      <c r="BU83" s="7">
        <f t="shared" si="175"/>
        <v>0</v>
      </c>
      <c r="BV83" s="7">
        <f t="shared" si="176"/>
        <v>0</v>
      </c>
      <c r="BW83" s="7">
        <f t="shared" si="177"/>
        <v>0</v>
      </c>
      <c r="BX83" s="7">
        <f t="shared" si="178"/>
        <v>0</v>
      </c>
      <c r="BY83" s="72">
        <v>0</v>
      </c>
      <c r="BZ83" s="7">
        <v>0</v>
      </c>
      <c r="CA83" s="7">
        <v>0</v>
      </c>
      <c r="CB83" s="7">
        <v>0</v>
      </c>
      <c r="CC83" s="11">
        <v>0</v>
      </c>
      <c r="CD83" s="72">
        <v>0</v>
      </c>
      <c r="CE83" s="7">
        <v>0</v>
      </c>
      <c r="CF83" s="7">
        <v>0</v>
      </c>
      <c r="CG83" s="7">
        <v>0</v>
      </c>
      <c r="CH83" s="11">
        <v>0</v>
      </c>
      <c r="CI83" s="72">
        <v>0</v>
      </c>
      <c r="CJ83" s="7">
        <v>0</v>
      </c>
      <c r="CK83" s="7">
        <v>0</v>
      </c>
      <c r="CL83" s="7">
        <v>0</v>
      </c>
      <c r="CM83" s="7">
        <v>0</v>
      </c>
      <c r="CN83" s="72">
        <f t="shared" si="138"/>
        <v>0</v>
      </c>
      <c r="CO83" s="7">
        <f t="shared" si="139"/>
        <v>0</v>
      </c>
      <c r="CP83" s="7">
        <f t="shared" si="140"/>
        <v>0</v>
      </c>
      <c r="CQ83" s="7">
        <f t="shared" si="141"/>
        <v>0</v>
      </c>
      <c r="CR83" s="11">
        <f t="shared" si="142"/>
        <v>0</v>
      </c>
      <c r="CS83" s="72">
        <f t="shared" si="147"/>
        <v>2.3679999999999999E-3</v>
      </c>
      <c r="CT83" s="7">
        <f t="shared" si="148"/>
        <v>0</v>
      </c>
      <c r="CU83" s="7">
        <f t="shared" si="149"/>
        <v>0</v>
      </c>
      <c r="CV83" s="7">
        <f t="shared" si="150"/>
        <v>0</v>
      </c>
      <c r="CW83" s="11">
        <f t="shared" si="151"/>
        <v>8.5437440000000002</v>
      </c>
      <c r="CX83" s="7">
        <f t="shared" si="152"/>
        <v>2.3679999999999999E-3</v>
      </c>
      <c r="CY83" s="7">
        <f t="shared" si="153"/>
        <v>0</v>
      </c>
      <c r="CZ83" s="7">
        <f t="shared" si="154"/>
        <v>0</v>
      </c>
      <c r="DA83" s="7">
        <f t="shared" si="155"/>
        <v>0</v>
      </c>
      <c r="DB83" s="11">
        <f t="shared" si="156"/>
        <v>8.5437440000000002</v>
      </c>
      <c r="DC83" s="7">
        <f t="shared" si="157"/>
        <v>668.77</v>
      </c>
      <c r="DD83" s="7">
        <f t="shared" si="158"/>
        <v>1039.21</v>
      </c>
      <c r="DE83" s="7">
        <f t="shared" si="159"/>
        <v>908.51</v>
      </c>
      <c r="DF83" s="7">
        <f t="shared" si="160"/>
        <v>1200.73</v>
      </c>
      <c r="DG83" s="7">
        <f t="shared" si="161"/>
        <v>1727.07</v>
      </c>
      <c r="DH83" s="72">
        <f t="shared" si="162"/>
        <v>3.7199999999999999E-4</v>
      </c>
      <c r="DI83" s="7">
        <f t="shared" si="190"/>
        <v>0</v>
      </c>
      <c r="DJ83" s="7">
        <f t="shared" si="191"/>
        <v>0</v>
      </c>
      <c r="DK83" s="7">
        <f t="shared" si="192"/>
        <v>0</v>
      </c>
      <c r="DL83" s="7">
        <f t="shared" si="193"/>
        <v>1.342176</v>
      </c>
      <c r="DM83" s="70" t="s">
        <v>309</v>
      </c>
      <c r="DN83" s="2"/>
      <c r="DO83" s="30"/>
      <c r="DT83" s="1"/>
      <c r="DU83" s="1"/>
      <c r="DV83" s="1"/>
      <c r="DZ83" s="1"/>
      <c r="EA83" s="1"/>
      <c r="EB83" s="1"/>
      <c r="EC83" s="1"/>
      <c r="ED83" s="224"/>
      <c r="EE83" s="225"/>
      <c r="EF83" s="226"/>
      <c r="EG83" s="226"/>
      <c r="EH83" s="1"/>
    </row>
    <row r="84" spans="1:138" s="262" customFormat="1" ht="39.75" customHeight="1" x14ac:dyDescent="0.25">
      <c r="A84" s="241" t="s">
        <v>1408</v>
      </c>
      <c r="B84" s="8" t="s">
        <v>313</v>
      </c>
      <c r="C84" s="3" t="s">
        <v>1409</v>
      </c>
      <c r="D84" s="3" t="s">
        <v>2</v>
      </c>
      <c r="E84" s="3" t="s">
        <v>309</v>
      </c>
      <c r="F84" s="4" t="s">
        <v>309</v>
      </c>
      <c r="G84" s="10">
        <v>1571</v>
      </c>
      <c r="H84" s="6">
        <v>1984</v>
      </c>
      <c r="I84" s="6">
        <v>3204</v>
      </c>
      <c r="J84" s="6">
        <v>1906</v>
      </c>
      <c r="K84" s="9">
        <v>3471</v>
      </c>
      <c r="L84" s="10">
        <f t="shared" si="185"/>
        <v>3.7201279999999999</v>
      </c>
      <c r="M84" s="6">
        <f t="shared" si="143"/>
        <v>4.6981120000000001</v>
      </c>
      <c r="N84" s="6">
        <f t="shared" si="144"/>
        <v>7.587072</v>
      </c>
      <c r="O84" s="6">
        <f t="shared" si="145"/>
        <v>4.5134080000000001</v>
      </c>
      <c r="P84" s="9">
        <f t="shared" si="146"/>
        <v>8.2193279999999991</v>
      </c>
      <c r="Q84" s="32">
        <v>928.88</v>
      </c>
      <c r="R84" s="25">
        <v>1004.01</v>
      </c>
      <c r="S84" s="25">
        <v>1395.46</v>
      </c>
      <c r="T84" s="25">
        <v>0</v>
      </c>
      <c r="U84" s="26">
        <v>1348.31</v>
      </c>
      <c r="V84" s="10">
        <v>0</v>
      </c>
      <c r="W84" s="6">
        <v>0</v>
      </c>
      <c r="X84" s="6">
        <v>0</v>
      </c>
      <c r="Y84" s="6">
        <v>0</v>
      </c>
      <c r="Z84" s="9">
        <v>0</v>
      </c>
      <c r="AA84" s="10">
        <f t="shared" si="186"/>
        <v>0</v>
      </c>
      <c r="AB84" s="6">
        <f t="shared" si="163"/>
        <v>0</v>
      </c>
      <c r="AC84" s="6">
        <f t="shared" si="164"/>
        <v>0</v>
      </c>
      <c r="AD84" s="6">
        <f t="shared" si="165"/>
        <v>0</v>
      </c>
      <c r="AE84" s="6">
        <f t="shared" si="166"/>
        <v>0</v>
      </c>
      <c r="AF84" s="10">
        <v>0</v>
      </c>
      <c r="AG84" s="6">
        <v>0</v>
      </c>
      <c r="AH84" s="6">
        <v>0</v>
      </c>
      <c r="AI84" s="6">
        <v>0</v>
      </c>
      <c r="AJ84" s="9">
        <v>0</v>
      </c>
      <c r="AK84" s="6">
        <v>0</v>
      </c>
      <c r="AL84" s="6">
        <v>0</v>
      </c>
      <c r="AM84" s="6">
        <v>0</v>
      </c>
      <c r="AN84" s="6">
        <v>0</v>
      </c>
      <c r="AO84" s="9">
        <v>0</v>
      </c>
      <c r="AP84" s="10">
        <f t="shared" si="187"/>
        <v>0</v>
      </c>
      <c r="AQ84" s="6">
        <f t="shared" si="167"/>
        <v>0</v>
      </c>
      <c r="AR84" s="6">
        <f t="shared" si="168"/>
        <v>0</v>
      </c>
      <c r="AS84" s="6">
        <f t="shared" si="169"/>
        <v>0</v>
      </c>
      <c r="AT84" s="9">
        <f t="shared" si="170"/>
        <v>0</v>
      </c>
      <c r="AU84" s="25">
        <v>0</v>
      </c>
      <c r="AV84" s="25">
        <v>0</v>
      </c>
      <c r="AW84" s="25">
        <v>0</v>
      </c>
      <c r="AX84" s="25">
        <v>0</v>
      </c>
      <c r="AY84" s="26">
        <v>0</v>
      </c>
      <c r="AZ84" s="25">
        <v>0</v>
      </c>
      <c r="BA84" s="25">
        <v>0</v>
      </c>
      <c r="BB84" s="25">
        <v>0</v>
      </c>
      <c r="BC84" s="25">
        <v>0</v>
      </c>
      <c r="BD84" s="25">
        <v>0</v>
      </c>
      <c r="BE84" s="10">
        <f t="shared" si="188"/>
        <v>0</v>
      </c>
      <c r="BF84" s="6">
        <f t="shared" si="171"/>
        <v>0</v>
      </c>
      <c r="BG84" s="6">
        <f t="shared" si="172"/>
        <v>0</v>
      </c>
      <c r="BH84" s="6">
        <f t="shared" si="173"/>
        <v>0</v>
      </c>
      <c r="BI84" s="6">
        <f t="shared" si="174"/>
        <v>0</v>
      </c>
      <c r="BJ84" s="10">
        <v>0</v>
      </c>
      <c r="BK84" s="6">
        <v>0</v>
      </c>
      <c r="BL84" s="6">
        <v>0</v>
      </c>
      <c r="BM84" s="6">
        <v>0</v>
      </c>
      <c r="BN84" s="9">
        <v>0</v>
      </c>
      <c r="BO84" s="6">
        <v>0</v>
      </c>
      <c r="BP84" s="6">
        <v>0</v>
      </c>
      <c r="BQ84" s="6">
        <v>0</v>
      </c>
      <c r="BR84" s="6">
        <v>0</v>
      </c>
      <c r="BS84" s="6">
        <v>0</v>
      </c>
      <c r="BT84" s="10">
        <f t="shared" si="189"/>
        <v>0</v>
      </c>
      <c r="BU84" s="6">
        <f t="shared" si="175"/>
        <v>0</v>
      </c>
      <c r="BV84" s="6">
        <f t="shared" si="176"/>
        <v>0</v>
      </c>
      <c r="BW84" s="6">
        <f t="shared" si="177"/>
        <v>0</v>
      </c>
      <c r="BX84" s="6">
        <f t="shared" si="178"/>
        <v>0</v>
      </c>
      <c r="BY84" s="10">
        <v>0</v>
      </c>
      <c r="BZ84" s="6">
        <v>0</v>
      </c>
      <c r="CA84" s="6">
        <v>0</v>
      </c>
      <c r="CB84" s="6">
        <v>0</v>
      </c>
      <c r="CC84" s="9">
        <v>0</v>
      </c>
      <c r="CD84" s="10">
        <v>0</v>
      </c>
      <c r="CE84" s="6">
        <v>0</v>
      </c>
      <c r="CF84" s="6">
        <v>0</v>
      </c>
      <c r="CG84" s="6">
        <v>0</v>
      </c>
      <c r="CH84" s="9">
        <v>0</v>
      </c>
      <c r="CI84" s="10">
        <v>0</v>
      </c>
      <c r="CJ84" s="6">
        <v>0</v>
      </c>
      <c r="CK84" s="6">
        <v>0</v>
      </c>
      <c r="CL84" s="6">
        <v>0</v>
      </c>
      <c r="CM84" s="6">
        <v>0</v>
      </c>
      <c r="CN84" s="10">
        <f t="shared" si="138"/>
        <v>0</v>
      </c>
      <c r="CO84" s="6">
        <f t="shared" si="139"/>
        <v>0</v>
      </c>
      <c r="CP84" s="6">
        <f t="shared" si="140"/>
        <v>0</v>
      </c>
      <c r="CQ84" s="6">
        <f t="shared" si="141"/>
        <v>0</v>
      </c>
      <c r="CR84" s="9">
        <f t="shared" si="142"/>
        <v>0</v>
      </c>
      <c r="CS84" s="10">
        <f t="shared" si="147"/>
        <v>3.7201279999999999</v>
      </c>
      <c r="CT84" s="6">
        <f t="shared" si="148"/>
        <v>4.6981120000000001</v>
      </c>
      <c r="CU84" s="6">
        <f t="shared" si="149"/>
        <v>7.587072</v>
      </c>
      <c r="CV84" s="6">
        <f t="shared" si="150"/>
        <v>4.5134080000000001</v>
      </c>
      <c r="CW84" s="9">
        <f t="shared" si="151"/>
        <v>8.2193279999999991</v>
      </c>
      <c r="CX84" s="6">
        <f t="shared" si="152"/>
        <v>3.7201279999999999</v>
      </c>
      <c r="CY84" s="6">
        <f t="shared" si="153"/>
        <v>4.6981120000000001</v>
      </c>
      <c r="CZ84" s="6">
        <f t="shared" si="154"/>
        <v>7.587072</v>
      </c>
      <c r="DA84" s="6">
        <f t="shared" si="155"/>
        <v>4.5134080000000001</v>
      </c>
      <c r="DB84" s="9">
        <f t="shared" si="156"/>
        <v>8.2193279999999991</v>
      </c>
      <c r="DC84" s="6">
        <f t="shared" si="157"/>
        <v>928.88</v>
      </c>
      <c r="DD84" s="6">
        <f t="shared" si="158"/>
        <v>1004.01</v>
      </c>
      <c r="DE84" s="6">
        <f t="shared" si="159"/>
        <v>1395.46</v>
      </c>
      <c r="DF84" s="6">
        <f t="shared" si="160"/>
        <v>0</v>
      </c>
      <c r="DG84" s="6">
        <f t="shared" si="161"/>
        <v>1348.31</v>
      </c>
      <c r="DH84" s="10">
        <f t="shared" si="162"/>
        <v>0.58441200000000004</v>
      </c>
      <c r="DI84" s="6">
        <f t="shared" si="190"/>
        <v>0.73804800000000004</v>
      </c>
      <c r="DJ84" s="6">
        <f t="shared" si="191"/>
        <v>1.1918879999999998</v>
      </c>
      <c r="DK84" s="6">
        <f t="shared" si="192"/>
        <v>0.709032</v>
      </c>
      <c r="DL84" s="6">
        <f t="shared" si="193"/>
        <v>1.291212</v>
      </c>
      <c r="DM84" s="8" t="s">
        <v>309</v>
      </c>
      <c r="DN84" s="3"/>
      <c r="DO84" s="24"/>
      <c r="ED84" s="263"/>
      <c r="EE84" s="264"/>
      <c r="EF84" s="265"/>
      <c r="EG84" s="265"/>
    </row>
    <row r="85" spans="1:138" ht="36.75" customHeight="1" x14ac:dyDescent="0.25">
      <c r="A85" s="223" t="s">
        <v>1444</v>
      </c>
      <c r="B85" s="70" t="s">
        <v>177</v>
      </c>
      <c r="C85" s="2" t="s">
        <v>1406</v>
      </c>
      <c r="D85" s="2" t="s">
        <v>1</v>
      </c>
      <c r="E85" s="2" t="s">
        <v>309</v>
      </c>
      <c r="F85" s="68" t="s">
        <v>309</v>
      </c>
      <c r="G85" s="72">
        <v>0</v>
      </c>
      <c r="H85" s="7">
        <v>0</v>
      </c>
      <c r="I85" s="7">
        <v>704</v>
      </c>
      <c r="J85" s="7">
        <v>2797</v>
      </c>
      <c r="K85" s="11">
        <v>3187</v>
      </c>
      <c r="L85" s="72">
        <f t="shared" si="185"/>
        <v>0</v>
      </c>
      <c r="M85" s="7">
        <f t="shared" si="143"/>
        <v>0</v>
      </c>
      <c r="N85" s="7">
        <f t="shared" si="144"/>
        <v>1.6670719999999999</v>
      </c>
      <c r="O85" s="7">
        <f t="shared" si="145"/>
        <v>6.6232959999999999</v>
      </c>
      <c r="P85" s="11">
        <f t="shared" si="146"/>
        <v>7.5468160000000006</v>
      </c>
      <c r="Q85" s="71">
        <v>0</v>
      </c>
      <c r="R85" s="27">
        <v>0</v>
      </c>
      <c r="S85" s="27">
        <v>186.1</v>
      </c>
      <c r="T85" s="27">
        <v>1013.55</v>
      </c>
      <c r="U85" s="28">
        <v>969.63</v>
      </c>
      <c r="V85" s="72">
        <v>0</v>
      </c>
      <c r="W85" s="7">
        <v>0</v>
      </c>
      <c r="X85" s="7">
        <v>0</v>
      </c>
      <c r="Y85" s="7">
        <v>0</v>
      </c>
      <c r="Z85" s="11">
        <v>0</v>
      </c>
      <c r="AA85" s="72">
        <f t="shared" si="186"/>
        <v>0</v>
      </c>
      <c r="AB85" s="7">
        <f t="shared" si="163"/>
        <v>0</v>
      </c>
      <c r="AC85" s="7">
        <f t="shared" si="164"/>
        <v>0</v>
      </c>
      <c r="AD85" s="7">
        <f t="shared" si="165"/>
        <v>0</v>
      </c>
      <c r="AE85" s="7">
        <f t="shared" si="166"/>
        <v>0</v>
      </c>
      <c r="AF85" s="72">
        <v>0</v>
      </c>
      <c r="AG85" s="7">
        <v>0</v>
      </c>
      <c r="AH85" s="7">
        <v>0</v>
      </c>
      <c r="AI85" s="7">
        <v>0</v>
      </c>
      <c r="AJ85" s="11">
        <v>0</v>
      </c>
      <c r="AK85" s="7">
        <v>0</v>
      </c>
      <c r="AL85" s="7">
        <v>0</v>
      </c>
      <c r="AM85" s="7">
        <v>0</v>
      </c>
      <c r="AN85" s="7">
        <v>0</v>
      </c>
      <c r="AO85" s="11">
        <v>0</v>
      </c>
      <c r="AP85" s="72">
        <f t="shared" si="187"/>
        <v>0</v>
      </c>
      <c r="AQ85" s="7">
        <f t="shared" si="167"/>
        <v>0</v>
      </c>
      <c r="AR85" s="7">
        <f t="shared" si="168"/>
        <v>0</v>
      </c>
      <c r="AS85" s="7">
        <f t="shared" si="169"/>
        <v>0</v>
      </c>
      <c r="AT85" s="11">
        <f t="shared" si="170"/>
        <v>0</v>
      </c>
      <c r="AU85" s="27">
        <v>0</v>
      </c>
      <c r="AV85" s="27">
        <v>0</v>
      </c>
      <c r="AW85" s="27">
        <v>0</v>
      </c>
      <c r="AX85" s="27">
        <v>0</v>
      </c>
      <c r="AY85" s="28">
        <v>0</v>
      </c>
      <c r="AZ85" s="27">
        <v>0</v>
      </c>
      <c r="BA85" s="27">
        <v>0</v>
      </c>
      <c r="BB85" s="27">
        <v>0</v>
      </c>
      <c r="BC85" s="27">
        <v>0</v>
      </c>
      <c r="BD85" s="27">
        <v>0</v>
      </c>
      <c r="BE85" s="72">
        <f t="shared" si="188"/>
        <v>0</v>
      </c>
      <c r="BF85" s="7">
        <f t="shared" si="171"/>
        <v>0</v>
      </c>
      <c r="BG85" s="7">
        <f t="shared" si="172"/>
        <v>0</v>
      </c>
      <c r="BH85" s="7">
        <f t="shared" si="173"/>
        <v>0</v>
      </c>
      <c r="BI85" s="7">
        <f t="shared" si="174"/>
        <v>0</v>
      </c>
      <c r="BJ85" s="72">
        <v>0</v>
      </c>
      <c r="BK85" s="7">
        <v>0</v>
      </c>
      <c r="BL85" s="7">
        <v>0</v>
      </c>
      <c r="BM85" s="7">
        <v>0</v>
      </c>
      <c r="BN85" s="11">
        <v>0</v>
      </c>
      <c r="BO85" s="7">
        <v>0</v>
      </c>
      <c r="BP85" s="7">
        <v>0</v>
      </c>
      <c r="BQ85" s="7">
        <v>0</v>
      </c>
      <c r="BR85" s="7">
        <v>0</v>
      </c>
      <c r="BS85" s="7">
        <v>0</v>
      </c>
      <c r="BT85" s="72">
        <f t="shared" si="189"/>
        <v>0</v>
      </c>
      <c r="BU85" s="7">
        <f t="shared" si="175"/>
        <v>0</v>
      </c>
      <c r="BV85" s="7">
        <f t="shared" si="176"/>
        <v>0</v>
      </c>
      <c r="BW85" s="7">
        <f t="shared" si="177"/>
        <v>0</v>
      </c>
      <c r="BX85" s="7">
        <f t="shared" si="178"/>
        <v>0</v>
      </c>
      <c r="BY85" s="72">
        <v>0</v>
      </c>
      <c r="BZ85" s="7">
        <v>0</v>
      </c>
      <c r="CA85" s="7">
        <v>0</v>
      </c>
      <c r="CB85" s="7">
        <v>0</v>
      </c>
      <c r="CC85" s="11">
        <v>0</v>
      </c>
      <c r="CD85" s="72">
        <v>0</v>
      </c>
      <c r="CE85" s="7">
        <v>0</v>
      </c>
      <c r="CF85" s="7">
        <v>0</v>
      </c>
      <c r="CG85" s="7">
        <v>0</v>
      </c>
      <c r="CH85" s="11">
        <v>0</v>
      </c>
      <c r="CI85" s="72">
        <v>0</v>
      </c>
      <c r="CJ85" s="7">
        <v>0</v>
      </c>
      <c r="CK85" s="7">
        <v>0</v>
      </c>
      <c r="CL85" s="7">
        <v>0</v>
      </c>
      <c r="CM85" s="7">
        <v>0</v>
      </c>
      <c r="CN85" s="72">
        <f t="shared" si="138"/>
        <v>0</v>
      </c>
      <c r="CO85" s="7">
        <f t="shared" si="139"/>
        <v>0</v>
      </c>
      <c r="CP85" s="7">
        <f t="shared" si="140"/>
        <v>0</v>
      </c>
      <c r="CQ85" s="7">
        <f t="shared" si="141"/>
        <v>0</v>
      </c>
      <c r="CR85" s="11">
        <f t="shared" si="142"/>
        <v>0</v>
      </c>
      <c r="CS85" s="72">
        <f t="shared" si="147"/>
        <v>0</v>
      </c>
      <c r="CT85" s="7">
        <f t="shared" si="148"/>
        <v>0</v>
      </c>
      <c r="CU85" s="7">
        <f t="shared" si="149"/>
        <v>1.6670719999999999</v>
      </c>
      <c r="CV85" s="7">
        <f t="shared" si="150"/>
        <v>6.6232959999999999</v>
      </c>
      <c r="CW85" s="11">
        <f t="shared" si="151"/>
        <v>7.5468160000000006</v>
      </c>
      <c r="CX85" s="7">
        <f t="shared" si="152"/>
        <v>0</v>
      </c>
      <c r="CY85" s="7">
        <f t="shared" si="153"/>
        <v>0</v>
      </c>
      <c r="CZ85" s="7">
        <f t="shared" si="154"/>
        <v>1.6670719999999999</v>
      </c>
      <c r="DA85" s="7">
        <f t="shared" si="155"/>
        <v>6.6232959999999999</v>
      </c>
      <c r="DB85" s="11">
        <f t="shared" si="156"/>
        <v>7.5468160000000006</v>
      </c>
      <c r="DC85" s="7">
        <f t="shared" si="157"/>
        <v>0</v>
      </c>
      <c r="DD85" s="7">
        <f t="shared" si="158"/>
        <v>0</v>
      </c>
      <c r="DE85" s="7">
        <f t="shared" si="159"/>
        <v>186.1</v>
      </c>
      <c r="DF85" s="7">
        <f t="shared" si="160"/>
        <v>1013.55</v>
      </c>
      <c r="DG85" s="7">
        <f t="shared" si="161"/>
        <v>969.63</v>
      </c>
      <c r="DH85" s="72">
        <f t="shared" si="162"/>
        <v>0</v>
      </c>
      <c r="DI85" s="7">
        <f t="shared" si="190"/>
        <v>0</v>
      </c>
      <c r="DJ85" s="7">
        <f t="shared" si="191"/>
        <v>0.26188799999999995</v>
      </c>
      <c r="DK85" s="7">
        <f t="shared" si="192"/>
        <v>1.040484</v>
      </c>
      <c r="DL85" s="7">
        <f t="shared" si="193"/>
        <v>1.1855640000000001</v>
      </c>
      <c r="DM85" s="70" t="s">
        <v>309</v>
      </c>
      <c r="DN85" s="2"/>
      <c r="DO85" s="30"/>
      <c r="DT85" s="1"/>
      <c r="DU85" s="1"/>
      <c r="DV85" s="1"/>
      <c r="DZ85" s="1"/>
      <c r="EA85" s="1"/>
      <c r="EB85" s="1"/>
      <c r="EC85" s="1"/>
      <c r="ED85" s="224"/>
      <c r="EE85" s="225"/>
      <c r="EF85" s="226"/>
      <c r="EG85" s="226"/>
      <c r="EH85" s="1"/>
    </row>
    <row r="86" spans="1:138" ht="36.75" customHeight="1" x14ac:dyDescent="0.25">
      <c r="A86" s="223" t="s">
        <v>1429</v>
      </c>
      <c r="B86" s="70" t="s">
        <v>1076</v>
      </c>
      <c r="C86" s="2" t="s">
        <v>1416</v>
      </c>
      <c r="D86" s="2" t="s">
        <v>1</v>
      </c>
      <c r="E86" s="2" t="s">
        <v>309</v>
      </c>
      <c r="F86" s="68" t="s">
        <v>309</v>
      </c>
      <c r="G86" s="72">
        <v>3218</v>
      </c>
      <c r="H86" s="7">
        <v>3336</v>
      </c>
      <c r="I86" s="7">
        <v>4005</v>
      </c>
      <c r="J86" s="7">
        <v>3728</v>
      </c>
      <c r="K86" s="11">
        <v>3012</v>
      </c>
      <c r="L86" s="72">
        <f t="shared" si="185"/>
        <v>7.6202239999999994</v>
      </c>
      <c r="M86" s="7">
        <f t="shared" si="143"/>
        <v>7.8996479999999991</v>
      </c>
      <c r="N86" s="7">
        <f t="shared" si="144"/>
        <v>9.4838399999999989</v>
      </c>
      <c r="O86" s="7">
        <f t="shared" si="145"/>
        <v>8.8279040000000002</v>
      </c>
      <c r="P86" s="11">
        <f t="shared" si="146"/>
        <v>7.1324160000000001</v>
      </c>
      <c r="Q86" s="71">
        <v>2246.21</v>
      </c>
      <c r="R86" s="27">
        <v>2240.4</v>
      </c>
      <c r="S86" s="27">
        <v>2251.2800000000002</v>
      </c>
      <c r="T86" s="27">
        <v>2173.23</v>
      </c>
      <c r="U86" s="28">
        <v>2100.66</v>
      </c>
      <c r="V86" s="72">
        <v>0</v>
      </c>
      <c r="W86" s="7">
        <v>0</v>
      </c>
      <c r="X86" s="7">
        <v>0</v>
      </c>
      <c r="Y86" s="7">
        <v>0</v>
      </c>
      <c r="Z86" s="11">
        <v>0</v>
      </c>
      <c r="AA86" s="72">
        <f t="shared" si="186"/>
        <v>0</v>
      </c>
      <c r="AB86" s="7">
        <f t="shared" si="163"/>
        <v>0</v>
      </c>
      <c r="AC86" s="7">
        <f t="shared" si="164"/>
        <v>0</v>
      </c>
      <c r="AD86" s="7">
        <f t="shared" si="165"/>
        <v>0</v>
      </c>
      <c r="AE86" s="7">
        <f t="shared" si="166"/>
        <v>0</v>
      </c>
      <c r="AF86" s="72">
        <v>0</v>
      </c>
      <c r="AG86" s="7">
        <v>0</v>
      </c>
      <c r="AH86" s="7">
        <v>0</v>
      </c>
      <c r="AI86" s="7">
        <v>0</v>
      </c>
      <c r="AJ86" s="11">
        <v>0</v>
      </c>
      <c r="AK86" s="7">
        <v>0</v>
      </c>
      <c r="AL86" s="7">
        <v>0</v>
      </c>
      <c r="AM86" s="7">
        <v>0</v>
      </c>
      <c r="AN86" s="7">
        <v>0</v>
      </c>
      <c r="AO86" s="11">
        <v>0</v>
      </c>
      <c r="AP86" s="72">
        <f t="shared" si="187"/>
        <v>0</v>
      </c>
      <c r="AQ86" s="7">
        <f t="shared" si="167"/>
        <v>0</v>
      </c>
      <c r="AR86" s="7">
        <f t="shared" si="168"/>
        <v>0</v>
      </c>
      <c r="AS86" s="7">
        <f t="shared" si="169"/>
        <v>0</v>
      </c>
      <c r="AT86" s="11">
        <f t="shared" si="170"/>
        <v>0</v>
      </c>
      <c r="AU86" s="27">
        <v>0</v>
      </c>
      <c r="AV86" s="27">
        <v>0</v>
      </c>
      <c r="AW86" s="27">
        <v>0</v>
      </c>
      <c r="AX86" s="27">
        <v>0</v>
      </c>
      <c r="AY86" s="28">
        <v>0</v>
      </c>
      <c r="AZ86" s="27">
        <v>0</v>
      </c>
      <c r="BA86" s="27">
        <v>0</v>
      </c>
      <c r="BB86" s="27">
        <v>0</v>
      </c>
      <c r="BC86" s="27">
        <v>0</v>
      </c>
      <c r="BD86" s="27">
        <v>0</v>
      </c>
      <c r="BE86" s="72">
        <f t="shared" si="188"/>
        <v>0</v>
      </c>
      <c r="BF86" s="7">
        <f t="shared" si="171"/>
        <v>0</v>
      </c>
      <c r="BG86" s="7">
        <f t="shared" si="172"/>
        <v>0</v>
      </c>
      <c r="BH86" s="7">
        <f t="shared" si="173"/>
        <v>0</v>
      </c>
      <c r="BI86" s="7">
        <f t="shared" si="174"/>
        <v>0</v>
      </c>
      <c r="BJ86" s="72">
        <v>0</v>
      </c>
      <c r="BK86" s="7">
        <v>0</v>
      </c>
      <c r="BL86" s="7">
        <v>0</v>
      </c>
      <c r="BM86" s="7">
        <v>0</v>
      </c>
      <c r="BN86" s="11">
        <v>0</v>
      </c>
      <c r="BO86" s="7">
        <v>0</v>
      </c>
      <c r="BP86" s="7">
        <v>0</v>
      </c>
      <c r="BQ86" s="7">
        <v>0</v>
      </c>
      <c r="BR86" s="7">
        <v>0</v>
      </c>
      <c r="BS86" s="7">
        <v>0</v>
      </c>
      <c r="BT86" s="72">
        <f t="shared" si="189"/>
        <v>0</v>
      </c>
      <c r="BU86" s="7">
        <f t="shared" si="175"/>
        <v>0</v>
      </c>
      <c r="BV86" s="7">
        <f t="shared" si="176"/>
        <v>0</v>
      </c>
      <c r="BW86" s="7">
        <f t="shared" si="177"/>
        <v>0</v>
      </c>
      <c r="BX86" s="7">
        <f t="shared" si="178"/>
        <v>0</v>
      </c>
      <c r="BY86" s="72">
        <v>0</v>
      </c>
      <c r="BZ86" s="7">
        <v>0</v>
      </c>
      <c r="CA86" s="7">
        <v>0</v>
      </c>
      <c r="CB86" s="7">
        <v>0</v>
      </c>
      <c r="CC86" s="11">
        <v>0</v>
      </c>
      <c r="CD86" s="72">
        <v>0</v>
      </c>
      <c r="CE86" s="7">
        <v>0</v>
      </c>
      <c r="CF86" s="7">
        <v>0</v>
      </c>
      <c r="CG86" s="7">
        <v>0</v>
      </c>
      <c r="CH86" s="11">
        <v>0</v>
      </c>
      <c r="CI86" s="72">
        <v>0</v>
      </c>
      <c r="CJ86" s="7">
        <v>0</v>
      </c>
      <c r="CK86" s="7">
        <v>0</v>
      </c>
      <c r="CL86" s="7">
        <v>0</v>
      </c>
      <c r="CM86" s="7">
        <v>0</v>
      </c>
      <c r="CN86" s="72">
        <f t="shared" si="138"/>
        <v>0</v>
      </c>
      <c r="CO86" s="7">
        <f t="shared" si="139"/>
        <v>0</v>
      </c>
      <c r="CP86" s="7">
        <f t="shared" si="140"/>
        <v>0</v>
      </c>
      <c r="CQ86" s="7">
        <f t="shared" si="141"/>
        <v>0</v>
      </c>
      <c r="CR86" s="11">
        <f t="shared" si="142"/>
        <v>0</v>
      </c>
      <c r="CS86" s="72">
        <f t="shared" si="147"/>
        <v>7.6202239999999994</v>
      </c>
      <c r="CT86" s="7">
        <f t="shared" si="148"/>
        <v>7.8996479999999991</v>
      </c>
      <c r="CU86" s="7">
        <f t="shared" si="149"/>
        <v>9.4838399999999989</v>
      </c>
      <c r="CV86" s="7">
        <f t="shared" si="150"/>
        <v>8.8279040000000002</v>
      </c>
      <c r="CW86" s="11">
        <f t="shared" si="151"/>
        <v>7.1324160000000001</v>
      </c>
      <c r="CX86" s="7">
        <f t="shared" si="152"/>
        <v>7.6202239999999994</v>
      </c>
      <c r="CY86" s="7">
        <f t="shared" si="153"/>
        <v>7.8996479999999991</v>
      </c>
      <c r="CZ86" s="7">
        <f t="shared" si="154"/>
        <v>9.4838399999999989</v>
      </c>
      <c r="DA86" s="7">
        <f t="shared" si="155"/>
        <v>8.8279040000000002</v>
      </c>
      <c r="DB86" s="11">
        <f t="shared" si="156"/>
        <v>7.1324160000000001</v>
      </c>
      <c r="DC86" s="7">
        <f t="shared" si="157"/>
        <v>2246.21</v>
      </c>
      <c r="DD86" s="7">
        <f t="shared" si="158"/>
        <v>2240.4</v>
      </c>
      <c r="DE86" s="7">
        <f t="shared" si="159"/>
        <v>2251.2800000000002</v>
      </c>
      <c r="DF86" s="7">
        <f t="shared" si="160"/>
        <v>2173.23</v>
      </c>
      <c r="DG86" s="7">
        <f t="shared" si="161"/>
        <v>2100.66</v>
      </c>
      <c r="DH86" s="72">
        <f t="shared" si="162"/>
        <v>1.1970959999999999</v>
      </c>
      <c r="DI86" s="7">
        <f t="shared" si="190"/>
        <v>1.2409919999999999</v>
      </c>
      <c r="DJ86" s="7">
        <f t="shared" si="191"/>
        <v>1.48986</v>
      </c>
      <c r="DK86" s="7">
        <f t="shared" si="192"/>
        <v>1.386816</v>
      </c>
      <c r="DL86" s="7">
        <f t="shared" si="193"/>
        <v>1.1204639999999999</v>
      </c>
      <c r="DM86" s="70" t="s">
        <v>309</v>
      </c>
      <c r="DN86" s="2"/>
      <c r="DO86" s="30"/>
      <c r="DT86" s="1"/>
      <c r="DU86" s="1"/>
      <c r="DV86" s="1"/>
      <c r="DZ86" s="1"/>
      <c r="EA86" s="1"/>
      <c r="EB86" s="1"/>
      <c r="EC86" s="1"/>
      <c r="ED86" s="224"/>
      <c r="EE86" s="225"/>
      <c r="EF86" s="226"/>
      <c r="EG86" s="226"/>
      <c r="EH86" s="1"/>
    </row>
    <row r="87" spans="1:138" ht="63" customHeight="1" x14ac:dyDescent="0.25">
      <c r="A87" s="223" t="s">
        <v>1438</v>
      </c>
      <c r="B87" s="70" t="s">
        <v>1601</v>
      </c>
      <c r="C87" s="2" t="s">
        <v>1406</v>
      </c>
      <c r="D87" s="2" t="s">
        <v>1</v>
      </c>
      <c r="E87" s="2" t="s">
        <v>309</v>
      </c>
      <c r="F87" s="68" t="s">
        <v>309</v>
      </c>
      <c r="G87" s="72">
        <v>0</v>
      </c>
      <c r="H87" s="7">
        <v>0</v>
      </c>
      <c r="I87" s="7">
        <v>622</v>
      </c>
      <c r="J87" s="7">
        <v>3157</v>
      </c>
      <c r="K87" s="11">
        <v>2572</v>
      </c>
      <c r="L87" s="72">
        <f t="shared" si="185"/>
        <v>0</v>
      </c>
      <c r="M87" s="7">
        <f t="shared" si="143"/>
        <v>0</v>
      </c>
      <c r="N87" s="7">
        <f t="shared" si="144"/>
        <v>1.472896</v>
      </c>
      <c r="O87" s="7">
        <f t="shared" si="145"/>
        <v>7.4757759999999998</v>
      </c>
      <c r="P87" s="11">
        <f t="shared" si="146"/>
        <v>6.0904959999999999</v>
      </c>
      <c r="Q87" s="71">
        <v>0</v>
      </c>
      <c r="R87" s="27">
        <v>0</v>
      </c>
      <c r="S87" s="27">
        <v>225.55</v>
      </c>
      <c r="T87" s="27">
        <v>1112.25</v>
      </c>
      <c r="U87" s="28">
        <v>998.21</v>
      </c>
      <c r="V87" s="72">
        <v>0</v>
      </c>
      <c r="W87" s="7">
        <v>0</v>
      </c>
      <c r="X87" s="7">
        <v>0</v>
      </c>
      <c r="Y87" s="7">
        <v>0</v>
      </c>
      <c r="Z87" s="11">
        <v>0</v>
      </c>
      <c r="AA87" s="72">
        <f t="shared" si="186"/>
        <v>0</v>
      </c>
      <c r="AB87" s="7">
        <f t="shared" si="163"/>
        <v>0</v>
      </c>
      <c r="AC87" s="7">
        <f t="shared" si="164"/>
        <v>0</v>
      </c>
      <c r="AD87" s="7">
        <f t="shared" si="165"/>
        <v>0</v>
      </c>
      <c r="AE87" s="7">
        <f t="shared" si="166"/>
        <v>0</v>
      </c>
      <c r="AF87" s="72">
        <v>0</v>
      </c>
      <c r="AG87" s="7">
        <v>0</v>
      </c>
      <c r="AH87" s="7">
        <v>0</v>
      </c>
      <c r="AI87" s="7">
        <v>0</v>
      </c>
      <c r="AJ87" s="11">
        <v>0</v>
      </c>
      <c r="AK87" s="7">
        <v>0</v>
      </c>
      <c r="AL87" s="7">
        <v>0</v>
      </c>
      <c r="AM87" s="7">
        <v>0</v>
      </c>
      <c r="AN87" s="7">
        <v>0</v>
      </c>
      <c r="AO87" s="11">
        <v>0</v>
      </c>
      <c r="AP87" s="72">
        <f t="shared" si="187"/>
        <v>0</v>
      </c>
      <c r="AQ87" s="7">
        <f t="shared" si="167"/>
        <v>0</v>
      </c>
      <c r="AR87" s="7">
        <f t="shared" si="168"/>
        <v>0</v>
      </c>
      <c r="AS87" s="7">
        <f t="shared" si="169"/>
        <v>0</v>
      </c>
      <c r="AT87" s="11">
        <f t="shared" si="170"/>
        <v>0</v>
      </c>
      <c r="AU87" s="27">
        <v>0</v>
      </c>
      <c r="AV87" s="27">
        <v>0</v>
      </c>
      <c r="AW87" s="27">
        <v>0</v>
      </c>
      <c r="AX87" s="27">
        <v>0</v>
      </c>
      <c r="AY87" s="28">
        <v>0</v>
      </c>
      <c r="AZ87" s="27">
        <v>0</v>
      </c>
      <c r="BA87" s="27">
        <v>0</v>
      </c>
      <c r="BB87" s="27">
        <v>0</v>
      </c>
      <c r="BC87" s="27">
        <v>0</v>
      </c>
      <c r="BD87" s="27">
        <v>0</v>
      </c>
      <c r="BE87" s="72">
        <f t="shared" si="188"/>
        <v>0</v>
      </c>
      <c r="BF87" s="7">
        <f t="shared" si="171"/>
        <v>0</v>
      </c>
      <c r="BG87" s="7">
        <f t="shared" si="172"/>
        <v>0</v>
      </c>
      <c r="BH87" s="7">
        <f t="shared" si="173"/>
        <v>0</v>
      </c>
      <c r="BI87" s="7">
        <f t="shared" si="174"/>
        <v>0</v>
      </c>
      <c r="BJ87" s="72">
        <v>0</v>
      </c>
      <c r="BK87" s="7">
        <v>0</v>
      </c>
      <c r="BL87" s="7">
        <v>0</v>
      </c>
      <c r="BM87" s="7">
        <v>0</v>
      </c>
      <c r="BN87" s="11">
        <v>0</v>
      </c>
      <c r="BO87" s="7">
        <v>0</v>
      </c>
      <c r="BP87" s="7">
        <v>0</v>
      </c>
      <c r="BQ87" s="7">
        <v>0</v>
      </c>
      <c r="BR87" s="7">
        <v>0</v>
      </c>
      <c r="BS87" s="7">
        <v>0</v>
      </c>
      <c r="BT87" s="72">
        <f t="shared" si="189"/>
        <v>0</v>
      </c>
      <c r="BU87" s="7">
        <f t="shared" si="175"/>
        <v>0</v>
      </c>
      <c r="BV87" s="7">
        <f t="shared" si="176"/>
        <v>0</v>
      </c>
      <c r="BW87" s="7">
        <f t="shared" si="177"/>
        <v>0</v>
      </c>
      <c r="BX87" s="7">
        <f t="shared" si="178"/>
        <v>0</v>
      </c>
      <c r="BY87" s="72">
        <v>0</v>
      </c>
      <c r="BZ87" s="7">
        <v>0</v>
      </c>
      <c r="CA87" s="7">
        <v>0</v>
      </c>
      <c r="CB87" s="7">
        <v>0</v>
      </c>
      <c r="CC87" s="11">
        <v>0</v>
      </c>
      <c r="CD87" s="72">
        <v>0</v>
      </c>
      <c r="CE87" s="7">
        <v>0</v>
      </c>
      <c r="CF87" s="7">
        <v>0</v>
      </c>
      <c r="CG87" s="7">
        <v>0</v>
      </c>
      <c r="CH87" s="11">
        <v>0</v>
      </c>
      <c r="CI87" s="72">
        <v>0</v>
      </c>
      <c r="CJ87" s="7">
        <v>0</v>
      </c>
      <c r="CK87" s="7">
        <v>0</v>
      </c>
      <c r="CL87" s="7">
        <v>0</v>
      </c>
      <c r="CM87" s="7">
        <v>0</v>
      </c>
      <c r="CN87" s="72">
        <f t="shared" si="138"/>
        <v>0</v>
      </c>
      <c r="CO87" s="7">
        <f t="shared" si="139"/>
        <v>0</v>
      </c>
      <c r="CP87" s="7">
        <f t="shared" si="140"/>
        <v>0</v>
      </c>
      <c r="CQ87" s="7">
        <f t="shared" si="141"/>
        <v>0</v>
      </c>
      <c r="CR87" s="11">
        <f t="shared" si="142"/>
        <v>0</v>
      </c>
      <c r="CS87" s="72">
        <f t="shared" si="147"/>
        <v>0</v>
      </c>
      <c r="CT87" s="7">
        <f t="shared" si="148"/>
        <v>0</v>
      </c>
      <c r="CU87" s="7">
        <f t="shared" si="149"/>
        <v>1.472896</v>
      </c>
      <c r="CV87" s="7">
        <f t="shared" si="150"/>
        <v>7.4757759999999998</v>
      </c>
      <c r="CW87" s="11">
        <f t="shared" si="151"/>
        <v>6.0904959999999999</v>
      </c>
      <c r="CX87" s="7">
        <f t="shared" si="152"/>
        <v>0</v>
      </c>
      <c r="CY87" s="7">
        <f t="shared" si="153"/>
        <v>0</v>
      </c>
      <c r="CZ87" s="7">
        <f t="shared" si="154"/>
        <v>1.472896</v>
      </c>
      <c r="DA87" s="7">
        <f t="shared" si="155"/>
        <v>7.4757759999999998</v>
      </c>
      <c r="DB87" s="11">
        <f t="shared" si="156"/>
        <v>6.0904959999999999</v>
      </c>
      <c r="DC87" s="7">
        <f t="shared" si="157"/>
        <v>0</v>
      </c>
      <c r="DD87" s="7">
        <f t="shared" si="158"/>
        <v>0</v>
      </c>
      <c r="DE87" s="7">
        <f t="shared" si="159"/>
        <v>225.55</v>
      </c>
      <c r="DF87" s="7">
        <f t="shared" si="160"/>
        <v>1112.25</v>
      </c>
      <c r="DG87" s="7">
        <f t="shared" si="161"/>
        <v>998.21</v>
      </c>
      <c r="DH87" s="72">
        <f t="shared" si="162"/>
        <v>0</v>
      </c>
      <c r="DI87" s="7">
        <f t="shared" si="190"/>
        <v>0</v>
      </c>
      <c r="DJ87" s="7">
        <f t="shared" si="191"/>
        <v>0.23138399999999998</v>
      </c>
      <c r="DK87" s="7">
        <f t="shared" si="192"/>
        <v>1.174404</v>
      </c>
      <c r="DL87" s="7">
        <f t="shared" si="193"/>
        <v>0.95678399999999997</v>
      </c>
      <c r="DM87" s="70" t="s">
        <v>309</v>
      </c>
      <c r="DN87" s="2"/>
      <c r="DO87" s="30"/>
      <c r="DT87" s="1"/>
      <c r="DU87" s="1"/>
      <c r="DV87" s="1"/>
      <c r="DZ87" s="1"/>
      <c r="EA87" s="1"/>
      <c r="EB87" s="1"/>
      <c r="EC87" s="1"/>
      <c r="ED87" s="224"/>
      <c r="EE87" s="225"/>
      <c r="EF87" s="226"/>
      <c r="EG87" s="226"/>
      <c r="EH87" s="1"/>
    </row>
    <row r="88" spans="1:138" ht="31.5" customHeight="1" x14ac:dyDescent="0.25">
      <c r="A88" s="223" t="s">
        <v>1451</v>
      </c>
      <c r="B88" s="70" t="s">
        <v>177</v>
      </c>
      <c r="C88" s="2" t="s">
        <v>1406</v>
      </c>
      <c r="D88" s="2" t="s">
        <v>1</v>
      </c>
      <c r="E88" s="2" t="s">
        <v>309</v>
      </c>
      <c r="F88" s="68" t="s">
        <v>309</v>
      </c>
      <c r="G88" s="72">
        <v>0</v>
      </c>
      <c r="H88" s="7">
        <v>0</v>
      </c>
      <c r="I88" s="7">
        <v>531</v>
      </c>
      <c r="J88" s="7">
        <v>2631</v>
      </c>
      <c r="K88" s="11">
        <v>2466</v>
      </c>
      <c r="L88" s="72">
        <f t="shared" si="185"/>
        <v>0</v>
      </c>
      <c r="M88" s="7">
        <f t="shared" si="143"/>
        <v>0</v>
      </c>
      <c r="N88" s="7">
        <f t="shared" si="144"/>
        <v>1.2574080000000001</v>
      </c>
      <c r="O88" s="7">
        <f t="shared" si="145"/>
        <v>6.2302080000000002</v>
      </c>
      <c r="P88" s="11">
        <f t="shared" si="146"/>
        <v>5.8394880000000002</v>
      </c>
      <c r="Q88" s="71">
        <v>0</v>
      </c>
      <c r="R88" s="27">
        <v>0</v>
      </c>
      <c r="S88" s="27">
        <v>157.85</v>
      </c>
      <c r="T88" s="27">
        <v>1022.74</v>
      </c>
      <c r="U88" s="28">
        <v>912.74</v>
      </c>
      <c r="V88" s="72">
        <v>0</v>
      </c>
      <c r="W88" s="7">
        <v>0</v>
      </c>
      <c r="X88" s="7">
        <v>0</v>
      </c>
      <c r="Y88" s="7">
        <v>0</v>
      </c>
      <c r="Z88" s="11">
        <v>0</v>
      </c>
      <c r="AA88" s="72">
        <f t="shared" si="186"/>
        <v>0</v>
      </c>
      <c r="AB88" s="7">
        <f t="shared" si="163"/>
        <v>0</v>
      </c>
      <c r="AC88" s="7">
        <f t="shared" si="164"/>
        <v>0</v>
      </c>
      <c r="AD88" s="7">
        <f t="shared" si="165"/>
        <v>0</v>
      </c>
      <c r="AE88" s="7">
        <f t="shared" si="166"/>
        <v>0</v>
      </c>
      <c r="AF88" s="72">
        <v>0</v>
      </c>
      <c r="AG88" s="7">
        <v>0</v>
      </c>
      <c r="AH88" s="7">
        <v>0</v>
      </c>
      <c r="AI88" s="7">
        <v>0</v>
      </c>
      <c r="AJ88" s="11">
        <v>0</v>
      </c>
      <c r="AK88" s="7">
        <v>0</v>
      </c>
      <c r="AL88" s="7">
        <v>0</v>
      </c>
      <c r="AM88" s="7">
        <v>0</v>
      </c>
      <c r="AN88" s="7">
        <v>0</v>
      </c>
      <c r="AO88" s="11">
        <v>0</v>
      </c>
      <c r="AP88" s="72">
        <f t="shared" si="187"/>
        <v>0</v>
      </c>
      <c r="AQ88" s="7">
        <f t="shared" si="167"/>
        <v>0</v>
      </c>
      <c r="AR88" s="7">
        <f t="shared" si="168"/>
        <v>0</v>
      </c>
      <c r="AS88" s="7">
        <f t="shared" si="169"/>
        <v>0</v>
      </c>
      <c r="AT88" s="11">
        <f t="shared" si="170"/>
        <v>0</v>
      </c>
      <c r="AU88" s="27">
        <v>0</v>
      </c>
      <c r="AV88" s="27">
        <v>0</v>
      </c>
      <c r="AW88" s="27">
        <v>0</v>
      </c>
      <c r="AX88" s="27">
        <v>0</v>
      </c>
      <c r="AY88" s="28">
        <v>0</v>
      </c>
      <c r="AZ88" s="27">
        <v>0</v>
      </c>
      <c r="BA88" s="27">
        <v>0</v>
      </c>
      <c r="BB88" s="27">
        <v>0</v>
      </c>
      <c r="BC88" s="27">
        <v>0</v>
      </c>
      <c r="BD88" s="27">
        <v>0</v>
      </c>
      <c r="BE88" s="72">
        <f t="shared" si="188"/>
        <v>0</v>
      </c>
      <c r="BF88" s="7">
        <f t="shared" si="171"/>
        <v>0</v>
      </c>
      <c r="BG88" s="7">
        <f t="shared" si="172"/>
        <v>0</v>
      </c>
      <c r="BH88" s="7">
        <f t="shared" si="173"/>
        <v>0</v>
      </c>
      <c r="BI88" s="7">
        <f t="shared" si="174"/>
        <v>0</v>
      </c>
      <c r="BJ88" s="72">
        <v>0</v>
      </c>
      <c r="BK88" s="7">
        <v>0</v>
      </c>
      <c r="BL88" s="7">
        <v>0</v>
      </c>
      <c r="BM88" s="7">
        <v>0</v>
      </c>
      <c r="BN88" s="11">
        <v>0</v>
      </c>
      <c r="BO88" s="7">
        <v>0</v>
      </c>
      <c r="BP88" s="7">
        <v>0</v>
      </c>
      <c r="BQ88" s="7">
        <v>0</v>
      </c>
      <c r="BR88" s="7">
        <v>0</v>
      </c>
      <c r="BS88" s="7">
        <v>0</v>
      </c>
      <c r="BT88" s="72">
        <f t="shared" si="189"/>
        <v>0</v>
      </c>
      <c r="BU88" s="7">
        <f t="shared" si="175"/>
        <v>0</v>
      </c>
      <c r="BV88" s="7">
        <f t="shared" si="176"/>
        <v>0</v>
      </c>
      <c r="BW88" s="7">
        <f t="shared" si="177"/>
        <v>0</v>
      </c>
      <c r="BX88" s="7">
        <f t="shared" si="178"/>
        <v>0</v>
      </c>
      <c r="BY88" s="72">
        <v>0</v>
      </c>
      <c r="BZ88" s="7">
        <v>0</v>
      </c>
      <c r="CA88" s="7">
        <v>0</v>
      </c>
      <c r="CB88" s="7">
        <v>0</v>
      </c>
      <c r="CC88" s="11">
        <v>0</v>
      </c>
      <c r="CD88" s="72">
        <v>0</v>
      </c>
      <c r="CE88" s="7">
        <v>0</v>
      </c>
      <c r="CF88" s="7">
        <v>0</v>
      </c>
      <c r="CG88" s="7">
        <v>0</v>
      </c>
      <c r="CH88" s="11">
        <v>0</v>
      </c>
      <c r="CI88" s="72">
        <v>0</v>
      </c>
      <c r="CJ88" s="7">
        <v>0</v>
      </c>
      <c r="CK88" s="7">
        <v>0</v>
      </c>
      <c r="CL88" s="7">
        <v>0</v>
      </c>
      <c r="CM88" s="7">
        <v>0</v>
      </c>
      <c r="CN88" s="72">
        <f t="shared" si="138"/>
        <v>0</v>
      </c>
      <c r="CO88" s="7">
        <f t="shared" si="139"/>
        <v>0</v>
      </c>
      <c r="CP88" s="7">
        <f t="shared" si="140"/>
        <v>0</v>
      </c>
      <c r="CQ88" s="7">
        <f t="shared" si="141"/>
        <v>0</v>
      </c>
      <c r="CR88" s="11">
        <f t="shared" si="142"/>
        <v>0</v>
      </c>
      <c r="CS88" s="72">
        <f t="shared" si="147"/>
        <v>0</v>
      </c>
      <c r="CT88" s="7">
        <f t="shared" si="148"/>
        <v>0</v>
      </c>
      <c r="CU88" s="7">
        <f t="shared" si="149"/>
        <v>1.2574080000000001</v>
      </c>
      <c r="CV88" s="7">
        <f t="shared" si="150"/>
        <v>6.2302080000000002</v>
      </c>
      <c r="CW88" s="11">
        <f t="shared" si="151"/>
        <v>5.8394880000000002</v>
      </c>
      <c r="CX88" s="7">
        <f t="shared" si="152"/>
        <v>0</v>
      </c>
      <c r="CY88" s="7">
        <f t="shared" si="153"/>
        <v>0</v>
      </c>
      <c r="CZ88" s="7">
        <f t="shared" si="154"/>
        <v>1.2574080000000001</v>
      </c>
      <c r="DA88" s="7">
        <f t="shared" si="155"/>
        <v>6.2302080000000002</v>
      </c>
      <c r="DB88" s="11">
        <f t="shared" si="156"/>
        <v>5.8394880000000002</v>
      </c>
      <c r="DC88" s="7">
        <f t="shared" si="157"/>
        <v>0</v>
      </c>
      <c r="DD88" s="7">
        <f t="shared" si="158"/>
        <v>0</v>
      </c>
      <c r="DE88" s="7">
        <f t="shared" si="159"/>
        <v>157.85</v>
      </c>
      <c r="DF88" s="7">
        <f t="shared" si="160"/>
        <v>1022.74</v>
      </c>
      <c r="DG88" s="7">
        <f t="shared" si="161"/>
        <v>912.74</v>
      </c>
      <c r="DH88" s="72">
        <f t="shared" si="162"/>
        <v>0</v>
      </c>
      <c r="DI88" s="7">
        <f t="shared" si="190"/>
        <v>0</v>
      </c>
      <c r="DJ88" s="7">
        <f t="shared" si="191"/>
        <v>0.19753200000000001</v>
      </c>
      <c r="DK88" s="7">
        <f t="shared" si="192"/>
        <v>0.97873199999999994</v>
      </c>
      <c r="DL88" s="7">
        <f t="shared" si="193"/>
        <v>0.91735199999999995</v>
      </c>
      <c r="DM88" s="70" t="s">
        <v>309</v>
      </c>
      <c r="DN88" s="2"/>
      <c r="DO88" s="30"/>
      <c r="DT88" s="1"/>
      <c r="DU88" s="1"/>
      <c r="DV88" s="1"/>
      <c r="DZ88" s="1"/>
      <c r="EA88" s="1"/>
      <c r="EB88" s="1"/>
      <c r="EC88" s="1"/>
      <c r="ED88" s="224"/>
      <c r="EE88" s="225"/>
      <c r="EF88" s="226"/>
      <c r="EG88" s="226"/>
      <c r="EH88" s="1"/>
    </row>
    <row r="89" spans="1:138" ht="27.75" customHeight="1" x14ac:dyDescent="0.25">
      <c r="A89" s="223" t="s">
        <v>84</v>
      </c>
      <c r="B89" s="70" t="s">
        <v>632</v>
      </c>
      <c r="C89" s="2" t="s">
        <v>75</v>
      </c>
      <c r="D89" s="2" t="s">
        <v>85</v>
      </c>
      <c r="E89" s="2">
        <v>1548</v>
      </c>
      <c r="F89" s="68">
        <v>332</v>
      </c>
      <c r="G89" s="72">
        <v>35587</v>
      </c>
      <c r="H89" s="7">
        <v>43235</v>
      </c>
      <c r="I89" s="7">
        <v>38684</v>
      </c>
      <c r="J89" s="7">
        <v>29273</v>
      </c>
      <c r="K89" s="11">
        <v>2463</v>
      </c>
      <c r="L89" s="72">
        <f>G89*0.001*2.61</f>
        <v>92.882069999999999</v>
      </c>
      <c r="M89" s="7">
        <f t="shared" si="143"/>
        <v>102.38047999999999</v>
      </c>
      <c r="N89" s="7">
        <f t="shared" si="144"/>
        <v>91.603711999999987</v>
      </c>
      <c r="O89" s="7">
        <f t="shared" si="145"/>
        <v>69.318463999999992</v>
      </c>
      <c r="P89" s="11">
        <f t="shared" si="146"/>
        <v>5.8323840000000002</v>
      </c>
      <c r="Q89" s="103">
        <v>8940.4</v>
      </c>
      <c r="R89" s="104">
        <v>9180.0400000000009</v>
      </c>
      <c r="S89" s="104">
        <v>8331.64</v>
      </c>
      <c r="T89" s="104">
        <v>6905.5</v>
      </c>
      <c r="U89" s="105">
        <v>1848.3</v>
      </c>
      <c r="V89" s="72">
        <v>0</v>
      </c>
      <c r="W89" s="7">
        <v>0</v>
      </c>
      <c r="X89" s="7">
        <v>0</v>
      </c>
      <c r="Y89" s="7">
        <v>0</v>
      </c>
      <c r="Z89" s="11">
        <v>0</v>
      </c>
      <c r="AA89" s="72">
        <f>0.001*V89*1.01</f>
        <v>0</v>
      </c>
      <c r="AB89" s="7">
        <f t="shared" si="163"/>
        <v>0</v>
      </c>
      <c r="AC89" s="7">
        <f t="shared" si="164"/>
        <v>0</v>
      </c>
      <c r="AD89" s="7">
        <f t="shared" si="165"/>
        <v>0</v>
      </c>
      <c r="AE89" s="7">
        <f t="shared" si="166"/>
        <v>0</v>
      </c>
      <c r="AF89" s="72">
        <v>0</v>
      </c>
      <c r="AG89" s="7">
        <v>0</v>
      </c>
      <c r="AH89" s="7">
        <v>0</v>
      </c>
      <c r="AI89" s="7">
        <v>0</v>
      </c>
      <c r="AJ89" s="11">
        <v>0</v>
      </c>
      <c r="AK89" s="7">
        <v>0</v>
      </c>
      <c r="AL89" s="7">
        <v>0</v>
      </c>
      <c r="AM89" s="7">
        <v>0</v>
      </c>
      <c r="AN89" s="7">
        <v>0</v>
      </c>
      <c r="AO89" s="11">
        <v>0</v>
      </c>
      <c r="AP89" s="72">
        <f>AK89*0.001*1.08</f>
        <v>0</v>
      </c>
      <c r="AQ89" s="7">
        <f t="shared" si="167"/>
        <v>0</v>
      </c>
      <c r="AR89" s="7">
        <f t="shared" si="168"/>
        <v>0</v>
      </c>
      <c r="AS89" s="7">
        <f t="shared" si="169"/>
        <v>0</v>
      </c>
      <c r="AT89" s="11">
        <f t="shared" si="170"/>
        <v>0</v>
      </c>
      <c r="AU89" s="229">
        <v>0</v>
      </c>
      <c r="AV89" s="229">
        <v>0</v>
      </c>
      <c r="AW89" s="229">
        <v>0</v>
      </c>
      <c r="AX89" s="229">
        <v>0</v>
      </c>
      <c r="AY89" s="230">
        <v>0</v>
      </c>
      <c r="AZ89" s="27">
        <v>0</v>
      </c>
      <c r="BA89" s="27">
        <v>0</v>
      </c>
      <c r="BB89" s="27">
        <v>0</v>
      </c>
      <c r="BC89" s="27">
        <v>0</v>
      </c>
      <c r="BD89" s="27">
        <v>0</v>
      </c>
      <c r="BE89" s="72">
        <f>AZ89*0.001*1.08</f>
        <v>0</v>
      </c>
      <c r="BF89" s="7">
        <f t="shared" si="171"/>
        <v>0</v>
      </c>
      <c r="BG89" s="7">
        <f t="shared" si="172"/>
        <v>0</v>
      </c>
      <c r="BH89" s="7">
        <f t="shared" si="173"/>
        <v>0</v>
      </c>
      <c r="BI89" s="7">
        <f t="shared" si="174"/>
        <v>0</v>
      </c>
      <c r="BJ89" s="72">
        <v>0</v>
      </c>
      <c r="BK89" s="7">
        <v>0</v>
      </c>
      <c r="BL89" s="7">
        <v>0</v>
      </c>
      <c r="BM89" s="7">
        <v>0</v>
      </c>
      <c r="BN89" s="11">
        <v>0</v>
      </c>
      <c r="BO89" s="7">
        <v>0</v>
      </c>
      <c r="BP89" s="7">
        <v>0</v>
      </c>
      <c r="BQ89" s="7">
        <v>0</v>
      </c>
      <c r="BR89" s="7">
        <v>0</v>
      </c>
      <c r="BS89" s="7">
        <v>0</v>
      </c>
      <c r="BT89" s="72">
        <f>BO89*0.001</f>
        <v>0</v>
      </c>
      <c r="BU89" s="7">
        <f t="shared" si="175"/>
        <v>0</v>
      </c>
      <c r="BV89" s="7">
        <f t="shared" si="176"/>
        <v>0</v>
      </c>
      <c r="BW89" s="7">
        <f t="shared" si="177"/>
        <v>0</v>
      </c>
      <c r="BX89" s="7">
        <f t="shared" si="178"/>
        <v>0</v>
      </c>
      <c r="BY89" s="72">
        <v>0</v>
      </c>
      <c r="BZ89" s="7">
        <v>0</v>
      </c>
      <c r="CA89" s="7">
        <v>0</v>
      </c>
      <c r="CB89" s="7">
        <v>0</v>
      </c>
      <c r="CC89" s="11">
        <v>0</v>
      </c>
      <c r="CD89" s="72">
        <v>0</v>
      </c>
      <c r="CE89" s="7">
        <v>0</v>
      </c>
      <c r="CF89" s="7">
        <v>0</v>
      </c>
      <c r="CG89" s="7">
        <v>0</v>
      </c>
      <c r="CH89" s="11">
        <v>0</v>
      </c>
      <c r="CI89" s="72">
        <v>0</v>
      </c>
      <c r="CJ89" s="7">
        <v>0</v>
      </c>
      <c r="CK89" s="7">
        <v>0</v>
      </c>
      <c r="CL89" s="7">
        <v>0</v>
      </c>
      <c r="CM89" s="7">
        <v>0</v>
      </c>
      <c r="CN89" s="10">
        <f t="shared" si="138"/>
        <v>0</v>
      </c>
      <c r="CO89" s="6">
        <f t="shared" si="139"/>
        <v>0</v>
      </c>
      <c r="CP89" s="6">
        <f t="shared" si="140"/>
        <v>0</v>
      </c>
      <c r="CQ89" s="6">
        <f t="shared" si="141"/>
        <v>0</v>
      </c>
      <c r="CR89" s="9">
        <f t="shared" si="142"/>
        <v>0</v>
      </c>
      <c r="CS89" s="72">
        <f t="shared" si="147"/>
        <v>92.882069999999999</v>
      </c>
      <c r="CT89" s="7">
        <f t="shared" si="148"/>
        <v>102.38047999999999</v>
      </c>
      <c r="CU89" s="7">
        <f t="shared" si="149"/>
        <v>91.603711999999987</v>
      </c>
      <c r="CV89" s="7">
        <f t="shared" si="150"/>
        <v>69.318463999999992</v>
      </c>
      <c r="CW89" s="11">
        <f t="shared" si="151"/>
        <v>5.8323840000000002</v>
      </c>
      <c r="CX89" s="7">
        <f t="shared" si="152"/>
        <v>92.882069999999999</v>
      </c>
      <c r="CY89" s="7">
        <f t="shared" si="153"/>
        <v>102.38047999999999</v>
      </c>
      <c r="CZ89" s="7">
        <f t="shared" si="154"/>
        <v>91.603711999999987</v>
      </c>
      <c r="DA89" s="7">
        <f t="shared" si="155"/>
        <v>69.318463999999992</v>
      </c>
      <c r="DB89" s="11">
        <f t="shared" si="156"/>
        <v>5.8323840000000002</v>
      </c>
      <c r="DC89" s="7">
        <f t="shared" si="157"/>
        <v>8940.4</v>
      </c>
      <c r="DD89" s="7">
        <f t="shared" si="158"/>
        <v>9180.0400000000009</v>
      </c>
      <c r="DE89" s="7">
        <f t="shared" si="159"/>
        <v>8331.64</v>
      </c>
      <c r="DF89" s="7">
        <f t="shared" si="160"/>
        <v>6905.5</v>
      </c>
      <c r="DG89" s="7">
        <f t="shared" si="161"/>
        <v>1848.3</v>
      </c>
      <c r="DH89" s="72">
        <f t="shared" si="162"/>
        <v>13.238363999999999</v>
      </c>
      <c r="DI89" s="7">
        <f>(0.331*H89+0.252*W89+0.311*AL89+0.254*BA89+0.018*BP89)/1000</f>
        <v>14.310784999999999</v>
      </c>
      <c r="DJ89" s="7">
        <f>(0.331*I89+0.252*X89+0.311*AM89+0.254*BB89+0.018*BQ89)/1000</f>
        <v>12.804404</v>
      </c>
      <c r="DK89" s="7">
        <f>(0.331*J89+0.252*Y89+0.311*AN89+0.254*BC89+0.018*BR89)/1000</f>
        <v>9.6893630000000019</v>
      </c>
      <c r="DL89" s="7">
        <f>(0.331*K89+0.252*Z89+0.311*AO89+0.254*BD89+0.018*BS89)/1000</f>
        <v>0.81525300000000001</v>
      </c>
      <c r="DM89" s="70" t="s">
        <v>309</v>
      </c>
      <c r="DN89" s="2"/>
      <c r="DO89" s="30"/>
      <c r="DT89" s="1"/>
      <c r="DU89" s="1"/>
      <c r="DV89" s="1"/>
      <c r="DZ89" s="1"/>
      <c r="EA89" s="1"/>
      <c r="EB89" s="1"/>
      <c r="EC89" s="1"/>
      <c r="ED89" s="224"/>
      <c r="EE89" s="225"/>
      <c r="EF89" s="226"/>
      <c r="EG89" s="226"/>
      <c r="EH89" s="1"/>
    </row>
    <row r="90" spans="1:138" ht="45.75" customHeight="1" x14ac:dyDescent="0.25">
      <c r="A90" s="223" t="s">
        <v>1403</v>
      </c>
      <c r="B90" s="70" t="s">
        <v>330</v>
      </c>
      <c r="C90" s="2" t="s">
        <v>1404</v>
      </c>
      <c r="D90" s="2" t="s">
        <v>2</v>
      </c>
      <c r="E90" s="2" t="s">
        <v>309</v>
      </c>
      <c r="F90" s="68" t="s">
        <v>309</v>
      </c>
      <c r="G90" s="72">
        <v>0</v>
      </c>
      <c r="H90" s="7">
        <v>0</v>
      </c>
      <c r="I90" s="7">
        <v>0</v>
      </c>
      <c r="J90" s="7">
        <v>1378</v>
      </c>
      <c r="K90" s="11">
        <v>2095</v>
      </c>
      <c r="L90" s="72">
        <f t="shared" ref="L90:L106" si="194">G90*0.001*2.368</f>
        <v>0</v>
      </c>
      <c r="M90" s="7">
        <f t="shared" si="143"/>
        <v>0</v>
      </c>
      <c r="N90" s="7">
        <f t="shared" si="144"/>
        <v>0</v>
      </c>
      <c r="O90" s="7">
        <f t="shared" si="145"/>
        <v>3.2631040000000002</v>
      </c>
      <c r="P90" s="11">
        <f t="shared" si="146"/>
        <v>4.96096</v>
      </c>
      <c r="Q90" s="71">
        <v>0</v>
      </c>
      <c r="R90" s="27">
        <v>0</v>
      </c>
      <c r="S90" s="27">
        <v>0</v>
      </c>
      <c r="T90" s="27">
        <v>1129.9100000000001</v>
      </c>
      <c r="U90" s="28">
        <v>1642.24</v>
      </c>
      <c r="V90" s="72">
        <v>0</v>
      </c>
      <c r="W90" s="7">
        <v>0</v>
      </c>
      <c r="X90" s="7">
        <v>0</v>
      </c>
      <c r="Y90" s="7">
        <v>0</v>
      </c>
      <c r="Z90" s="11">
        <v>0</v>
      </c>
      <c r="AA90" s="72">
        <f t="shared" ref="AA90:AA106" si="195">0.001*V90*1.195</f>
        <v>0</v>
      </c>
      <c r="AB90" s="7">
        <f t="shared" si="163"/>
        <v>0</v>
      </c>
      <c r="AC90" s="7">
        <f t="shared" si="164"/>
        <v>0</v>
      </c>
      <c r="AD90" s="7">
        <f t="shared" si="165"/>
        <v>0</v>
      </c>
      <c r="AE90" s="7">
        <f t="shared" si="166"/>
        <v>0</v>
      </c>
      <c r="AF90" s="72">
        <v>0</v>
      </c>
      <c r="AG90" s="7">
        <v>0</v>
      </c>
      <c r="AH90" s="7">
        <v>0</v>
      </c>
      <c r="AI90" s="7">
        <v>0</v>
      </c>
      <c r="AJ90" s="11">
        <v>0</v>
      </c>
      <c r="AK90" s="7">
        <v>0</v>
      </c>
      <c r="AL90" s="7">
        <v>0</v>
      </c>
      <c r="AM90" s="7">
        <v>0</v>
      </c>
      <c r="AN90" s="7">
        <v>0</v>
      </c>
      <c r="AO90" s="11">
        <v>0</v>
      </c>
      <c r="AP90" s="72">
        <f t="shared" ref="AP90:AP106" si="196">AK90*0.001*1.182</f>
        <v>0</v>
      </c>
      <c r="AQ90" s="7">
        <f t="shared" si="167"/>
        <v>0</v>
      </c>
      <c r="AR90" s="7">
        <f t="shared" si="168"/>
        <v>0</v>
      </c>
      <c r="AS90" s="7">
        <f t="shared" si="169"/>
        <v>0</v>
      </c>
      <c r="AT90" s="11">
        <f t="shared" si="170"/>
        <v>0</v>
      </c>
      <c r="AU90" s="27">
        <v>0</v>
      </c>
      <c r="AV90" s="27">
        <v>0</v>
      </c>
      <c r="AW90" s="27">
        <v>0</v>
      </c>
      <c r="AX90" s="27">
        <v>0</v>
      </c>
      <c r="AY90" s="28">
        <v>0</v>
      </c>
      <c r="AZ90" s="27">
        <v>0</v>
      </c>
      <c r="BA90" s="27">
        <v>0</v>
      </c>
      <c r="BB90" s="27">
        <v>0</v>
      </c>
      <c r="BC90" s="27">
        <v>0</v>
      </c>
      <c r="BD90" s="27">
        <v>0</v>
      </c>
      <c r="BE90" s="72">
        <f t="shared" ref="BE90:BE106" si="197">AZ90*0.001*1.204</f>
        <v>0</v>
      </c>
      <c r="BF90" s="7">
        <f t="shared" si="171"/>
        <v>0</v>
      </c>
      <c r="BG90" s="7">
        <f t="shared" si="172"/>
        <v>0</v>
      </c>
      <c r="BH90" s="7">
        <f t="shared" si="173"/>
        <v>0</v>
      </c>
      <c r="BI90" s="7">
        <f t="shared" si="174"/>
        <v>0</v>
      </c>
      <c r="BJ90" s="72">
        <v>0</v>
      </c>
      <c r="BK90" s="7">
        <v>0</v>
      </c>
      <c r="BL90" s="7">
        <v>0</v>
      </c>
      <c r="BM90" s="7">
        <v>0</v>
      </c>
      <c r="BN90" s="11">
        <v>0</v>
      </c>
      <c r="BO90" s="7">
        <v>0</v>
      </c>
      <c r="BP90" s="7">
        <v>0</v>
      </c>
      <c r="BQ90" s="7">
        <v>0</v>
      </c>
      <c r="BR90" s="7">
        <v>0</v>
      </c>
      <c r="BS90" s="7">
        <v>0</v>
      </c>
      <c r="BT90" s="72">
        <f t="shared" ref="BT90:BT106" si="198">BO90*0.001*1.113</f>
        <v>0</v>
      </c>
      <c r="BU90" s="7">
        <f t="shared" si="175"/>
        <v>0</v>
      </c>
      <c r="BV90" s="7">
        <f t="shared" si="176"/>
        <v>0</v>
      </c>
      <c r="BW90" s="7">
        <f t="shared" si="177"/>
        <v>0</v>
      </c>
      <c r="BX90" s="7">
        <f t="shared" si="178"/>
        <v>0</v>
      </c>
      <c r="BY90" s="72">
        <v>0</v>
      </c>
      <c r="BZ90" s="7">
        <v>0</v>
      </c>
      <c r="CA90" s="7">
        <v>0</v>
      </c>
      <c r="CB90" s="7">
        <v>0</v>
      </c>
      <c r="CC90" s="11">
        <v>0</v>
      </c>
      <c r="CD90" s="72">
        <v>0</v>
      </c>
      <c r="CE90" s="7">
        <v>0</v>
      </c>
      <c r="CF90" s="7">
        <v>0</v>
      </c>
      <c r="CG90" s="7">
        <v>0</v>
      </c>
      <c r="CH90" s="11">
        <v>0</v>
      </c>
      <c r="CI90" s="72">
        <v>0</v>
      </c>
      <c r="CJ90" s="7">
        <v>0</v>
      </c>
      <c r="CK90" s="7">
        <v>0</v>
      </c>
      <c r="CL90" s="7">
        <v>0</v>
      </c>
      <c r="CM90" s="7">
        <v>0</v>
      </c>
      <c r="CN90" s="72">
        <f t="shared" si="138"/>
        <v>0</v>
      </c>
      <c r="CO90" s="7">
        <f t="shared" si="139"/>
        <v>0</v>
      </c>
      <c r="CP90" s="7">
        <f t="shared" si="140"/>
        <v>0</v>
      </c>
      <c r="CQ90" s="7">
        <f t="shared" si="141"/>
        <v>0</v>
      </c>
      <c r="CR90" s="11">
        <f t="shared" si="142"/>
        <v>0</v>
      </c>
      <c r="CS90" s="72">
        <f t="shared" si="147"/>
        <v>0</v>
      </c>
      <c r="CT90" s="7">
        <f t="shared" si="148"/>
        <v>0</v>
      </c>
      <c r="CU90" s="7">
        <f t="shared" si="149"/>
        <v>0</v>
      </c>
      <c r="CV90" s="7">
        <f t="shared" si="150"/>
        <v>3.2631040000000002</v>
      </c>
      <c r="CW90" s="11">
        <f t="shared" si="151"/>
        <v>4.96096</v>
      </c>
      <c r="CX90" s="7">
        <f t="shared" si="152"/>
        <v>0</v>
      </c>
      <c r="CY90" s="7">
        <f t="shared" si="153"/>
        <v>0</v>
      </c>
      <c r="CZ90" s="7">
        <f t="shared" si="154"/>
        <v>0</v>
      </c>
      <c r="DA90" s="7">
        <f t="shared" si="155"/>
        <v>3.2631040000000002</v>
      </c>
      <c r="DB90" s="11">
        <f t="shared" si="156"/>
        <v>4.96096</v>
      </c>
      <c r="DC90" s="7">
        <f t="shared" si="157"/>
        <v>0</v>
      </c>
      <c r="DD90" s="7">
        <f t="shared" si="158"/>
        <v>0</v>
      </c>
      <c r="DE90" s="7">
        <f t="shared" si="159"/>
        <v>0</v>
      </c>
      <c r="DF90" s="7">
        <f t="shared" si="160"/>
        <v>1129.9100000000001</v>
      </c>
      <c r="DG90" s="7">
        <f t="shared" si="161"/>
        <v>1642.24</v>
      </c>
      <c r="DH90" s="72">
        <f t="shared" si="162"/>
        <v>0</v>
      </c>
      <c r="DI90" s="7">
        <f t="shared" ref="DI90:DI106" si="199">(0.372*H90+0.252*W90+0.311*AL90+0.254*BA90+0.018*BP90)/1000</f>
        <v>0</v>
      </c>
      <c r="DJ90" s="7">
        <f t="shared" ref="DJ90:DJ106" si="200">(0.372*I90+0.252*X90+0.311*AM90+0.254*BB90+0.018*BQ90)/1000</f>
        <v>0</v>
      </c>
      <c r="DK90" s="7">
        <f t="shared" ref="DK90:DK106" si="201">(0.372*J90+0.252*Y90+0.311*AN90+0.254*BC90+0.018*BR90)/1000</f>
        <v>0.51261599999999996</v>
      </c>
      <c r="DL90" s="7">
        <f t="shared" ref="DL90:DL106" si="202">(0.372*K90+0.252*Z90+0.311*AO90+0.254*BD90+0.018*BS90)/1000</f>
        <v>0.77934000000000003</v>
      </c>
      <c r="DM90" s="70" t="s">
        <v>309</v>
      </c>
      <c r="DN90" s="2"/>
      <c r="DO90" s="30"/>
      <c r="DT90" s="1"/>
      <c r="DU90" s="1"/>
      <c r="DV90" s="1"/>
      <c r="DZ90" s="1"/>
      <c r="EA90" s="1"/>
      <c r="EB90" s="1"/>
      <c r="EC90" s="1"/>
      <c r="ED90" s="224"/>
      <c r="EE90" s="225"/>
      <c r="EF90" s="226"/>
      <c r="EG90" s="226"/>
      <c r="EH90" s="1"/>
    </row>
    <row r="91" spans="1:138" ht="27.75" customHeight="1" x14ac:dyDescent="0.25">
      <c r="A91" s="223" t="s">
        <v>1417</v>
      </c>
      <c r="B91" s="70" t="s">
        <v>847</v>
      </c>
      <c r="C91" s="2" t="s">
        <v>1401</v>
      </c>
      <c r="D91" s="2" t="s">
        <v>1413</v>
      </c>
      <c r="E91" s="2" t="s">
        <v>309</v>
      </c>
      <c r="F91" s="68" t="s">
        <v>309</v>
      </c>
      <c r="G91" s="72">
        <v>4179</v>
      </c>
      <c r="H91" s="7">
        <v>4211</v>
      </c>
      <c r="I91" s="7">
        <v>1738</v>
      </c>
      <c r="J91" s="7">
        <v>2623</v>
      </c>
      <c r="K91" s="11">
        <v>2036</v>
      </c>
      <c r="L91" s="72">
        <f t="shared" si="194"/>
        <v>9.8958720000000007</v>
      </c>
      <c r="M91" s="7">
        <f t="shared" si="143"/>
        <v>9.9716480000000001</v>
      </c>
      <c r="N91" s="7">
        <f t="shared" si="144"/>
        <v>4.1155840000000001</v>
      </c>
      <c r="O91" s="7">
        <f t="shared" si="145"/>
        <v>6.2112639999999999</v>
      </c>
      <c r="P91" s="11">
        <f t="shared" si="146"/>
        <v>4.8212479999999998</v>
      </c>
      <c r="Q91" s="71">
        <v>578.1</v>
      </c>
      <c r="R91" s="27">
        <v>886.6</v>
      </c>
      <c r="S91" s="27">
        <v>459.17</v>
      </c>
      <c r="T91" s="27">
        <v>712.73</v>
      </c>
      <c r="U91" s="28">
        <v>456.21</v>
      </c>
      <c r="V91" s="72">
        <v>0</v>
      </c>
      <c r="W91" s="7">
        <v>0</v>
      </c>
      <c r="X91" s="7">
        <v>0</v>
      </c>
      <c r="Y91" s="7">
        <v>0</v>
      </c>
      <c r="Z91" s="11">
        <v>0</v>
      </c>
      <c r="AA91" s="72">
        <f t="shared" si="195"/>
        <v>0</v>
      </c>
      <c r="AB91" s="7">
        <f t="shared" si="163"/>
        <v>0</v>
      </c>
      <c r="AC91" s="7">
        <f t="shared" si="164"/>
        <v>0</v>
      </c>
      <c r="AD91" s="7">
        <f t="shared" si="165"/>
        <v>0</v>
      </c>
      <c r="AE91" s="7">
        <f t="shared" si="166"/>
        <v>0</v>
      </c>
      <c r="AF91" s="72">
        <v>0</v>
      </c>
      <c r="AG91" s="7">
        <v>0</v>
      </c>
      <c r="AH91" s="7">
        <v>0</v>
      </c>
      <c r="AI91" s="7">
        <v>0</v>
      </c>
      <c r="AJ91" s="11">
        <v>0</v>
      </c>
      <c r="AK91" s="7">
        <v>0</v>
      </c>
      <c r="AL91" s="7">
        <v>0</v>
      </c>
      <c r="AM91" s="7">
        <v>0</v>
      </c>
      <c r="AN91" s="7">
        <v>0</v>
      </c>
      <c r="AO91" s="11">
        <v>0</v>
      </c>
      <c r="AP91" s="72">
        <f t="shared" si="196"/>
        <v>0</v>
      </c>
      <c r="AQ91" s="7">
        <f t="shared" si="167"/>
        <v>0</v>
      </c>
      <c r="AR91" s="7">
        <f t="shared" si="168"/>
        <v>0</v>
      </c>
      <c r="AS91" s="7">
        <f t="shared" si="169"/>
        <v>0</v>
      </c>
      <c r="AT91" s="11">
        <f t="shared" si="170"/>
        <v>0</v>
      </c>
      <c r="AU91" s="27">
        <v>0</v>
      </c>
      <c r="AV91" s="27">
        <v>0</v>
      </c>
      <c r="AW91" s="27">
        <v>0</v>
      </c>
      <c r="AX91" s="27">
        <v>0</v>
      </c>
      <c r="AY91" s="28">
        <v>0</v>
      </c>
      <c r="AZ91" s="27">
        <v>0</v>
      </c>
      <c r="BA91" s="27">
        <v>0</v>
      </c>
      <c r="BB91" s="27">
        <v>0</v>
      </c>
      <c r="BC91" s="27">
        <v>0</v>
      </c>
      <c r="BD91" s="27">
        <v>0</v>
      </c>
      <c r="BE91" s="72">
        <f t="shared" si="197"/>
        <v>0</v>
      </c>
      <c r="BF91" s="7">
        <f t="shared" si="171"/>
        <v>0</v>
      </c>
      <c r="BG91" s="7">
        <f t="shared" si="172"/>
        <v>0</v>
      </c>
      <c r="BH91" s="7">
        <f t="shared" si="173"/>
        <v>0</v>
      </c>
      <c r="BI91" s="7">
        <f t="shared" si="174"/>
        <v>0</v>
      </c>
      <c r="BJ91" s="72">
        <v>0</v>
      </c>
      <c r="BK91" s="7">
        <v>0</v>
      </c>
      <c r="BL91" s="7">
        <v>0</v>
      </c>
      <c r="BM91" s="7">
        <v>0</v>
      </c>
      <c r="BN91" s="11">
        <v>0</v>
      </c>
      <c r="BO91" s="7">
        <v>0</v>
      </c>
      <c r="BP91" s="7">
        <v>0</v>
      </c>
      <c r="BQ91" s="7">
        <v>0</v>
      </c>
      <c r="BR91" s="7">
        <v>0</v>
      </c>
      <c r="BS91" s="7">
        <v>0</v>
      </c>
      <c r="BT91" s="72">
        <f t="shared" si="198"/>
        <v>0</v>
      </c>
      <c r="BU91" s="7">
        <f t="shared" si="175"/>
        <v>0</v>
      </c>
      <c r="BV91" s="7">
        <f t="shared" si="176"/>
        <v>0</v>
      </c>
      <c r="BW91" s="7">
        <f t="shared" si="177"/>
        <v>0</v>
      </c>
      <c r="BX91" s="7">
        <f t="shared" si="178"/>
        <v>0</v>
      </c>
      <c r="BY91" s="72">
        <v>0</v>
      </c>
      <c r="BZ91" s="7">
        <v>0</v>
      </c>
      <c r="CA91" s="7">
        <v>0</v>
      </c>
      <c r="CB91" s="7">
        <v>0</v>
      </c>
      <c r="CC91" s="11">
        <v>0</v>
      </c>
      <c r="CD91" s="72">
        <v>0</v>
      </c>
      <c r="CE91" s="7">
        <v>0</v>
      </c>
      <c r="CF91" s="7">
        <v>0</v>
      </c>
      <c r="CG91" s="7">
        <v>0</v>
      </c>
      <c r="CH91" s="11">
        <v>0</v>
      </c>
      <c r="CI91" s="72">
        <v>0</v>
      </c>
      <c r="CJ91" s="7">
        <v>0</v>
      </c>
      <c r="CK91" s="7">
        <v>0</v>
      </c>
      <c r="CL91" s="7">
        <v>0</v>
      </c>
      <c r="CM91" s="7">
        <v>0</v>
      </c>
      <c r="CN91" s="72">
        <f t="shared" si="138"/>
        <v>0</v>
      </c>
      <c r="CO91" s="7">
        <f t="shared" si="139"/>
        <v>0</v>
      </c>
      <c r="CP91" s="7">
        <f t="shared" si="140"/>
        <v>0</v>
      </c>
      <c r="CQ91" s="7">
        <f t="shared" si="141"/>
        <v>0</v>
      </c>
      <c r="CR91" s="11">
        <f t="shared" si="142"/>
        <v>0</v>
      </c>
      <c r="CS91" s="72">
        <f t="shared" si="147"/>
        <v>9.8958720000000007</v>
      </c>
      <c r="CT91" s="7">
        <f t="shared" si="148"/>
        <v>9.9716480000000001</v>
      </c>
      <c r="CU91" s="7">
        <f t="shared" si="149"/>
        <v>4.1155840000000001</v>
      </c>
      <c r="CV91" s="7">
        <f t="shared" si="150"/>
        <v>6.2112639999999999</v>
      </c>
      <c r="CW91" s="11">
        <f t="shared" si="151"/>
        <v>4.8212479999999998</v>
      </c>
      <c r="CX91" s="7">
        <f t="shared" si="152"/>
        <v>9.8958720000000007</v>
      </c>
      <c r="CY91" s="7">
        <f t="shared" si="153"/>
        <v>9.9716480000000001</v>
      </c>
      <c r="CZ91" s="7">
        <f t="shared" si="154"/>
        <v>4.1155840000000001</v>
      </c>
      <c r="DA91" s="7">
        <f t="shared" si="155"/>
        <v>6.2112639999999999</v>
      </c>
      <c r="DB91" s="11">
        <f t="shared" si="156"/>
        <v>4.8212479999999998</v>
      </c>
      <c r="DC91" s="7">
        <f t="shared" si="157"/>
        <v>578.1</v>
      </c>
      <c r="DD91" s="7">
        <f t="shared" si="158"/>
        <v>886.6</v>
      </c>
      <c r="DE91" s="7">
        <f t="shared" si="159"/>
        <v>459.17</v>
      </c>
      <c r="DF91" s="7">
        <f t="shared" si="160"/>
        <v>712.73</v>
      </c>
      <c r="DG91" s="7">
        <f t="shared" si="161"/>
        <v>456.21</v>
      </c>
      <c r="DH91" s="72">
        <f t="shared" si="162"/>
        <v>1.5545879999999999</v>
      </c>
      <c r="DI91" s="7">
        <f t="shared" si="199"/>
        <v>1.566492</v>
      </c>
      <c r="DJ91" s="7">
        <f t="shared" si="200"/>
        <v>0.646536</v>
      </c>
      <c r="DK91" s="7">
        <f t="shared" si="201"/>
        <v>0.97575599999999996</v>
      </c>
      <c r="DL91" s="7">
        <f t="shared" si="202"/>
        <v>0.75739199999999995</v>
      </c>
      <c r="DM91" s="70" t="s">
        <v>309</v>
      </c>
      <c r="DN91" s="2"/>
      <c r="DO91" s="30"/>
      <c r="DT91" s="1"/>
      <c r="DU91" s="1"/>
      <c r="DV91" s="1"/>
      <c r="DZ91" s="1"/>
      <c r="EA91" s="1"/>
      <c r="EB91" s="1"/>
      <c r="EC91" s="1"/>
      <c r="ED91" s="224"/>
      <c r="EE91" s="225"/>
      <c r="EF91" s="226"/>
      <c r="EG91" s="226"/>
      <c r="EH91" s="1"/>
    </row>
    <row r="92" spans="1:138" ht="30.75" customHeight="1" x14ac:dyDescent="0.25">
      <c r="A92" s="223" t="s">
        <v>1436</v>
      </c>
      <c r="B92" s="70" t="s">
        <v>363</v>
      </c>
      <c r="C92" s="2" t="s">
        <v>1416</v>
      </c>
      <c r="D92" s="2" t="s">
        <v>0</v>
      </c>
      <c r="E92" s="2" t="s">
        <v>309</v>
      </c>
      <c r="F92" s="68" t="s">
        <v>309</v>
      </c>
      <c r="G92" s="72">
        <v>0</v>
      </c>
      <c r="H92" s="7">
        <v>0</v>
      </c>
      <c r="I92" s="7">
        <v>0</v>
      </c>
      <c r="J92" s="7">
        <v>796</v>
      </c>
      <c r="K92" s="11">
        <v>2025</v>
      </c>
      <c r="L92" s="72">
        <f t="shared" si="194"/>
        <v>0</v>
      </c>
      <c r="M92" s="7">
        <f t="shared" si="143"/>
        <v>0</v>
      </c>
      <c r="N92" s="7">
        <f t="shared" si="144"/>
        <v>0</v>
      </c>
      <c r="O92" s="7">
        <f t="shared" si="145"/>
        <v>1.8849279999999999</v>
      </c>
      <c r="P92" s="11">
        <f t="shared" si="146"/>
        <v>4.7951999999999995</v>
      </c>
      <c r="Q92" s="71">
        <v>0</v>
      </c>
      <c r="R92" s="27">
        <v>0</v>
      </c>
      <c r="S92" s="27">
        <v>0</v>
      </c>
      <c r="T92" s="27">
        <v>332.51</v>
      </c>
      <c r="U92" s="28">
        <v>523.01</v>
      </c>
      <c r="V92" s="72">
        <v>0</v>
      </c>
      <c r="W92" s="7">
        <v>0</v>
      </c>
      <c r="X92" s="7">
        <v>0</v>
      </c>
      <c r="Y92" s="7">
        <v>0</v>
      </c>
      <c r="Z92" s="11">
        <v>0</v>
      </c>
      <c r="AA92" s="72">
        <f t="shared" si="195"/>
        <v>0</v>
      </c>
      <c r="AB92" s="7">
        <f t="shared" si="163"/>
        <v>0</v>
      </c>
      <c r="AC92" s="7">
        <f t="shared" si="164"/>
        <v>0</v>
      </c>
      <c r="AD92" s="7">
        <f t="shared" si="165"/>
        <v>0</v>
      </c>
      <c r="AE92" s="7">
        <f t="shared" si="166"/>
        <v>0</v>
      </c>
      <c r="AF92" s="72">
        <v>0</v>
      </c>
      <c r="AG92" s="7">
        <v>0</v>
      </c>
      <c r="AH92" s="7">
        <v>0</v>
      </c>
      <c r="AI92" s="7">
        <v>0</v>
      </c>
      <c r="AJ92" s="11">
        <v>0</v>
      </c>
      <c r="AK92" s="7">
        <v>0</v>
      </c>
      <c r="AL92" s="7">
        <v>0</v>
      </c>
      <c r="AM92" s="7">
        <v>0</v>
      </c>
      <c r="AN92" s="7">
        <v>0</v>
      </c>
      <c r="AO92" s="11">
        <v>0</v>
      </c>
      <c r="AP92" s="72">
        <f t="shared" si="196"/>
        <v>0</v>
      </c>
      <c r="AQ92" s="7">
        <f t="shared" si="167"/>
        <v>0</v>
      </c>
      <c r="AR92" s="7">
        <f t="shared" si="168"/>
        <v>0</v>
      </c>
      <c r="AS92" s="7">
        <f t="shared" si="169"/>
        <v>0</v>
      </c>
      <c r="AT92" s="11">
        <f t="shared" si="170"/>
        <v>0</v>
      </c>
      <c r="AU92" s="27"/>
      <c r="AV92" s="27"/>
      <c r="AW92" s="27"/>
      <c r="AX92" s="27">
        <v>0</v>
      </c>
      <c r="AY92" s="28">
        <v>0</v>
      </c>
      <c r="AZ92" s="27">
        <v>0</v>
      </c>
      <c r="BA92" s="27">
        <v>0</v>
      </c>
      <c r="BB92" s="27">
        <v>0</v>
      </c>
      <c r="BC92" s="27">
        <v>0</v>
      </c>
      <c r="BD92" s="27">
        <v>0</v>
      </c>
      <c r="BE92" s="72">
        <f t="shared" si="197"/>
        <v>0</v>
      </c>
      <c r="BF92" s="7">
        <f t="shared" si="171"/>
        <v>0</v>
      </c>
      <c r="BG92" s="7">
        <f t="shared" si="172"/>
        <v>0</v>
      </c>
      <c r="BH92" s="7">
        <f t="shared" si="173"/>
        <v>0</v>
      </c>
      <c r="BI92" s="7">
        <f t="shared" si="174"/>
        <v>0</v>
      </c>
      <c r="BJ92" s="72">
        <v>0</v>
      </c>
      <c r="BK92" s="7">
        <v>0</v>
      </c>
      <c r="BL92" s="7">
        <v>0</v>
      </c>
      <c r="BM92" s="7">
        <v>0</v>
      </c>
      <c r="BN92" s="11">
        <v>0</v>
      </c>
      <c r="BO92" s="7">
        <v>0</v>
      </c>
      <c r="BP92" s="7">
        <v>0</v>
      </c>
      <c r="BQ92" s="7">
        <v>0</v>
      </c>
      <c r="BR92" s="7">
        <v>0</v>
      </c>
      <c r="BS92" s="7">
        <v>0</v>
      </c>
      <c r="BT92" s="72">
        <f t="shared" si="198"/>
        <v>0</v>
      </c>
      <c r="BU92" s="7">
        <f t="shared" si="175"/>
        <v>0</v>
      </c>
      <c r="BV92" s="7">
        <f t="shared" si="176"/>
        <v>0</v>
      </c>
      <c r="BW92" s="7">
        <f t="shared" si="177"/>
        <v>0</v>
      </c>
      <c r="BX92" s="7">
        <f t="shared" si="178"/>
        <v>0</v>
      </c>
      <c r="BY92" s="72">
        <v>0</v>
      </c>
      <c r="BZ92" s="7">
        <v>0</v>
      </c>
      <c r="CA92" s="7">
        <v>0</v>
      </c>
      <c r="CB92" s="7">
        <v>0</v>
      </c>
      <c r="CC92" s="11">
        <v>0</v>
      </c>
      <c r="CD92" s="72">
        <v>0</v>
      </c>
      <c r="CE92" s="7">
        <v>0</v>
      </c>
      <c r="CF92" s="7">
        <v>0</v>
      </c>
      <c r="CG92" s="7">
        <v>0</v>
      </c>
      <c r="CH92" s="11">
        <v>0</v>
      </c>
      <c r="CI92" s="72">
        <v>0</v>
      </c>
      <c r="CJ92" s="7">
        <v>0</v>
      </c>
      <c r="CK92" s="7">
        <v>0</v>
      </c>
      <c r="CL92" s="7">
        <v>0</v>
      </c>
      <c r="CM92" s="7">
        <v>0</v>
      </c>
      <c r="CN92" s="72">
        <f t="shared" si="138"/>
        <v>0</v>
      </c>
      <c r="CO92" s="7">
        <f t="shared" si="139"/>
        <v>0</v>
      </c>
      <c r="CP92" s="7">
        <f t="shared" si="140"/>
        <v>0</v>
      </c>
      <c r="CQ92" s="7">
        <f t="shared" si="141"/>
        <v>0</v>
      </c>
      <c r="CR92" s="11">
        <f t="shared" si="142"/>
        <v>0</v>
      </c>
      <c r="CS92" s="72">
        <f t="shared" si="147"/>
        <v>0</v>
      </c>
      <c r="CT92" s="7">
        <f t="shared" si="148"/>
        <v>0</v>
      </c>
      <c r="CU92" s="7">
        <f t="shared" si="149"/>
        <v>0</v>
      </c>
      <c r="CV92" s="7">
        <f t="shared" si="150"/>
        <v>1.8849279999999999</v>
      </c>
      <c r="CW92" s="11">
        <f t="shared" si="151"/>
        <v>4.7951999999999995</v>
      </c>
      <c r="CX92" s="7">
        <f t="shared" si="152"/>
        <v>0</v>
      </c>
      <c r="CY92" s="7">
        <f t="shared" si="153"/>
        <v>0</v>
      </c>
      <c r="CZ92" s="7">
        <f t="shared" si="154"/>
        <v>0</v>
      </c>
      <c r="DA92" s="7">
        <f t="shared" si="155"/>
        <v>1.8849279999999999</v>
      </c>
      <c r="DB92" s="11">
        <f t="shared" si="156"/>
        <v>4.7951999999999995</v>
      </c>
      <c r="DC92" s="7">
        <f t="shared" si="157"/>
        <v>0</v>
      </c>
      <c r="DD92" s="7">
        <f t="shared" si="158"/>
        <v>0</v>
      </c>
      <c r="DE92" s="7">
        <f t="shared" si="159"/>
        <v>0</v>
      </c>
      <c r="DF92" s="7">
        <f t="shared" si="160"/>
        <v>332.51</v>
      </c>
      <c r="DG92" s="7">
        <f t="shared" si="161"/>
        <v>523.01</v>
      </c>
      <c r="DH92" s="72">
        <f t="shared" si="162"/>
        <v>0</v>
      </c>
      <c r="DI92" s="7">
        <f t="shared" si="199"/>
        <v>0</v>
      </c>
      <c r="DJ92" s="7">
        <f t="shared" si="200"/>
        <v>0</v>
      </c>
      <c r="DK92" s="7">
        <f t="shared" si="201"/>
        <v>0.29611200000000004</v>
      </c>
      <c r="DL92" s="7">
        <f t="shared" si="202"/>
        <v>0.75329999999999997</v>
      </c>
      <c r="DM92" s="70" t="s">
        <v>309</v>
      </c>
      <c r="DN92" s="2"/>
      <c r="DO92" s="30"/>
      <c r="DT92" s="1"/>
      <c r="DU92" s="1"/>
      <c r="DV92" s="1"/>
      <c r="DZ92" s="1"/>
      <c r="EA92" s="1"/>
      <c r="EB92" s="1"/>
      <c r="EC92" s="1"/>
      <c r="ED92" s="224"/>
      <c r="EE92" s="225"/>
      <c r="EF92" s="226"/>
      <c r="EG92" s="226"/>
      <c r="EH92" s="1"/>
    </row>
    <row r="93" spans="1:138" ht="30" customHeight="1" x14ac:dyDescent="0.25">
      <c r="A93" s="241" t="s">
        <v>1423</v>
      </c>
      <c r="B93" s="8" t="s">
        <v>1601</v>
      </c>
      <c r="C93" s="2" t="s">
        <v>4</v>
      </c>
      <c r="D93" s="2" t="s">
        <v>2</v>
      </c>
      <c r="E93" s="2" t="s">
        <v>309</v>
      </c>
      <c r="F93" s="68" t="s">
        <v>309</v>
      </c>
      <c r="G93" s="72">
        <v>2115</v>
      </c>
      <c r="H93" s="7">
        <v>2919</v>
      </c>
      <c r="I93" s="7">
        <v>2128</v>
      </c>
      <c r="J93" s="7">
        <v>2483</v>
      </c>
      <c r="K93" s="11">
        <v>1858</v>
      </c>
      <c r="L93" s="72">
        <f t="shared" si="194"/>
        <v>5.0083200000000003</v>
      </c>
      <c r="M93" s="7">
        <f t="shared" si="143"/>
        <v>6.9121920000000001</v>
      </c>
      <c r="N93" s="7">
        <f t="shared" si="144"/>
        <v>5.039104</v>
      </c>
      <c r="O93" s="7">
        <f t="shared" si="145"/>
        <v>5.8797439999999996</v>
      </c>
      <c r="P93" s="11">
        <f t="shared" si="146"/>
        <v>4.3997440000000001</v>
      </c>
      <c r="Q93" s="71">
        <v>582.35</v>
      </c>
      <c r="R93" s="27">
        <v>639.89</v>
      </c>
      <c r="S93" s="27">
        <v>584.79999999999995</v>
      </c>
      <c r="T93" s="27">
        <v>599.17999999999995</v>
      </c>
      <c r="U93" s="28">
        <v>479.27</v>
      </c>
      <c r="V93" s="72">
        <v>0</v>
      </c>
      <c r="W93" s="7">
        <v>0</v>
      </c>
      <c r="X93" s="7">
        <v>0</v>
      </c>
      <c r="Y93" s="7">
        <v>0</v>
      </c>
      <c r="Z93" s="11">
        <v>0</v>
      </c>
      <c r="AA93" s="72">
        <f t="shared" si="195"/>
        <v>0</v>
      </c>
      <c r="AB93" s="7">
        <f t="shared" si="163"/>
        <v>0</v>
      </c>
      <c r="AC93" s="7">
        <f t="shared" si="164"/>
        <v>0</v>
      </c>
      <c r="AD93" s="7">
        <f t="shared" si="165"/>
        <v>0</v>
      </c>
      <c r="AE93" s="7">
        <f t="shared" si="166"/>
        <v>0</v>
      </c>
      <c r="AF93" s="72">
        <v>0</v>
      </c>
      <c r="AG93" s="7">
        <v>0</v>
      </c>
      <c r="AH93" s="7">
        <v>0</v>
      </c>
      <c r="AI93" s="7">
        <v>0</v>
      </c>
      <c r="AJ93" s="11">
        <v>0</v>
      </c>
      <c r="AK93" s="7">
        <v>0</v>
      </c>
      <c r="AL93" s="7">
        <v>0</v>
      </c>
      <c r="AM93" s="7">
        <v>0</v>
      </c>
      <c r="AN93" s="7">
        <v>0</v>
      </c>
      <c r="AO93" s="11">
        <v>0</v>
      </c>
      <c r="AP93" s="72">
        <f t="shared" si="196"/>
        <v>0</v>
      </c>
      <c r="AQ93" s="7">
        <f t="shared" si="167"/>
        <v>0</v>
      </c>
      <c r="AR93" s="7">
        <f t="shared" si="168"/>
        <v>0</v>
      </c>
      <c r="AS93" s="7">
        <f t="shared" si="169"/>
        <v>0</v>
      </c>
      <c r="AT93" s="11">
        <f t="shared" si="170"/>
        <v>0</v>
      </c>
      <c r="AU93" s="27">
        <v>0</v>
      </c>
      <c r="AV93" s="27">
        <v>0</v>
      </c>
      <c r="AW93" s="27">
        <v>0</v>
      </c>
      <c r="AX93" s="27">
        <v>0</v>
      </c>
      <c r="AY93" s="28">
        <v>0</v>
      </c>
      <c r="AZ93" s="27">
        <v>0</v>
      </c>
      <c r="BA93" s="27">
        <v>0</v>
      </c>
      <c r="BB93" s="27">
        <v>0</v>
      </c>
      <c r="BC93" s="27">
        <v>0</v>
      </c>
      <c r="BD93" s="27">
        <v>0</v>
      </c>
      <c r="BE93" s="72">
        <f t="shared" si="197"/>
        <v>0</v>
      </c>
      <c r="BF93" s="7">
        <f t="shared" si="171"/>
        <v>0</v>
      </c>
      <c r="BG93" s="7">
        <f t="shared" si="172"/>
        <v>0</v>
      </c>
      <c r="BH93" s="7">
        <f t="shared" si="173"/>
        <v>0</v>
      </c>
      <c r="BI93" s="7">
        <f t="shared" si="174"/>
        <v>0</v>
      </c>
      <c r="BJ93" s="72">
        <v>0</v>
      </c>
      <c r="BK93" s="7">
        <v>0</v>
      </c>
      <c r="BL93" s="7">
        <v>0</v>
      </c>
      <c r="BM93" s="7">
        <v>0</v>
      </c>
      <c r="BN93" s="11">
        <v>0</v>
      </c>
      <c r="BO93" s="7">
        <v>0</v>
      </c>
      <c r="BP93" s="7">
        <v>0</v>
      </c>
      <c r="BQ93" s="7">
        <v>0</v>
      </c>
      <c r="BR93" s="7">
        <v>0</v>
      </c>
      <c r="BS93" s="7">
        <v>0</v>
      </c>
      <c r="BT93" s="72">
        <f t="shared" si="198"/>
        <v>0</v>
      </c>
      <c r="BU93" s="7">
        <f t="shared" si="175"/>
        <v>0</v>
      </c>
      <c r="BV93" s="7">
        <f t="shared" si="176"/>
        <v>0</v>
      </c>
      <c r="BW93" s="7">
        <f t="shared" si="177"/>
        <v>0</v>
      </c>
      <c r="BX93" s="7">
        <f t="shared" si="178"/>
        <v>0</v>
      </c>
      <c r="BY93" s="72">
        <v>0</v>
      </c>
      <c r="BZ93" s="7">
        <v>0</v>
      </c>
      <c r="CA93" s="7">
        <v>0</v>
      </c>
      <c r="CB93" s="7">
        <v>0</v>
      </c>
      <c r="CC93" s="11">
        <v>0</v>
      </c>
      <c r="CD93" s="72">
        <v>0</v>
      </c>
      <c r="CE93" s="7">
        <v>0</v>
      </c>
      <c r="CF93" s="7">
        <v>0</v>
      </c>
      <c r="CG93" s="7">
        <v>0</v>
      </c>
      <c r="CH93" s="11">
        <v>0</v>
      </c>
      <c r="CI93" s="72">
        <v>0</v>
      </c>
      <c r="CJ93" s="7">
        <v>0</v>
      </c>
      <c r="CK93" s="7">
        <v>0</v>
      </c>
      <c r="CL93" s="7">
        <v>0</v>
      </c>
      <c r="CM93" s="7">
        <v>0</v>
      </c>
      <c r="CN93" s="72">
        <f t="shared" si="138"/>
        <v>0</v>
      </c>
      <c r="CO93" s="7">
        <f t="shared" si="139"/>
        <v>0</v>
      </c>
      <c r="CP93" s="7">
        <f t="shared" si="140"/>
        <v>0</v>
      </c>
      <c r="CQ93" s="7">
        <f t="shared" si="141"/>
        <v>0</v>
      </c>
      <c r="CR93" s="11">
        <f t="shared" si="142"/>
        <v>0</v>
      </c>
      <c r="CS93" s="72">
        <f t="shared" si="147"/>
        <v>5.0083200000000003</v>
      </c>
      <c r="CT93" s="7">
        <f t="shared" si="148"/>
        <v>6.9121920000000001</v>
      </c>
      <c r="CU93" s="7">
        <f t="shared" si="149"/>
        <v>5.039104</v>
      </c>
      <c r="CV93" s="7">
        <f t="shared" si="150"/>
        <v>5.8797439999999996</v>
      </c>
      <c r="CW93" s="11">
        <f t="shared" si="151"/>
        <v>4.3997440000000001</v>
      </c>
      <c r="CX93" s="7">
        <f t="shared" si="152"/>
        <v>5.0083200000000003</v>
      </c>
      <c r="CY93" s="7">
        <f t="shared" si="153"/>
        <v>6.9121920000000001</v>
      </c>
      <c r="CZ93" s="7">
        <f t="shared" si="154"/>
        <v>5.039104</v>
      </c>
      <c r="DA93" s="7">
        <f t="shared" si="155"/>
        <v>5.8797439999999996</v>
      </c>
      <c r="DB93" s="11">
        <f t="shared" si="156"/>
        <v>4.3997440000000001</v>
      </c>
      <c r="DC93" s="7">
        <f t="shared" si="157"/>
        <v>582.35</v>
      </c>
      <c r="DD93" s="7">
        <f t="shared" si="158"/>
        <v>639.89</v>
      </c>
      <c r="DE93" s="7">
        <f t="shared" si="159"/>
        <v>584.79999999999995</v>
      </c>
      <c r="DF93" s="7">
        <f t="shared" si="160"/>
        <v>599.17999999999995</v>
      </c>
      <c r="DG93" s="7">
        <f t="shared" si="161"/>
        <v>479.27</v>
      </c>
      <c r="DH93" s="72">
        <f t="shared" si="162"/>
        <v>0.78677999999999992</v>
      </c>
      <c r="DI93" s="7">
        <f t="shared" si="199"/>
        <v>1.0858679999999998</v>
      </c>
      <c r="DJ93" s="7">
        <f t="shared" si="200"/>
        <v>0.79161599999999999</v>
      </c>
      <c r="DK93" s="7">
        <f t="shared" si="201"/>
        <v>0.92367600000000005</v>
      </c>
      <c r="DL93" s="7">
        <f t="shared" si="202"/>
        <v>0.69117600000000001</v>
      </c>
      <c r="DM93" s="70" t="s">
        <v>309</v>
      </c>
      <c r="DN93" s="2"/>
      <c r="DO93" s="30"/>
      <c r="DT93" s="1"/>
      <c r="DU93" s="1"/>
      <c r="DV93" s="1"/>
      <c r="DZ93" s="1"/>
      <c r="EA93" s="1"/>
      <c r="EB93" s="1"/>
      <c r="EC93" s="1"/>
      <c r="ED93" s="224"/>
      <c r="EE93" s="225"/>
      <c r="EF93" s="226"/>
      <c r="EG93" s="226"/>
      <c r="EH93" s="1"/>
    </row>
    <row r="94" spans="1:138" ht="27" customHeight="1" x14ac:dyDescent="0.25">
      <c r="A94" s="241" t="s">
        <v>1425</v>
      </c>
      <c r="B94" s="8" t="s">
        <v>177</v>
      </c>
      <c r="C94" s="2" t="s">
        <v>126</v>
      </c>
      <c r="D94" s="2" t="s">
        <v>0</v>
      </c>
      <c r="E94" s="2" t="s">
        <v>309</v>
      </c>
      <c r="F94" s="68" t="s">
        <v>309</v>
      </c>
      <c r="G94" s="72">
        <v>3408</v>
      </c>
      <c r="H94" s="7">
        <v>2533</v>
      </c>
      <c r="I94" s="7">
        <v>2457</v>
      </c>
      <c r="J94" s="7">
        <v>1727</v>
      </c>
      <c r="K94" s="11">
        <v>1784</v>
      </c>
      <c r="L94" s="72">
        <f t="shared" si="194"/>
        <v>8.0701439999999991</v>
      </c>
      <c r="M94" s="7">
        <f t="shared" si="143"/>
        <v>5.9981439999999999</v>
      </c>
      <c r="N94" s="7">
        <f t="shared" si="144"/>
        <v>5.8181759999999993</v>
      </c>
      <c r="O94" s="7">
        <f t="shared" si="145"/>
        <v>4.0895359999999998</v>
      </c>
      <c r="P94" s="11">
        <f t="shared" si="146"/>
        <v>4.2245119999999998</v>
      </c>
      <c r="Q94" s="71">
        <v>1074.1300000000001</v>
      </c>
      <c r="R94" s="27">
        <v>883.86</v>
      </c>
      <c r="S94" s="27">
        <v>901.12</v>
      </c>
      <c r="T94" s="27">
        <v>762.4</v>
      </c>
      <c r="U94" s="28">
        <v>740.91</v>
      </c>
      <c r="V94" s="72">
        <v>0</v>
      </c>
      <c r="W94" s="7">
        <v>0</v>
      </c>
      <c r="X94" s="7">
        <v>0</v>
      </c>
      <c r="Y94" s="7">
        <v>0</v>
      </c>
      <c r="Z94" s="11">
        <v>0</v>
      </c>
      <c r="AA94" s="72">
        <f t="shared" si="195"/>
        <v>0</v>
      </c>
      <c r="AB94" s="7">
        <f t="shared" si="163"/>
        <v>0</v>
      </c>
      <c r="AC94" s="7">
        <f t="shared" si="164"/>
        <v>0</v>
      </c>
      <c r="AD94" s="7">
        <f t="shared" si="165"/>
        <v>0</v>
      </c>
      <c r="AE94" s="7">
        <f t="shared" si="166"/>
        <v>0</v>
      </c>
      <c r="AF94" s="72">
        <v>0</v>
      </c>
      <c r="AG94" s="7">
        <v>0</v>
      </c>
      <c r="AH94" s="7">
        <v>0</v>
      </c>
      <c r="AI94" s="7">
        <v>0</v>
      </c>
      <c r="AJ94" s="11">
        <v>0</v>
      </c>
      <c r="AK94" s="7">
        <v>0</v>
      </c>
      <c r="AL94" s="7">
        <v>0</v>
      </c>
      <c r="AM94" s="7">
        <v>0</v>
      </c>
      <c r="AN94" s="7">
        <v>0</v>
      </c>
      <c r="AO94" s="11">
        <v>0</v>
      </c>
      <c r="AP94" s="72">
        <f t="shared" si="196"/>
        <v>0</v>
      </c>
      <c r="AQ94" s="7">
        <f t="shared" si="167"/>
        <v>0</v>
      </c>
      <c r="AR94" s="7">
        <f t="shared" si="168"/>
        <v>0</v>
      </c>
      <c r="AS94" s="7">
        <f t="shared" si="169"/>
        <v>0</v>
      </c>
      <c r="AT94" s="11">
        <f t="shared" si="170"/>
        <v>0</v>
      </c>
      <c r="AU94" s="27">
        <v>0</v>
      </c>
      <c r="AV94" s="27">
        <v>0</v>
      </c>
      <c r="AW94" s="27">
        <v>0</v>
      </c>
      <c r="AX94" s="27">
        <v>0</v>
      </c>
      <c r="AY94" s="28">
        <v>0</v>
      </c>
      <c r="AZ94" s="27">
        <v>0</v>
      </c>
      <c r="BA94" s="27">
        <v>0</v>
      </c>
      <c r="BB94" s="27">
        <v>0</v>
      </c>
      <c r="BC94" s="27">
        <v>0</v>
      </c>
      <c r="BD94" s="27">
        <v>0</v>
      </c>
      <c r="BE94" s="72">
        <f t="shared" si="197"/>
        <v>0</v>
      </c>
      <c r="BF94" s="7">
        <f t="shared" si="171"/>
        <v>0</v>
      </c>
      <c r="BG94" s="7">
        <f t="shared" si="172"/>
        <v>0</v>
      </c>
      <c r="BH94" s="7">
        <f t="shared" si="173"/>
        <v>0</v>
      </c>
      <c r="BI94" s="7">
        <f t="shared" si="174"/>
        <v>0</v>
      </c>
      <c r="BJ94" s="72">
        <v>0</v>
      </c>
      <c r="BK94" s="7">
        <v>0</v>
      </c>
      <c r="BL94" s="7">
        <v>0</v>
      </c>
      <c r="BM94" s="7">
        <v>0</v>
      </c>
      <c r="BN94" s="11">
        <v>0</v>
      </c>
      <c r="BO94" s="7">
        <v>0</v>
      </c>
      <c r="BP94" s="7">
        <v>0</v>
      </c>
      <c r="BQ94" s="7">
        <v>0</v>
      </c>
      <c r="BR94" s="7">
        <v>0</v>
      </c>
      <c r="BS94" s="7">
        <v>0</v>
      </c>
      <c r="BT94" s="72">
        <f t="shared" si="198"/>
        <v>0</v>
      </c>
      <c r="BU94" s="7">
        <f t="shared" si="175"/>
        <v>0</v>
      </c>
      <c r="BV94" s="7">
        <f t="shared" si="176"/>
        <v>0</v>
      </c>
      <c r="BW94" s="7">
        <f t="shared" si="177"/>
        <v>0</v>
      </c>
      <c r="BX94" s="7">
        <f t="shared" si="178"/>
        <v>0</v>
      </c>
      <c r="BY94" s="72">
        <v>0</v>
      </c>
      <c r="BZ94" s="7">
        <v>0</v>
      </c>
      <c r="CA94" s="7">
        <v>0</v>
      </c>
      <c r="CB94" s="7">
        <v>0</v>
      </c>
      <c r="CC94" s="11">
        <v>0</v>
      </c>
      <c r="CD94" s="72">
        <v>0</v>
      </c>
      <c r="CE94" s="7">
        <v>0</v>
      </c>
      <c r="CF94" s="7">
        <v>0</v>
      </c>
      <c r="CG94" s="7">
        <v>0</v>
      </c>
      <c r="CH94" s="11">
        <v>0</v>
      </c>
      <c r="CI94" s="72">
        <v>0</v>
      </c>
      <c r="CJ94" s="7">
        <v>0</v>
      </c>
      <c r="CK94" s="7">
        <v>0</v>
      </c>
      <c r="CL94" s="7">
        <v>0</v>
      </c>
      <c r="CM94" s="7">
        <v>0</v>
      </c>
      <c r="CN94" s="72">
        <f t="shared" si="138"/>
        <v>0</v>
      </c>
      <c r="CO94" s="7">
        <f t="shared" si="139"/>
        <v>0</v>
      </c>
      <c r="CP94" s="7">
        <f t="shared" si="140"/>
        <v>0</v>
      </c>
      <c r="CQ94" s="7">
        <f t="shared" si="141"/>
        <v>0</v>
      </c>
      <c r="CR94" s="11">
        <f t="shared" si="142"/>
        <v>0</v>
      </c>
      <c r="CS94" s="72">
        <f t="shared" si="147"/>
        <v>8.0701439999999991</v>
      </c>
      <c r="CT94" s="7">
        <f t="shared" si="148"/>
        <v>5.9981439999999999</v>
      </c>
      <c r="CU94" s="7">
        <f t="shared" si="149"/>
        <v>5.8181759999999993</v>
      </c>
      <c r="CV94" s="7">
        <f t="shared" si="150"/>
        <v>4.0895359999999998</v>
      </c>
      <c r="CW94" s="11">
        <f t="shared" si="151"/>
        <v>4.2245119999999998</v>
      </c>
      <c r="CX94" s="7">
        <f t="shared" si="152"/>
        <v>8.0701439999999991</v>
      </c>
      <c r="CY94" s="7">
        <f t="shared" si="153"/>
        <v>5.9981439999999999</v>
      </c>
      <c r="CZ94" s="7">
        <f t="shared" si="154"/>
        <v>5.8181759999999993</v>
      </c>
      <c r="DA94" s="7">
        <f t="shared" si="155"/>
        <v>4.0895359999999998</v>
      </c>
      <c r="DB94" s="11">
        <f t="shared" si="156"/>
        <v>4.2245119999999998</v>
      </c>
      <c r="DC94" s="7">
        <f t="shared" si="157"/>
        <v>1074.1300000000001</v>
      </c>
      <c r="DD94" s="7">
        <f t="shared" si="158"/>
        <v>883.86</v>
      </c>
      <c r="DE94" s="7">
        <f t="shared" si="159"/>
        <v>901.12</v>
      </c>
      <c r="DF94" s="7">
        <f t="shared" si="160"/>
        <v>762.4</v>
      </c>
      <c r="DG94" s="7">
        <f t="shared" si="161"/>
        <v>740.91</v>
      </c>
      <c r="DH94" s="72">
        <f t="shared" si="162"/>
        <v>1.267776</v>
      </c>
      <c r="DI94" s="7">
        <f t="shared" si="199"/>
        <v>0.942276</v>
      </c>
      <c r="DJ94" s="7">
        <f t="shared" si="200"/>
        <v>0.91400400000000004</v>
      </c>
      <c r="DK94" s="7">
        <f t="shared" si="201"/>
        <v>0.64244400000000002</v>
      </c>
      <c r="DL94" s="7">
        <f t="shared" si="202"/>
        <v>0.66364800000000002</v>
      </c>
      <c r="DM94" s="70" t="s">
        <v>309</v>
      </c>
      <c r="DN94" s="2"/>
      <c r="DO94" s="30"/>
      <c r="DT94" s="1"/>
      <c r="DU94" s="1"/>
      <c r="DV94" s="1"/>
      <c r="DZ94" s="1"/>
      <c r="EA94" s="1"/>
      <c r="EB94" s="1"/>
      <c r="EC94" s="1"/>
      <c r="ED94" s="224"/>
      <c r="EE94" s="225"/>
      <c r="EF94" s="226"/>
      <c r="EG94" s="226"/>
      <c r="EH94" s="1"/>
    </row>
    <row r="95" spans="1:138" s="262" customFormat="1" ht="23.25" customHeight="1" x14ac:dyDescent="0.25">
      <c r="A95" s="241" t="s">
        <v>1417</v>
      </c>
      <c r="B95" s="8" t="s">
        <v>225</v>
      </c>
      <c r="C95" s="3" t="s">
        <v>1418</v>
      </c>
      <c r="D95" s="3" t="s">
        <v>1413</v>
      </c>
      <c r="E95" s="3" t="s">
        <v>309</v>
      </c>
      <c r="F95" s="4" t="s">
        <v>309</v>
      </c>
      <c r="G95" s="10">
        <v>2558</v>
      </c>
      <c r="H95" s="6">
        <v>2338</v>
      </c>
      <c r="I95" s="6">
        <v>1524</v>
      </c>
      <c r="J95" s="6">
        <v>1802</v>
      </c>
      <c r="K95" s="9">
        <v>1535</v>
      </c>
      <c r="L95" s="10">
        <f t="shared" si="194"/>
        <v>6.0573440000000005</v>
      </c>
      <c r="M95" s="6">
        <f t="shared" si="143"/>
        <v>5.536384</v>
      </c>
      <c r="N95" s="6">
        <f t="shared" si="144"/>
        <v>3.608832</v>
      </c>
      <c r="O95" s="6">
        <f t="shared" si="145"/>
        <v>4.2671359999999998</v>
      </c>
      <c r="P95" s="9">
        <f t="shared" si="146"/>
        <v>3.6348800000000003</v>
      </c>
      <c r="Q95" s="32">
        <v>1038.26</v>
      </c>
      <c r="R95" s="25">
        <v>497.84</v>
      </c>
      <c r="S95" s="25">
        <v>66.05</v>
      </c>
      <c r="T95" s="25">
        <v>440.88</v>
      </c>
      <c r="U95" s="26">
        <v>591.42999999999995</v>
      </c>
      <c r="V95" s="10">
        <v>0</v>
      </c>
      <c r="W95" s="6">
        <v>0</v>
      </c>
      <c r="X95" s="6">
        <v>0</v>
      </c>
      <c r="Y95" s="6">
        <v>0</v>
      </c>
      <c r="Z95" s="9">
        <v>0</v>
      </c>
      <c r="AA95" s="10">
        <f t="shared" si="195"/>
        <v>0</v>
      </c>
      <c r="AB95" s="6">
        <f t="shared" si="163"/>
        <v>0</v>
      </c>
      <c r="AC95" s="6">
        <f t="shared" si="164"/>
        <v>0</v>
      </c>
      <c r="AD95" s="6">
        <f t="shared" si="165"/>
        <v>0</v>
      </c>
      <c r="AE95" s="6">
        <f t="shared" si="166"/>
        <v>0</v>
      </c>
      <c r="AF95" s="10">
        <v>0</v>
      </c>
      <c r="AG95" s="6">
        <v>0</v>
      </c>
      <c r="AH95" s="6">
        <v>0</v>
      </c>
      <c r="AI95" s="6">
        <v>0</v>
      </c>
      <c r="AJ95" s="9">
        <v>0</v>
      </c>
      <c r="AK95" s="6">
        <v>0</v>
      </c>
      <c r="AL95" s="6">
        <v>0</v>
      </c>
      <c r="AM95" s="6">
        <v>0</v>
      </c>
      <c r="AN95" s="6">
        <v>0</v>
      </c>
      <c r="AO95" s="9">
        <v>0</v>
      </c>
      <c r="AP95" s="10">
        <f t="shared" si="196"/>
        <v>0</v>
      </c>
      <c r="AQ95" s="6">
        <f t="shared" si="167"/>
        <v>0</v>
      </c>
      <c r="AR95" s="6">
        <f t="shared" si="168"/>
        <v>0</v>
      </c>
      <c r="AS95" s="6">
        <f t="shared" si="169"/>
        <v>0</v>
      </c>
      <c r="AT95" s="9">
        <f t="shared" si="170"/>
        <v>0</v>
      </c>
      <c r="AU95" s="25">
        <v>0</v>
      </c>
      <c r="AV95" s="25">
        <v>0</v>
      </c>
      <c r="AW95" s="25">
        <v>0</v>
      </c>
      <c r="AX95" s="25">
        <v>0</v>
      </c>
      <c r="AY95" s="26">
        <v>0</v>
      </c>
      <c r="AZ95" s="25">
        <v>0</v>
      </c>
      <c r="BA95" s="25">
        <v>0</v>
      </c>
      <c r="BB95" s="25">
        <v>0</v>
      </c>
      <c r="BC95" s="25">
        <v>0</v>
      </c>
      <c r="BD95" s="25">
        <v>0</v>
      </c>
      <c r="BE95" s="10">
        <f t="shared" si="197"/>
        <v>0</v>
      </c>
      <c r="BF95" s="6">
        <f t="shared" si="171"/>
        <v>0</v>
      </c>
      <c r="BG95" s="6">
        <f t="shared" si="172"/>
        <v>0</v>
      </c>
      <c r="BH95" s="6">
        <f t="shared" si="173"/>
        <v>0</v>
      </c>
      <c r="BI95" s="6">
        <f t="shared" si="174"/>
        <v>0</v>
      </c>
      <c r="BJ95" s="10">
        <v>0</v>
      </c>
      <c r="BK95" s="6">
        <v>0</v>
      </c>
      <c r="BL95" s="6">
        <v>0</v>
      </c>
      <c r="BM95" s="6">
        <v>0</v>
      </c>
      <c r="BN95" s="9">
        <v>0</v>
      </c>
      <c r="BO95" s="6">
        <v>0</v>
      </c>
      <c r="BP95" s="6">
        <v>0</v>
      </c>
      <c r="BQ95" s="6">
        <v>0</v>
      </c>
      <c r="BR95" s="6">
        <v>0</v>
      </c>
      <c r="BS95" s="6">
        <v>0</v>
      </c>
      <c r="BT95" s="10">
        <f t="shared" si="198"/>
        <v>0</v>
      </c>
      <c r="BU95" s="6">
        <f t="shared" si="175"/>
        <v>0</v>
      </c>
      <c r="BV95" s="6">
        <f t="shared" si="176"/>
        <v>0</v>
      </c>
      <c r="BW95" s="6">
        <f t="shared" si="177"/>
        <v>0</v>
      </c>
      <c r="BX95" s="6">
        <f t="shared" si="178"/>
        <v>0</v>
      </c>
      <c r="BY95" s="10">
        <v>0</v>
      </c>
      <c r="BZ95" s="6">
        <v>0</v>
      </c>
      <c r="CA95" s="6">
        <v>0</v>
      </c>
      <c r="CB95" s="6">
        <v>0</v>
      </c>
      <c r="CC95" s="9">
        <v>0</v>
      </c>
      <c r="CD95" s="10">
        <v>0</v>
      </c>
      <c r="CE95" s="6">
        <v>0</v>
      </c>
      <c r="CF95" s="6">
        <v>0</v>
      </c>
      <c r="CG95" s="6">
        <v>0</v>
      </c>
      <c r="CH95" s="9">
        <v>0</v>
      </c>
      <c r="CI95" s="10">
        <v>0</v>
      </c>
      <c r="CJ95" s="6">
        <v>0</v>
      </c>
      <c r="CK95" s="6">
        <v>0</v>
      </c>
      <c r="CL95" s="6">
        <v>0</v>
      </c>
      <c r="CM95" s="6">
        <v>0</v>
      </c>
      <c r="CN95" s="10">
        <f t="shared" si="138"/>
        <v>0</v>
      </c>
      <c r="CO95" s="6">
        <f t="shared" si="139"/>
        <v>0</v>
      </c>
      <c r="CP95" s="6">
        <f t="shared" si="140"/>
        <v>0</v>
      </c>
      <c r="CQ95" s="6">
        <f t="shared" si="141"/>
        <v>0</v>
      </c>
      <c r="CR95" s="9">
        <f t="shared" si="142"/>
        <v>0</v>
      </c>
      <c r="CS95" s="10">
        <f t="shared" si="147"/>
        <v>6.0573440000000005</v>
      </c>
      <c r="CT95" s="6">
        <f t="shared" si="148"/>
        <v>5.536384</v>
      </c>
      <c r="CU95" s="6">
        <f t="shared" si="149"/>
        <v>3.608832</v>
      </c>
      <c r="CV95" s="6">
        <f t="shared" si="150"/>
        <v>4.2671359999999998</v>
      </c>
      <c r="CW95" s="9">
        <f t="shared" si="151"/>
        <v>3.6348800000000003</v>
      </c>
      <c r="CX95" s="6">
        <f t="shared" si="152"/>
        <v>6.0573440000000005</v>
      </c>
      <c r="CY95" s="6">
        <f t="shared" si="153"/>
        <v>5.536384</v>
      </c>
      <c r="CZ95" s="6">
        <f t="shared" si="154"/>
        <v>3.608832</v>
      </c>
      <c r="DA95" s="6">
        <f t="shared" si="155"/>
        <v>4.2671359999999998</v>
      </c>
      <c r="DB95" s="9">
        <f t="shared" si="156"/>
        <v>3.6348800000000003</v>
      </c>
      <c r="DC95" s="6">
        <f t="shared" si="157"/>
        <v>1038.26</v>
      </c>
      <c r="DD95" s="6">
        <f t="shared" si="158"/>
        <v>497.84</v>
      </c>
      <c r="DE95" s="6">
        <f t="shared" si="159"/>
        <v>66.05</v>
      </c>
      <c r="DF95" s="6">
        <f t="shared" si="160"/>
        <v>440.88</v>
      </c>
      <c r="DG95" s="6">
        <f t="shared" si="161"/>
        <v>591.42999999999995</v>
      </c>
      <c r="DH95" s="10">
        <f t="shared" si="162"/>
        <v>0.95157599999999998</v>
      </c>
      <c r="DI95" s="6">
        <f t="shared" si="199"/>
        <v>0.86973599999999995</v>
      </c>
      <c r="DJ95" s="6">
        <f t="shared" si="200"/>
        <v>0.56692799999999999</v>
      </c>
      <c r="DK95" s="6">
        <f t="shared" si="201"/>
        <v>0.67034400000000005</v>
      </c>
      <c r="DL95" s="6">
        <f t="shared" si="202"/>
        <v>0.57101999999999997</v>
      </c>
      <c r="DM95" s="8" t="s">
        <v>309</v>
      </c>
      <c r="DN95" s="3"/>
      <c r="DO95" s="24"/>
      <c r="ED95" s="263"/>
      <c r="EE95" s="264"/>
      <c r="EF95" s="265"/>
      <c r="EG95" s="265"/>
    </row>
    <row r="96" spans="1:138" ht="24.75" customHeight="1" x14ac:dyDescent="0.25">
      <c r="A96" s="241" t="s">
        <v>1411</v>
      </c>
      <c r="B96" s="8" t="s">
        <v>177</v>
      </c>
      <c r="C96" s="2" t="s">
        <v>1406</v>
      </c>
      <c r="D96" s="2" t="s">
        <v>1</v>
      </c>
      <c r="E96" s="2" t="s">
        <v>309</v>
      </c>
      <c r="F96" s="68" t="s">
        <v>309</v>
      </c>
      <c r="G96" s="72">
        <v>0</v>
      </c>
      <c r="H96" s="7">
        <v>0</v>
      </c>
      <c r="I96" s="7">
        <v>192</v>
      </c>
      <c r="J96" s="7">
        <v>983</v>
      </c>
      <c r="K96" s="11">
        <v>1381</v>
      </c>
      <c r="L96" s="72">
        <f t="shared" si="194"/>
        <v>0</v>
      </c>
      <c r="M96" s="7">
        <f t="shared" si="143"/>
        <v>0</v>
      </c>
      <c r="N96" s="7">
        <f t="shared" si="144"/>
        <v>0.454656</v>
      </c>
      <c r="O96" s="7">
        <f t="shared" si="145"/>
        <v>2.327744</v>
      </c>
      <c r="P96" s="11">
        <f t="shared" si="146"/>
        <v>3.2702079999999998</v>
      </c>
      <c r="Q96" s="71">
        <v>0</v>
      </c>
      <c r="R96" s="27">
        <v>0</v>
      </c>
      <c r="S96" s="27">
        <v>100.2</v>
      </c>
      <c r="T96" s="27">
        <v>763.07</v>
      </c>
      <c r="U96" s="28">
        <v>738.12</v>
      </c>
      <c r="V96" s="72">
        <v>0</v>
      </c>
      <c r="W96" s="7">
        <v>0</v>
      </c>
      <c r="X96" s="7">
        <v>0</v>
      </c>
      <c r="Y96" s="7">
        <v>0</v>
      </c>
      <c r="Z96" s="11">
        <v>0</v>
      </c>
      <c r="AA96" s="72">
        <f t="shared" si="195"/>
        <v>0</v>
      </c>
      <c r="AB96" s="7">
        <f t="shared" si="163"/>
        <v>0</v>
      </c>
      <c r="AC96" s="7">
        <f t="shared" si="164"/>
        <v>0</v>
      </c>
      <c r="AD96" s="7">
        <f t="shared" si="165"/>
        <v>0</v>
      </c>
      <c r="AE96" s="7">
        <f t="shared" si="166"/>
        <v>0</v>
      </c>
      <c r="AF96" s="72">
        <v>0</v>
      </c>
      <c r="AG96" s="7">
        <v>0</v>
      </c>
      <c r="AH96" s="7">
        <v>0</v>
      </c>
      <c r="AI96" s="7">
        <v>0</v>
      </c>
      <c r="AJ96" s="11">
        <v>0</v>
      </c>
      <c r="AK96" s="7">
        <v>0</v>
      </c>
      <c r="AL96" s="7">
        <v>0</v>
      </c>
      <c r="AM96" s="7">
        <v>0</v>
      </c>
      <c r="AN96" s="7">
        <v>0</v>
      </c>
      <c r="AO96" s="11">
        <v>0</v>
      </c>
      <c r="AP96" s="72">
        <f t="shared" si="196"/>
        <v>0</v>
      </c>
      <c r="AQ96" s="7">
        <f t="shared" si="167"/>
        <v>0</v>
      </c>
      <c r="AR96" s="7">
        <f t="shared" si="168"/>
        <v>0</v>
      </c>
      <c r="AS96" s="7">
        <f t="shared" si="169"/>
        <v>0</v>
      </c>
      <c r="AT96" s="11">
        <f t="shared" si="170"/>
        <v>0</v>
      </c>
      <c r="AU96" s="27">
        <v>0</v>
      </c>
      <c r="AV96" s="27">
        <v>0</v>
      </c>
      <c r="AW96" s="27">
        <v>0</v>
      </c>
      <c r="AX96" s="27">
        <v>0</v>
      </c>
      <c r="AY96" s="28">
        <v>0</v>
      </c>
      <c r="AZ96" s="27">
        <v>0</v>
      </c>
      <c r="BA96" s="27">
        <v>0</v>
      </c>
      <c r="BB96" s="27">
        <v>0</v>
      </c>
      <c r="BC96" s="27">
        <v>0</v>
      </c>
      <c r="BD96" s="27">
        <v>0</v>
      </c>
      <c r="BE96" s="72">
        <f t="shared" si="197"/>
        <v>0</v>
      </c>
      <c r="BF96" s="7">
        <f t="shared" si="171"/>
        <v>0</v>
      </c>
      <c r="BG96" s="7">
        <f t="shared" si="172"/>
        <v>0</v>
      </c>
      <c r="BH96" s="7">
        <f t="shared" si="173"/>
        <v>0</v>
      </c>
      <c r="BI96" s="7">
        <f t="shared" si="174"/>
        <v>0</v>
      </c>
      <c r="BJ96" s="72">
        <v>0</v>
      </c>
      <c r="BK96" s="7">
        <v>0</v>
      </c>
      <c r="BL96" s="7">
        <v>0</v>
      </c>
      <c r="BM96" s="7">
        <v>0</v>
      </c>
      <c r="BN96" s="11">
        <v>0</v>
      </c>
      <c r="BO96" s="7">
        <v>0</v>
      </c>
      <c r="BP96" s="7">
        <v>0</v>
      </c>
      <c r="BQ96" s="7">
        <v>0</v>
      </c>
      <c r="BR96" s="7">
        <v>0</v>
      </c>
      <c r="BS96" s="7">
        <v>0</v>
      </c>
      <c r="BT96" s="72">
        <f t="shared" si="198"/>
        <v>0</v>
      </c>
      <c r="BU96" s="7">
        <f t="shared" si="175"/>
        <v>0</v>
      </c>
      <c r="BV96" s="7">
        <f t="shared" si="176"/>
        <v>0</v>
      </c>
      <c r="BW96" s="7">
        <f t="shared" si="177"/>
        <v>0</v>
      </c>
      <c r="BX96" s="7">
        <f t="shared" si="178"/>
        <v>0</v>
      </c>
      <c r="BY96" s="72">
        <v>0</v>
      </c>
      <c r="BZ96" s="7">
        <v>0</v>
      </c>
      <c r="CA96" s="7">
        <v>0</v>
      </c>
      <c r="CB96" s="7">
        <v>0</v>
      </c>
      <c r="CC96" s="11">
        <v>0</v>
      </c>
      <c r="CD96" s="72">
        <v>0</v>
      </c>
      <c r="CE96" s="7">
        <v>0</v>
      </c>
      <c r="CF96" s="7">
        <v>0</v>
      </c>
      <c r="CG96" s="7">
        <v>0</v>
      </c>
      <c r="CH96" s="11">
        <v>0</v>
      </c>
      <c r="CI96" s="72">
        <v>0</v>
      </c>
      <c r="CJ96" s="7">
        <v>0</v>
      </c>
      <c r="CK96" s="7">
        <v>0</v>
      </c>
      <c r="CL96" s="7">
        <v>0</v>
      </c>
      <c r="CM96" s="7">
        <v>0</v>
      </c>
      <c r="CN96" s="72">
        <f t="shared" si="138"/>
        <v>0</v>
      </c>
      <c r="CO96" s="7">
        <f t="shared" si="139"/>
        <v>0</v>
      </c>
      <c r="CP96" s="7">
        <f t="shared" si="140"/>
        <v>0</v>
      </c>
      <c r="CQ96" s="7">
        <f t="shared" si="141"/>
        <v>0</v>
      </c>
      <c r="CR96" s="11">
        <f t="shared" si="142"/>
        <v>0</v>
      </c>
      <c r="CS96" s="72">
        <f t="shared" si="147"/>
        <v>0</v>
      </c>
      <c r="CT96" s="7">
        <f t="shared" si="148"/>
        <v>0</v>
      </c>
      <c r="CU96" s="7">
        <f t="shared" si="149"/>
        <v>0.454656</v>
      </c>
      <c r="CV96" s="7">
        <f t="shared" si="150"/>
        <v>2.327744</v>
      </c>
      <c r="CW96" s="11">
        <f t="shared" si="151"/>
        <v>3.2702079999999998</v>
      </c>
      <c r="CX96" s="7">
        <f t="shared" si="152"/>
        <v>0</v>
      </c>
      <c r="CY96" s="7">
        <f t="shared" si="153"/>
        <v>0</v>
      </c>
      <c r="CZ96" s="7">
        <f t="shared" si="154"/>
        <v>0.454656</v>
      </c>
      <c r="DA96" s="7">
        <f t="shared" si="155"/>
        <v>2.327744</v>
      </c>
      <c r="DB96" s="11">
        <f t="shared" si="156"/>
        <v>3.2702079999999998</v>
      </c>
      <c r="DC96" s="7">
        <f t="shared" si="157"/>
        <v>0</v>
      </c>
      <c r="DD96" s="7">
        <f t="shared" si="158"/>
        <v>0</v>
      </c>
      <c r="DE96" s="7">
        <f t="shared" si="159"/>
        <v>100.2</v>
      </c>
      <c r="DF96" s="7">
        <f t="shared" si="160"/>
        <v>763.07</v>
      </c>
      <c r="DG96" s="7">
        <f t="shared" si="161"/>
        <v>738.12</v>
      </c>
      <c r="DH96" s="72">
        <f t="shared" si="162"/>
        <v>0</v>
      </c>
      <c r="DI96" s="7">
        <f t="shared" si="199"/>
        <v>0</v>
      </c>
      <c r="DJ96" s="7">
        <f t="shared" si="200"/>
        <v>7.1424000000000001E-2</v>
      </c>
      <c r="DK96" s="7">
        <f t="shared" si="201"/>
        <v>0.365676</v>
      </c>
      <c r="DL96" s="7">
        <f t="shared" si="202"/>
        <v>0.51373199999999997</v>
      </c>
      <c r="DM96" s="70" t="s">
        <v>309</v>
      </c>
      <c r="DN96" s="2"/>
      <c r="DO96" s="30"/>
      <c r="DT96" s="1"/>
      <c r="DU96" s="1"/>
      <c r="DV96" s="1"/>
      <c r="DZ96" s="1"/>
      <c r="EA96" s="1"/>
      <c r="EB96" s="1"/>
      <c r="EC96" s="1"/>
      <c r="ED96" s="224"/>
      <c r="EE96" s="225"/>
      <c r="EF96" s="226"/>
      <c r="EG96" s="226"/>
      <c r="EH96" s="1"/>
    </row>
    <row r="97" spans="1:138" ht="27.75" customHeight="1" x14ac:dyDescent="0.25">
      <c r="A97" s="241" t="s">
        <v>1420</v>
      </c>
      <c r="B97" s="8" t="s">
        <v>632</v>
      </c>
      <c r="C97" s="2" t="s">
        <v>1401</v>
      </c>
      <c r="D97" s="2" t="s">
        <v>1413</v>
      </c>
      <c r="E97" s="2" t="s">
        <v>309</v>
      </c>
      <c r="F97" s="68" t="s">
        <v>309</v>
      </c>
      <c r="G97" s="72">
        <v>1175</v>
      </c>
      <c r="H97" s="7">
        <v>1839</v>
      </c>
      <c r="I97" s="7">
        <v>1332</v>
      </c>
      <c r="J97" s="7">
        <v>1194</v>
      </c>
      <c r="K97" s="11">
        <v>1305</v>
      </c>
      <c r="L97" s="72">
        <f t="shared" si="194"/>
        <v>2.7824</v>
      </c>
      <c r="M97" s="7">
        <f t="shared" si="143"/>
        <v>4.3547519999999995</v>
      </c>
      <c r="N97" s="7">
        <f t="shared" si="144"/>
        <v>3.1541760000000001</v>
      </c>
      <c r="O97" s="7">
        <f t="shared" si="145"/>
        <v>2.8273919999999997</v>
      </c>
      <c r="P97" s="11">
        <f t="shared" si="146"/>
        <v>3.0902399999999997</v>
      </c>
      <c r="Q97" s="71">
        <v>486.18</v>
      </c>
      <c r="R97" s="27">
        <v>560.55999999999995</v>
      </c>
      <c r="S97" s="27">
        <v>499.88</v>
      </c>
      <c r="T97" s="27">
        <v>533.64</v>
      </c>
      <c r="U97" s="28">
        <v>539.72</v>
      </c>
      <c r="V97" s="72">
        <v>0</v>
      </c>
      <c r="W97" s="7">
        <v>0</v>
      </c>
      <c r="X97" s="7">
        <v>0</v>
      </c>
      <c r="Y97" s="7">
        <v>0</v>
      </c>
      <c r="Z97" s="11">
        <v>0</v>
      </c>
      <c r="AA97" s="72">
        <f t="shared" si="195"/>
        <v>0</v>
      </c>
      <c r="AB97" s="7">
        <f t="shared" si="163"/>
        <v>0</v>
      </c>
      <c r="AC97" s="7">
        <f t="shared" si="164"/>
        <v>0</v>
      </c>
      <c r="AD97" s="7">
        <f t="shared" si="165"/>
        <v>0</v>
      </c>
      <c r="AE97" s="7">
        <f t="shared" si="166"/>
        <v>0</v>
      </c>
      <c r="AF97" s="72">
        <v>0</v>
      </c>
      <c r="AG97" s="7">
        <v>0</v>
      </c>
      <c r="AH97" s="7">
        <v>0</v>
      </c>
      <c r="AI97" s="7">
        <v>0</v>
      </c>
      <c r="AJ97" s="11">
        <v>0</v>
      </c>
      <c r="AK97" s="7">
        <v>0</v>
      </c>
      <c r="AL97" s="7">
        <v>0</v>
      </c>
      <c r="AM97" s="7">
        <v>0</v>
      </c>
      <c r="AN97" s="7">
        <v>0</v>
      </c>
      <c r="AO97" s="11">
        <v>0</v>
      </c>
      <c r="AP97" s="72">
        <f t="shared" si="196"/>
        <v>0</v>
      </c>
      <c r="AQ97" s="7">
        <f t="shared" si="167"/>
        <v>0</v>
      </c>
      <c r="AR97" s="7">
        <f t="shared" si="168"/>
        <v>0</v>
      </c>
      <c r="AS97" s="7">
        <f t="shared" si="169"/>
        <v>0</v>
      </c>
      <c r="AT97" s="11">
        <f t="shared" si="170"/>
        <v>0</v>
      </c>
      <c r="AU97" s="27">
        <v>0</v>
      </c>
      <c r="AV97" s="27">
        <v>0</v>
      </c>
      <c r="AW97" s="27">
        <v>0</v>
      </c>
      <c r="AX97" s="27">
        <v>0</v>
      </c>
      <c r="AY97" s="28">
        <v>0</v>
      </c>
      <c r="AZ97" s="27">
        <v>0</v>
      </c>
      <c r="BA97" s="27">
        <v>0</v>
      </c>
      <c r="BB97" s="27">
        <v>0</v>
      </c>
      <c r="BC97" s="27">
        <v>0</v>
      </c>
      <c r="BD97" s="27">
        <v>0</v>
      </c>
      <c r="BE97" s="72">
        <f t="shared" si="197"/>
        <v>0</v>
      </c>
      <c r="BF97" s="7">
        <f t="shared" si="171"/>
        <v>0</v>
      </c>
      <c r="BG97" s="7">
        <f t="shared" si="172"/>
        <v>0</v>
      </c>
      <c r="BH97" s="7">
        <f t="shared" si="173"/>
        <v>0</v>
      </c>
      <c r="BI97" s="7">
        <f t="shared" si="174"/>
        <v>0</v>
      </c>
      <c r="BJ97" s="72">
        <v>0</v>
      </c>
      <c r="BK97" s="7">
        <v>0</v>
      </c>
      <c r="BL97" s="7">
        <v>0</v>
      </c>
      <c r="BM97" s="7">
        <v>0</v>
      </c>
      <c r="BN97" s="11">
        <v>0</v>
      </c>
      <c r="BO97" s="7">
        <v>0</v>
      </c>
      <c r="BP97" s="7">
        <v>0</v>
      </c>
      <c r="BQ97" s="7">
        <v>0</v>
      </c>
      <c r="BR97" s="7">
        <v>0</v>
      </c>
      <c r="BS97" s="7">
        <v>0</v>
      </c>
      <c r="BT97" s="72">
        <f t="shared" si="198"/>
        <v>0</v>
      </c>
      <c r="BU97" s="7">
        <f t="shared" si="175"/>
        <v>0</v>
      </c>
      <c r="BV97" s="7">
        <f t="shared" si="176"/>
        <v>0</v>
      </c>
      <c r="BW97" s="7">
        <f t="shared" si="177"/>
        <v>0</v>
      </c>
      <c r="BX97" s="7">
        <f t="shared" si="178"/>
        <v>0</v>
      </c>
      <c r="BY97" s="72">
        <v>0</v>
      </c>
      <c r="BZ97" s="7">
        <v>0</v>
      </c>
      <c r="CA97" s="7">
        <v>0</v>
      </c>
      <c r="CB97" s="7">
        <v>0</v>
      </c>
      <c r="CC97" s="11">
        <v>0</v>
      </c>
      <c r="CD97" s="72">
        <v>0</v>
      </c>
      <c r="CE97" s="7">
        <v>0</v>
      </c>
      <c r="CF97" s="7">
        <v>0</v>
      </c>
      <c r="CG97" s="7">
        <v>0</v>
      </c>
      <c r="CH97" s="11">
        <v>0</v>
      </c>
      <c r="CI97" s="72">
        <v>0</v>
      </c>
      <c r="CJ97" s="7">
        <v>0</v>
      </c>
      <c r="CK97" s="7">
        <v>0</v>
      </c>
      <c r="CL97" s="7">
        <v>0</v>
      </c>
      <c r="CM97" s="7">
        <v>0</v>
      </c>
      <c r="CN97" s="72">
        <f t="shared" ref="CN97:CN123" si="203">BT97+CD97/1000*2.368</f>
        <v>0</v>
      </c>
      <c r="CO97" s="7">
        <f t="shared" ref="CO97:CO123" si="204">BU97+CE97/1000*2.368</f>
        <v>0</v>
      </c>
      <c r="CP97" s="7">
        <f t="shared" ref="CP97:CP123" si="205">BV97+CF97/1000*2.368</f>
        <v>0</v>
      </c>
      <c r="CQ97" s="7">
        <f t="shared" ref="CQ97:CQ123" si="206">BW97+CG97/1000*2.368</f>
        <v>0</v>
      </c>
      <c r="CR97" s="11">
        <f t="shared" ref="CR97:CR123" si="207">BX97+CH97/1000*2.368</f>
        <v>0</v>
      </c>
      <c r="CS97" s="72">
        <f t="shared" si="147"/>
        <v>2.7824</v>
      </c>
      <c r="CT97" s="7">
        <f t="shared" si="148"/>
        <v>4.3547519999999995</v>
      </c>
      <c r="CU97" s="7">
        <f t="shared" si="149"/>
        <v>3.1541760000000001</v>
      </c>
      <c r="CV97" s="7">
        <f t="shared" si="150"/>
        <v>2.8273919999999997</v>
      </c>
      <c r="CW97" s="11">
        <f t="shared" si="151"/>
        <v>3.0902399999999997</v>
      </c>
      <c r="CX97" s="7">
        <f t="shared" si="152"/>
        <v>2.7824</v>
      </c>
      <c r="CY97" s="7">
        <f t="shared" si="153"/>
        <v>4.3547519999999995</v>
      </c>
      <c r="CZ97" s="7">
        <f t="shared" si="154"/>
        <v>3.1541760000000001</v>
      </c>
      <c r="DA97" s="7">
        <f t="shared" si="155"/>
        <v>2.8273919999999997</v>
      </c>
      <c r="DB97" s="11">
        <f t="shared" si="156"/>
        <v>3.0902399999999997</v>
      </c>
      <c r="DC97" s="7">
        <f t="shared" si="157"/>
        <v>486.18</v>
      </c>
      <c r="DD97" s="7">
        <f t="shared" si="158"/>
        <v>560.55999999999995</v>
      </c>
      <c r="DE97" s="7">
        <f t="shared" si="159"/>
        <v>499.88</v>
      </c>
      <c r="DF97" s="7">
        <f t="shared" si="160"/>
        <v>533.64</v>
      </c>
      <c r="DG97" s="7">
        <f t="shared" si="161"/>
        <v>539.72</v>
      </c>
      <c r="DH97" s="72">
        <f t="shared" si="162"/>
        <v>0.43710000000000004</v>
      </c>
      <c r="DI97" s="7">
        <f t="shared" si="199"/>
        <v>0.68410799999999994</v>
      </c>
      <c r="DJ97" s="7">
        <f t="shared" si="200"/>
        <v>0.495504</v>
      </c>
      <c r="DK97" s="7">
        <f t="shared" si="201"/>
        <v>0.44416800000000001</v>
      </c>
      <c r="DL97" s="7">
        <f t="shared" si="202"/>
        <v>0.48546</v>
      </c>
      <c r="DM97" s="70" t="s">
        <v>309</v>
      </c>
      <c r="DN97" s="2"/>
      <c r="DO97" s="30"/>
      <c r="DT97" s="1"/>
      <c r="DU97" s="1"/>
      <c r="DV97" s="1"/>
      <c r="DZ97" s="1"/>
      <c r="EA97" s="1"/>
      <c r="EB97" s="1"/>
      <c r="EC97" s="1"/>
      <c r="ED97" s="224"/>
      <c r="EE97" s="225"/>
      <c r="EF97" s="226"/>
      <c r="EG97" s="226"/>
      <c r="EH97" s="1"/>
    </row>
    <row r="98" spans="1:138" ht="24.75" customHeight="1" x14ac:dyDescent="0.25">
      <c r="A98" s="241" t="s">
        <v>1453</v>
      </c>
      <c r="B98" s="8" t="s">
        <v>835</v>
      </c>
      <c r="C98" s="2" t="s">
        <v>1418</v>
      </c>
      <c r="D98" s="2" t="s">
        <v>2</v>
      </c>
      <c r="E98" s="2" t="s">
        <v>309</v>
      </c>
      <c r="F98" s="68" t="s">
        <v>309</v>
      </c>
      <c r="G98" s="72">
        <v>4840</v>
      </c>
      <c r="H98" s="7">
        <v>2018</v>
      </c>
      <c r="I98" s="7">
        <v>4140</v>
      </c>
      <c r="J98" s="7">
        <v>5191</v>
      </c>
      <c r="K98" s="11">
        <v>1276</v>
      </c>
      <c r="L98" s="72">
        <f t="shared" si="194"/>
        <v>11.461119999999999</v>
      </c>
      <c r="M98" s="7">
        <f t="shared" ref="M98:M129" si="208">H98*0.001*2.368</f>
        <v>4.7786240000000006</v>
      </c>
      <c r="N98" s="7">
        <f t="shared" ref="N98:N129" si="209">I98*0.001*2.368</f>
        <v>9.8035199999999989</v>
      </c>
      <c r="O98" s="7">
        <f t="shared" ref="O98:O129" si="210">J98*0.001*2.368</f>
        <v>12.292287999999999</v>
      </c>
      <c r="P98" s="11">
        <f t="shared" ref="P98:P129" si="211">K98*0.001*2.368</f>
        <v>3.0215679999999998</v>
      </c>
      <c r="Q98" s="71">
        <v>1062.73</v>
      </c>
      <c r="R98" s="27">
        <v>618.61</v>
      </c>
      <c r="S98" s="27">
        <v>1000.42</v>
      </c>
      <c r="T98" s="27">
        <v>677.59</v>
      </c>
      <c r="U98" s="28">
        <v>361.37</v>
      </c>
      <c r="V98" s="72">
        <v>0</v>
      </c>
      <c r="W98" s="7">
        <v>0</v>
      </c>
      <c r="X98" s="7">
        <v>0</v>
      </c>
      <c r="Y98" s="7">
        <v>0</v>
      </c>
      <c r="Z98" s="11">
        <v>0</v>
      </c>
      <c r="AA98" s="72">
        <f t="shared" si="195"/>
        <v>0</v>
      </c>
      <c r="AB98" s="7">
        <f t="shared" si="163"/>
        <v>0</v>
      </c>
      <c r="AC98" s="7">
        <f t="shared" si="164"/>
        <v>0</v>
      </c>
      <c r="AD98" s="7">
        <f t="shared" si="165"/>
        <v>0</v>
      </c>
      <c r="AE98" s="7">
        <f t="shared" si="166"/>
        <v>0</v>
      </c>
      <c r="AF98" s="72">
        <v>0</v>
      </c>
      <c r="AG98" s="7">
        <v>0</v>
      </c>
      <c r="AH98" s="7">
        <v>0</v>
      </c>
      <c r="AI98" s="7">
        <v>0</v>
      </c>
      <c r="AJ98" s="11">
        <v>0</v>
      </c>
      <c r="AK98" s="7">
        <v>0</v>
      </c>
      <c r="AL98" s="7">
        <v>0</v>
      </c>
      <c r="AM98" s="7">
        <v>0</v>
      </c>
      <c r="AN98" s="7">
        <v>0</v>
      </c>
      <c r="AO98" s="11">
        <v>0</v>
      </c>
      <c r="AP98" s="72">
        <f t="shared" si="196"/>
        <v>0</v>
      </c>
      <c r="AQ98" s="7">
        <f t="shared" si="167"/>
        <v>0</v>
      </c>
      <c r="AR98" s="7">
        <f t="shared" si="168"/>
        <v>0</v>
      </c>
      <c r="AS98" s="7">
        <f t="shared" si="169"/>
        <v>0</v>
      </c>
      <c r="AT98" s="11">
        <f t="shared" si="170"/>
        <v>0</v>
      </c>
      <c r="AU98" s="27">
        <v>0</v>
      </c>
      <c r="AV98" s="27">
        <v>0</v>
      </c>
      <c r="AW98" s="27">
        <v>0</v>
      </c>
      <c r="AX98" s="27">
        <v>0</v>
      </c>
      <c r="AY98" s="28">
        <v>0</v>
      </c>
      <c r="AZ98" s="27">
        <v>0</v>
      </c>
      <c r="BA98" s="27">
        <v>0</v>
      </c>
      <c r="BB98" s="27">
        <v>0</v>
      </c>
      <c r="BC98" s="27">
        <v>0</v>
      </c>
      <c r="BD98" s="27">
        <v>0</v>
      </c>
      <c r="BE98" s="72">
        <f t="shared" si="197"/>
        <v>0</v>
      </c>
      <c r="BF98" s="7">
        <f t="shared" si="171"/>
        <v>0</v>
      </c>
      <c r="BG98" s="7">
        <f t="shared" si="172"/>
        <v>0</v>
      </c>
      <c r="BH98" s="7">
        <f t="shared" si="173"/>
        <v>0</v>
      </c>
      <c r="BI98" s="7">
        <f t="shared" si="174"/>
        <v>0</v>
      </c>
      <c r="BJ98" s="72">
        <v>0</v>
      </c>
      <c r="BK98" s="7">
        <v>0</v>
      </c>
      <c r="BL98" s="7">
        <v>0</v>
      </c>
      <c r="BM98" s="7">
        <v>0</v>
      </c>
      <c r="BN98" s="11">
        <v>0</v>
      </c>
      <c r="BO98" s="7">
        <v>0</v>
      </c>
      <c r="BP98" s="7">
        <v>0</v>
      </c>
      <c r="BQ98" s="7">
        <v>0</v>
      </c>
      <c r="BR98" s="7">
        <v>0</v>
      </c>
      <c r="BS98" s="7">
        <v>0</v>
      </c>
      <c r="BT98" s="72">
        <f t="shared" si="198"/>
        <v>0</v>
      </c>
      <c r="BU98" s="7">
        <f t="shared" si="175"/>
        <v>0</v>
      </c>
      <c r="BV98" s="7">
        <f t="shared" si="176"/>
        <v>0</v>
      </c>
      <c r="BW98" s="7">
        <f t="shared" si="177"/>
        <v>0</v>
      </c>
      <c r="BX98" s="7">
        <f t="shared" si="178"/>
        <v>0</v>
      </c>
      <c r="BY98" s="72">
        <v>0</v>
      </c>
      <c r="BZ98" s="7">
        <v>0</v>
      </c>
      <c r="CA98" s="7">
        <v>0</v>
      </c>
      <c r="CB98" s="7">
        <v>0</v>
      </c>
      <c r="CC98" s="11">
        <v>0</v>
      </c>
      <c r="CD98" s="72">
        <v>0</v>
      </c>
      <c r="CE98" s="7">
        <v>0</v>
      </c>
      <c r="CF98" s="7">
        <v>0</v>
      </c>
      <c r="CG98" s="7">
        <v>0</v>
      </c>
      <c r="CH98" s="11">
        <v>0</v>
      </c>
      <c r="CI98" s="72">
        <v>0</v>
      </c>
      <c r="CJ98" s="7">
        <v>0</v>
      </c>
      <c r="CK98" s="7">
        <v>0</v>
      </c>
      <c r="CL98" s="7">
        <v>0</v>
      </c>
      <c r="CM98" s="7">
        <v>0</v>
      </c>
      <c r="CN98" s="72">
        <f t="shared" si="203"/>
        <v>0</v>
      </c>
      <c r="CO98" s="7">
        <f t="shared" si="204"/>
        <v>0</v>
      </c>
      <c r="CP98" s="7">
        <f t="shared" si="205"/>
        <v>0</v>
      </c>
      <c r="CQ98" s="7">
        <f t="shared" si="206"/>
        <v>0</v>
      </c>
      <c r="CR98" s="11">
        <f t="shared" si="207"/>
        <v>0</v>
      </c>
      <c r="CS98" s="72">
        <f t="shared" ref="CS98:CS129" si="212">SUM(L98,AA98,AP98,BE98,BT98)</f>
        <v>11.461119999999999</v>
      </c>
      <c r="CT98" s="7">
        <f t="shared" ref="CT98:CT129" si="213">SUM(M98,AB98,AQ98,BF98,BU98)</f>
        <v>4.7786240000000006</v>
      </c>
      <c r="CU98" s="7">
        <f t="shared" ref="CU98:CU129" si="214">SUM(N98,AC98,AR98,BG98,BV98)</f>
        <v>9.8035199999999989</v>
      </c>
      <c r="CV98" s="7">
        <f t="shared" ref="CV98:CV129" si="215">SUM(O98,AD98,AS98,BH98,BW98)</f>
        <v>12.292287999999999</v>
      </c>
      <c r="CW98" s="11">
        <f t="shared" ref="CW98:CW129" si="216">SUM(P98,AE98,AT98,BI98,BX98)</f>
        <v>3.0215679999999998</v>
      </c>
      <c r="CX98" s="7">
        <f t="shared" ref="CX98:CX129" si="217">CS98+CN98-BT98</f>
        <v>11.461119999999999</v>
      </c>
      <c r="CY98" s="7">
        <f t="shared" ref="CY98:CY129" si="218">CT98+CO98-BU98</f>
        <v>4.7786240000000006</v>
      </c>
      <c r="CZ98" s="7">
        <f t="shared" ref="CZ98:CZ129" si="219">CU98+CP98-BV98</f>
        <v>9.8035199999999989</v>
      </c>
      <c r="DA98" s="7">
        <f t="shared" ref="DA98:DA129" si="220">CV98+CQ98-BW98</f>
        <v>12.292287999999999</v>
      </c>
      <c r="DB98" s="11">
        <f t="shared" ref="DB98:DB129" si="221">CW98+CR98-BX98</f>
        <v>3.0215679999999998</v>
      </c>
      <c r="DC98" s="7">
        <f t="shared" ref="DC98:DC129" si="222">SUM(Q98,AF98,AU98,BJ98,BY98)</f>
        <v>1062.73</v>
      </c>
      <c r="DD98" s="7">
        <f t="shared" ref="DD98:DD129" si="223">SUM(R98,AG98,AV98,BK98,BZ98)</f>
        <v>618.61</v>
      </c>
      <c r="DE98" s="7">
        <f t="shared" ref="DE98:DE129" si="224">SUM(S98,AH98,AW98,BL98,CA98)</f>
        <v>1000.42</v>
      </c>
      <c r="DF98" s="7">
        <f t="shared" ref="DF98:DF129" si="225">SUM(T98,AI98,AX98,BM98,CB98)</f>
        <v>677.59</v>
      </c>
      <c r="DG98" s="7">
        <f t="shared" ref="DG98:DG129" si="226">SUM(U98,AJ98,AY98,BN98,CC98)</f>
        <v>361.37</v>
      </c>
      <c r="DH98" s="72">
        <f t="shared" ref="DH98:DH129" si="227">(0.372*G98+0.252*V98+0.311*AK98+0.254*AZ98+0.018*BO98)/1000</f>
        <v>1.8004800000000001</v>
      </c>
      <c r="DI98" s="7">
        <f t="shared" si="199"/>
        <v>0.75069600000000003</v>
      </c>
      <c r="DJ98" s="7">
        <f t="shared" si="200"/>
        <v>1.5400799999999999</v>
      </c>
      <c r="DK98" s="7">
        <f t="shared" si="201"/>
        <v>1.931052</v>
      </c>
      <c r="DL98" s="7">
        <f t="shared" si="202"/>
        <v>0.47467199999999998</v>
      </c>
      <c r="DM98" s="70" t="s">
        <v>309</v>
      </c>
      <c r="DN98" s="2"/>
      <c r="DO98" s="30"/>
      <c r="DT98" s="1"/>
      <c r="DU98" s="1"/>
      <c r="DV98" s="1"/>
      <c r="DZ98" s="1"/>
      <c r="EA98" s="1"/>
      <c r="EB98" s="1"/>
      <c r="EC98" s="1"/>
      <c r="ED98" s="224"/>
      <c r="EE98" s="225"/>
      <c r="EF98" s="226"/>
      <c r="EG98" s="226"/>
      <c r="EH98" s="1"/>
    </row>
    <row r="99" spans="1:138" ht="25.5" customHeight="1" x14ac:dyDescent="0.25">
      <c r="A99" s="241" t="s">
        <v>1452</v>
      </c>
      <c r="B99" s="8" t="s">
        <v>835</v>
      </c>
      <c r="C99" s="2" t="s">
        <v>1401</v>
      </c>
      <c r="D99" s="2" t="s">
        <v>2</v>
      </c>
      <c r="E99" s="2" t="s">
        <v>309</v>
      </c>
      <c r="F99" s="68" t="s">
        <v>309</v>
      </c>
      <c r="G99" s="72">
        <v>1112</v>
      </c>
      <c r="H99" s="7">
        <v>1659</v>
      </c>
      <c r="I99" s="7">
        <v>837</v>
      </c>
      <c r="J99" s="7">
        <v>1392</v>
      </c>
      <c r="K99" s="11">
        <v>1085</v>
      </c>
      <c r="L99" s="72">
        <f t="shared" si="194"/>
        <v>2.633216</v>
      </c>
      <c r="M99" s="7">
        <f t="shared" si="208"/>
        <v>3.928512</v>
      </c>
      <c r="N99" s="7">
        <f t="shared" si="209"/>
        <v>1.9820159999999998</v>
      </c>
      <c r="O99" s="7">
        <f t="shared" si="210"/>
        <v>3.2962560000000001</v>
      </c>
      <c r="P99" s="11">
        <f t="shared" si="211"/>
        <v>2.56928</v>
      </c>
      <c r="Q99" s="71">
        <v>403.97</v>
      </c>
      <c r="R99" s="27">
        <v>606.75</v>
      </c>
      <c r="S99" s="27">
        <v>506.03</v>
      </c>
      <c r="T99" s="27">
        <v>571.27</v>
      </c>
      <c r="U99" s="28">
        <v>506.62</v>
      </c>
      <c r="V99" s="72">
        <v>0</v>
      </c>
      <c r="W99" s="7">
        <v>0</v>
      </c>
      <c r="X99" s="7">
        <v>0</v>
      </c>
      <c r="Y99" s="7">
        <v>0</v>
      </c>
      <c r="Z99" s="11">
        <v>0</v>
      </c>
      <c r="AA99" s="72">
        <f t="shared" si="195"/>
        <v>0</v>
      </c>
      <c r="AB99" s="7">
        <f t="shared" si="163"/>
        <v>0</v>
      </c>
      <c r="AC99" s="7">
        <f t="shared" si="164"/>
        <v>0</v>
      </c>
      <c r="AD99" s="7">
        <f t="shared" si="165"/>
        <v>0</v>
      </c>
      <c r="AE99" s="7">
        <f t="shared" si="166"/>
        <v>0</v>
      </c>
      <c r="AF99" s="72">
        <v>0</v>
      </c>
      <c r="AG99" s="7">
        <v>0</v>
      </c>
      <c r="AH99" s="7">
        <v>0</v>
      </c>
      <c r="AI99" s="7">
        <v>0</v>
      </c>
      <c r="AJ99" s="11">
        <v>0</v>
      </c>
      <c r="AK99" s="7">
        <v>0</v>
      </c>
      <c r="AL99" s="7">
        <v>0</v>
      </c>
      <c r="AM99" s="7">
        <v>0</v>
      </c>
      <c r="AN99" s="7">
        <v>0</v>
      </c>
      <c r="AO99" s="11">
        <v>0</v>
      </c>
      <c r="AP99" s="72">
        <f t="shared" si="196"/>
        <v>0</v>
      </c>
      <c r="AQ99" s="7">
        <f t="shared" si="167"/>
        <v>0</v>
      </c>
      <c r="AR99" s="7">
        <f t="shared" si="168"/>
        <v>0</v>
      </c>
      <c r="AS99" s="7">
        <f t="shared" si="169"/>
        <v>0</v>
      </c>
      <c r="AT99" s="11">
        <f t="shared" si="170"/>
        <v>0</v>
      </c>
      <c r="AU99" s="27">
        <v>0</v>
      </c>
      <c r="AV99" s="27">
        <v>0</v>
      </c>
      <c r="AW99" s="27">
        <v>0</v>
      </c>
      <c r="AX99" s="27">
        <v>0</v>
      </c>
      <c r="AY99" s="28">
        <v>0</v>
      </c>
      <c r="AZ99" s="27">
        <v>0</v>
      </c>
      <c r="BA99" s="27">
        <v>0</v>
      </c>
      <c r="BB99" s="27">
        <v>0</v>
      </c>
      <c r="BC99" s="27">
        <v>0</v>
      </c>
      <c r="BD99" s="27">
        <v>0</v>
      </c>
      <c r="BE99" s="72">
        <f t="shared" si="197"/>
        <v>0</v>
      </c>
      <c r="BF99" s="7">
        <f t="shared" si="171"/>
        <v>0</v>
      </c>
      <c r="BG99" s="7">
        <f t="shared" si="172"/>
        <v>0</v>
      </c>
      <c r="BH99" s="7">
        <f t="shared" si="173"/>
        <v>0</v>
      </c>
      <c r="BI99" s="7">
        <f t="shared" si="174"/>
        <v>0</v>
      </c>
      <c r="BJ99" s="72">
        <v>0</v>
      </c>
      <c r="BK99" s="7">
        <v>0</v>
      </c>
      <c r="BL99" s="7">
        <v>0</v>
      </c>
      <c r="BM99" s="7">
        <v>0</v>
      </c>
      <c r="BN99" s="11">
        <v>0</v>
      </c>
      <c r="BO99" s="7">
        <v>0</v>
      </c>
      <c r="BP99" s="7">
        <v>0</v>
      </c>
      <c r="BQ99" s="7">
        <v>0</v>
      </c>
      <c r="BR99" s="7">
        <v>0</v>
      </c>
      <c r="BS99" s="7">
        <v>0</v>
      </c>
      <c r="BT99" s="72">
        <f t="shared" si="198"/>
        <v>0</v>
      </c>
      <c r="BU99" s="7">
        <f t="shared" si="175"/>
        <v>0</v>
      </c>
      <c r="BV99" s="7">
        <f t="shared" si="176"/>
        <v>0</v>
      </c>
      <c r="BW99" s="7">
        <f t="shared" si="177"/>
        <v>0</v>
      </c>
      <c r="BX99" s="7">
        <f t="shared" si="178"/>
        <v>0</v>
      </c>
      <c r="BY99" s="72">
        <v>0</v>
      </c>
      <c r="BZ99" s="7">
        <v>0</v>
      </c>
      <c r="CA99" s="7">
        <v>0</v>
      </c>
      <c r="CB99" s="7">
        <v>0</v>
      </c>
      <c r="CC99" s="11">
        <v>0</v>
      </c>
      <c r="CD99" s="72">
        <v>0</v>
      </c>
      <c r="CE99" s="7">
        <v>0</v>
      </c>
      <c r="CF99" s="7">
        <v>0</v>
      </c>
      <c r="CG99" s="7">
        <v>0</v>
      </c>
      <c r="CH99" s="11">
        <v>0</v>
      </c>
      <c r="CI99" s="72">
        <v>0</v>
      </c>
      <c r="CJ99" s="7">
        <v>0</v>
      </c>
      <c r="CK99" s="7">
        <v>0</v>
      </c>
      <c r="CL99" s="7">
        <v>0</v>
      </c>
      <c r="CM99" s="7">
        <v>0</v>
      </c>
      <c r="CN99" s="72">
        <f t="shared" si="203"/>
        <v>0</v>
      </c>
      <c r="CO99" s="7">
        <f t="shared" si="204"/>
        <v>0</v>
      </c>
      <c r="CP99" s="7">
        <f t="shared" si="205"/>
        <v>0</v>
      </c>
      <c r="CQ99" s="7">
        <f t="shared" si="206"/>
        <v>0</v>
      </c>
      <c r="CR99" s="11">
        <f t="shared" si="207"/>
        <v>0</v>
      </c>
      <c r="CS99" s="72">
        <f t="shared" si="212"/>
        <v>2.633216</v>
      </c>
      <c r="CT99" s="7">
        <f t="shared" si="213"/>
        <v>3.928512</v>
      </c>
      <c r="CU99" s="7">
        <f t="shared" si="214"/>
        <v>1.9820159999999998</v>
      </c>
      <c r="CV99" s="7">
        <f t="shared" si="215"/>
        <v>3.2962560000000001</v>
      </c>
      <c r="CW99" s="11">
        <f t="shared" si="216"/>
        <v>2.56928</v>
      </c>
      <c r="CX99" s="7">
        <f t="shared" si="217"/>
        <v>2.633216</v>
      </c>
      <c r="CY99" s="7">
        <f t="shared" si="218"/>
        <v>3.928512</v>
      </c>
      <c r="CZ99" s="7">
        <f t="shared" si="219"/>
        <v>1.9820159999999998</v>
      </c>
      <c r="DA99" s="7">
        <f t="shared" si="220"/>
        <v>3.2962560000000001</v>
      </c>
      <c r="DB99" s="11">
        <f t="shared" si="221"/>
        <v>2.56928</v>
      </c>
      <c r="DC99" s="7">
        <f t="shared" si="222"/>
        <v>403.97</v>
      </c>
      <c r="DD99" s="7">
        <f t="shared" si="223"/>
        <v>606.75</v>
      </c>
      <c r="DE99" s="7">
        <f t="shared" si="224"/>
        <v>506.03</v>
      </c>
      <c r="DF99" s="7">
        <f t="shared" si="225"/>
        <v>571.27</v>
      </c>
      <c r="DG99" s="7">
        <f t="shared" si="226"/>
        <v>506.62</v>
      </c>
      <c r="DH99" s="72">
        <f t="shared" si="227"/>
        <v>0.41366399999999998</v>
      </c>
      <c r="DI99" s="7">
        <f t="shared" si="199"/>
        <v>0.61714800000000003</v>
      </c>
      <c r="DJ99" s="7">
        <f t="shared" si="200"/>
        <v>0.31136399999999997</v>
      </c>
      <c r="DK99" s="7">
        <f t="shared" si="201"/>
        <v>0.51782399999999995</v>
      </c>
      <c r="DL99" s="7">
        <f t="shared" si="202"/>
        <v>0.40361999999999998</v>
      </c>
      <c r="DM99" s="70" t="s">
        <v>309</v>
      </c>
      <c r="DN99" s="2"/>
      <c r="DO99" s="30"/>
      <c r="DT99" s="1"/>
      <c r="DU99" s="1"/>
      <c r="DV99" s="1"/>
      <c r="DZ99" s="1"/>
      <c r="EA99" s="1"/>
      <c r="EB99" s="1"/>
      <c r="EC99" s="1"/>
      <c r="ED99" s="224"/>
      <c r="EE99" s="225"/>
      <c r="EF99" s="226"/>
      <c r="EG99" s="226"/>
      <c r="EH99" s="1"/>
    </row>
    <row r="100" spans="1:138" ht="23.25" customHeight="1" x14ac:dyDescent="0.25">
      <c r="A100" s="241" t="s">
        <v>1398</v>
      </c>
      <c r="B100" s="8" t="s">
        <v>177</v>
      </c>
      <c r="C100" s="2" t="s">
        <v>126</v>
      </c>
      <c r="D100" s="2" t="s">
        <v>1395</v>
      </c>
      <c r="E100" s="2" t="s">
        <v>309</v>
      </c>
      <c r="F100" s="68" t="s">
        <v>309</v>
      </c>
      <c r="G100" s="72">
        <v>97</v>
      </c>
      <c r="H100" s="7">
        <v>451</v>
      </c>
      <c r="I100" s="7">
        <v>278</v>
      </c>
      <c r="J100" s="7">
        <v>2790</v>
      </c>
      <c r="K100" s="11">
        <v>914</v>
      </c>
      <c r="L100" s="72">
        <f t="shared" si="194"/>
        <v>0.22969599999999998</v>
      </c>
      <c r="M100" s="7">
        <f t="shared" si="208"/>
        <v>1.067968</v>
      </c>
      <c r="N100" s="7">
        <f t="shared" si="209"/>
        <v>0.658304</v>
      </c>
      <c r="O100" s="7">
        <f t="shared" si="210"/>
        <v>6.6067200000000001</v>
      </c>
      <c r="P100" s="11">
        <f t="shared" si="211"/>
        <v>2.1643520000000001</v>
      </c>
      <c r="Q100" s="71">
        <v>323.64</v>
      </c>
      <c r="R100" s="27">
        <v>421.06</v>
      </c>
      <c r="S100" s="27">
        <v>378.5</v>
      </c>
      <c r="T100" s="27">
        <v>786.96</v>
      </c>
      <c r="U100" s="28">
        <v>461.76</v>
      </c>
      <c r="V100" s="72">
        <v>0</v>
      </c>
      <c r="W100" s="7">
        <v>0</v>
      </c>
      <c r="X100" s="7">
        <v>0</v>
      </c>
      <c r="Y100" s="7">
        <v>0</v>
      </c>
      <c r="Z100" s="11">
        <v>0</v>
      </c>
      <c r="AA100" s="72">
        <f t="shared" si="195"/>
        <v>0</v>
      </c>
      <c r="AB100" s="7">
        <f t="shared" ref="AB100:AB131" si="228">0.001*W100*1.195</f>
        <v>0</v>
      </c>
      <c r="AC100" s="7">
        <f t="shared" ref="AC100:AC131" si="229">0.001*X100*1.195</f>
        <v>0</v>
      </c>
      <c r="AD100" s="7">
        <f t="shared" ref="AD100:AD131" si="230">0.001*Y100*1.195</f>
        <v>0</v>
      </c>
      <c r="AE100" s="7">
        <f t="shared" ref="AE100:AE131" si="231">0.001*Z100*1.195</f>
        <v>0</v>
      </c>
      <c r="AF100" s="72">
        <v>0</v>
      </c>
      <c r="AG100" s="7">
        <v>0</v>
      </c>
      <c r="AH100" s="7">
        <v>0</v>
      </c>
      <c r="AI100" s="7">
        <v>0</v>
      </c>
      <c r="AJ100" s="11">
        <v>0</v>
      </c>
      <c r="AK100" s="7">
        <v>0</v>
      </c>
      <c r="AL100" s="7">
        <v>0</v>
      </c>
      <c r="AM100" s="7">
        <v>0</v>
      </c>
      <c r="AN100" s="7">
        <v>0</v>
      </c>
      <c r="AO100" s="11">
        <v>0</v>
      </c>
      <c r="AP100" s="72">
        <f t="shared" si="196"/>
        <v>0</v>
      </c>
      <c r="AQ100" s="7">
        <f t="shared" ref="AQ100:AQ131" si="232">AL100*0.001*1.182</f>
        <v>0</v>
      </c>
      <c r="AR100" s="7">
        <f t="shared" ref="AR100:AR131" si="233">AM100*0.001*1.182</f>
        <v>0</v>
      </c>
      <c r="AS100" s="7">
        <f t="shared" ref="AS100:AS131" si="234">AN100*0.001*1.182</f>
        <v>0</v>
      </c>
      <c r="AT100" s="11">
        <f t="shared" ref="AT100:AT131" si="235">AO100*0.001*1.182</f>
        <v>0</v>
      </c>
      <c r="AU100" s="27">
        <v>0</v>
      </c>
      <c r="AV100" s="27">
        <v>0</v>
      </c>
      <c r="AW100" s="27">
        <v>0</v>
      </c>
      <c r="AX100" s="27">
        <v>0</v>
      </c>
      <c r="AY100" s="28">
        <v>0</v>
      </c>
      <c r="AZ100" s="27">
        <v>0</v>
      </c>
      <c r="BA100" s="27">
        <v>0</v>
      </c>
      <c r="BB100" s="27">
        <v>0</v>
      </c>
      <c r="BC100" s="27">
        <v>0</v>
      </c>
      <c r="BD100" s="27">
        <v>0</v>
      </c>
      <c r="BE100" s="72">
        <f t="shared" si="197"/>
        <v>0</v>
      </c>
      <c r="BF100" s="7">
        <f t="shared" ref="BF100:BF131" si="236">BA100*0.001*1.204</f>
        <v>0</v>
      </c>
      <c r="BG100" s="7">
        <f t="shared" ref="BG100:BG131" si="237">BB100*0.001*1.204</f>
        <v>0</v>
      </c>
      <c r="BH100" s="7">
        <f t="shared" ref="BH100:BH131" si="238">BC100*0.001*1.204</f>
        <v>0</v>
      </c>
      <c r="BI100" s="7">
        <f t="shared" ref="BI100:BI131" si="239">BD100*0.001*1.204</f>
        <v>0</v>
      </c>
      <c r="BJ100" s="72">
        <v>0</v>
      </c>
      <c r="BK100" s="7">
        <v>0</v>
      </c>
      <c r="BL100" s="7">
        <v>0</v>
      </c>
      <c r="BM100" s="7">
        <v>0</v>
      </c>
      <c r="BN100" s="11">
        <v>0</v>
      </c>
      <c r="BO100" s="7">
        <v>0</v>
      </c>
      <c r="BP100" s="7">
        <v>0</v>
      </c>
      <c r="BQ100" s="7">
        <v>0</v>
      </c>
      <c r="BR100" s="7">
        <v>0</v>
      </c>
      <c r="BS100" s="7">
        <v>0</v>
      </c>
      <c r="BT100" s="72">
        <f t="shared" si="198"/>
        <v>0</v>
      </c>
      <c r="BU100" s="7">
        <f t="shared" ref="BU100:BU131" si="240">BP100*0.001*1.113</f>
        <v>0</v>
      </c>
      <c r="BV100" s="7">
        <f t="shared" ref="BV100:BV131" si="241">BQ100*0.001*1.113</f>
        <v>0</v>
      </c>
      <c r="BW100" s="7">
        <f t="shared" ref="BW100:BW131" si="242">BR100*0.001*1.113</f>
        <v>0</v>
      </c>
      <c r="BX100" s="7">
        <f t="shared" ref="BX100:BX131" si="243">BS100*0.001*1.113</f>
        <v>0</v>
      </c>
      <c r="BY100" s="72">
        <v>0</v>
      </c>
      <c r="BZ100" s="7">
        <v>0</v>
      </c>
      <c r="CA100" s="7">
        <v>0</v>
      </c>
      <c r="CB100" s="7">
        <v>0</v>
      </c>
      <c r="CC100" s="11">
        <v>0</v>
      </c>
      <c r="CD100" s="72">
        <v>0</v>
      </c>
      <c r="CE100" s="7">
        <v>0</v>
      </c>
      <c r="CF100" s="7">
        <v>0</v>
      </c>
      <c r="CG100" s="7">
        <v>0</v>
      </c>
      <c r="CH100" s="11">
        <v>0</v>
      </c>
      <c r="CI100" s="72">
        <v>0</v>
      </c>
      <c r="CJ100" s="7">
        <v>0</v>
      </c>
      <c r="CK100" s="7">
        <v>0</v>
      </c>
      <c r="CL100" s="7">
        <v>0</v>
      </c>
      <c r="CM100" s="7">
        <v>0</v>
      </c>
      <c r="CN100" s="72">
        <f t="shared" si="203"/>
        <v>0</v>
      </c>
      <c r="CO100" s="7">
        <f t="shared" si="204"/>
        <v>0</v>
      </c>
      <c r="CP100" s="7">
        <f t="shared" si="205"/>
        <v>0</v>
      </c>
      <c r="CQ100" s="7">
        <f t="shared" si="206"/>
        <v>0</v>
      </c>
      <c r="CR100" s="11">
        <f t="shared" si="207"/>
        <v>0</v>
      </c>
      <c r="CS100" s="72">
        <f t="shared" si="212"/>
        <v>0.22969599999999998</v>
      </c>
      <c r="CT100" s="7">
        <f t="shared" si="213"/>
        <v>1.067968</v>
      </c>
      <c r="CU100" s="7">
        <f t="shared" si="214"/>
        <v>0.658304</v>
      </c>
      <c r="CV100" s="7">
        <f t="shared" si="215"/>
        <v>6.6067200000000001</v>
      </c>
      <c r="CW100" s="11">
        <f t="shared" si="216"/>
        <v>2.1643520000000001</v>
      </c>
      <c r="CX100" s="7">
        <f t="shared" si="217"/>
        <v>0.22969599999999998</v>
      </c>
      <c r="CY100" s="7">
        <f t="shared" si="218"/>
        <v>1.067968</v>
      </c>
      <c r="CZ100" s="7">
        <f t="shared" si="219"/>
        <v>0.658304</v>
      </c>
      <c r="DA100" s="7">
        <f t="shared" si="220"/>
        <v>6.6067200000000001</v>
      </c>
      <c r="DB100" s="11">
        <f t="shared" si="221"/>
        <v>2.1643520000000001</v>
      </c>
      <c r="DC100" s="7">
        <f t="shared" si="222"/>
        <v>323.64</v>
      </c>
      <c r="DD100" s="7">
        <f t="shared" si="223"/>
        <v>421.06</v>
      </c>
      <c r="DE100" s="7">
        <f t="shared" si="224"/>
        <v>378.5</v>
      </c>
      <c r="DF100" s="7">
        <f t="shared" si="225"/>
        <v>786.96</v>
      </c>
      <c r="DG100" s="7">
        <f t="shared" si="226"/>
        <v>461.76</v>
      </c>
      <c r="DH100" s="72">
        <f t="shared" si="227"/>
        <v>3.6084000000000005E-2</v>
      </c>
      <c r="DI100" s="7">
        <f t="shared" si="199"/>
        <v>0.167772</v>
      </c>
      <c r="DJ100" s="7">
        <f t="shared" si="200"/>
        <v>0.10341599999999999</v>
      </c>
      <c r="DK100" s="7">
        <f t="shared" si="201"/>
        <v>1.0378799999999999</v>
      </c>
      <c r="DL100" s="7">
        <f t="shared" si="202"/>
        <v>0.34000799999999998</v>
      </c>
      <c r="DM100" s="70" t="s">
        <v>309</v>
      </c>
      <c r="DN100" s="2"/>
      <c r="DO100" s="30"/>
      <c r="DT100" s="1"/>
      <c r="DU100" s="1"/>
      <c r="DV100" s="1"/>
      <c r="DZ100" s="1"/>
      <c r="EA100" s="1"/>
      <c r="EB100" s="1"/>
      <c r="EC100" s="1"/>
      <c r="ED100" s="224"/>
      <c r="EE100" s="225"/>
      <c r="EF100" s="226"/>
      <c r="EG100" s="226"/>
      <c r="EH100" s="1"/>
    </row>
    <row r="101" spans="1:138" ht="27" customHeight="1" x14ac:dyDescent="0.25">
      <c r="A101" s="241" t="s">
        <v>1441</v>
      </c>
      <c r="B101" s="8" t="s">
        <v>835</v>
      </c>
      <c r="C101" s="2" t="s">
        <v>1418</v>
      </c>
      <c r="D101" s="2" t="s">
        <v>2</v>
      </c>
      <c r="E101" s="2" t="s">
        <v>309</v>
      </c>
      <c r="F101" s="68" t="s">
        <v>309</v>
      </c>
      <c r="G101" s="72">
        <v>15</v>
      </c>
      <c r="H101" s="7">
        <v>13</v>
      </c>
      <c r="I101" s="7">
        <v>496</v>
      </c>
      <c r="J101" s="7">
        <v>2227</v>
      </c>
      <c r="K101" s="11">
        <v>906</v>
      </c>
      <c r="L101" s="72">
        <f t="shared" si="194"/>
        <v>3.5519999999999996E-2</v>
      </c>
      <c r="M101" s="7">
        <f t="shared" si="208"/>
        <v>3.0784000000000002E-2</v>
      </c>
      <c r="N101" s="7">
        <f t="shared" si="209"/>
        <v>1.174528</v>
      </c>
      <c r="O101" s="7">
        <f t="shared" si="210"/>
        <v>5.2735359999999991</v>
      </c>
      <c r="P101" s="11">
        <f t="shared" si="211"/>
        <v>2.1454079999999998</v>
      </c>
      <c r="Q101" s="71">
        <v>188.98</v>
      </c>
      <c r="R101" s="27">
        <v>153.16999999999999</v>
      </c>
      <c r="S101" s="27">
        <v>131.71</v>
      </c>
      <c r="T101" s="27">
        <v>486.15</v>
      </c>
      <c r="U101" s="28">
        <v>96.78</v>
      </c>
      <c r="V101" s="72">
        <v>0</v>
      </c>
      <c r="W101" s="7">
        <v>0</v>
      </c>
      <c r="X101" s="7">
        <v>0</v>
      </c>
      <c r="Y101" s="7">
        <v>0</v>
      </c>
      <c r="Z101" s="11">
        <v>0</v>
      </c>
      <c r="AA101" s="72">
        <f t="shared" si="195"/>
        <v>0</v>
      </c>
      <c r="AB101" s="7">
        <f t="shared" si="228"/>
        <v>0</v>
      </c>
      <c r="AC101" s="7">
        <f t="shared" si="229"/>
        <v>0</v>
      </c>
      <c r="AD101" s="7">
        <f t="shared" si="230"/>
        <v>0</v>
      </c>
      <c r="AE101" s="7">
        <f t="shared" si="231"/>
        <v>0</v>
      </c>
      <c r="AF101" s="72">
        <v>248.5</v>
      </c>
      <c r="AG101" s="7">
        <v>268.99</v>
      </c>
      <c r="AH101" s="7">
        <v>214.11</v>
      </c>
      <c r="AI101" s="7">
        <v>72.930000000000007</v>
      </c>
      <c r="AJ101" s="11">
        <v>23.03</v>
      </c>
      <c r="AK101" s="7">
        <v>0</v>
      </c>
      <c r="AL101" s="7">
        <v>0</v>
      </c>
      <c r="AM101" s="7">
        <v>0</v>
      </c>
      <c r="AN101" s="7">
        <v>0</v>
      </c>
      <c r="AO101" s="11">
        <v>0</v>
      </c>
      <c r="AP101" s="72">
        <f t="shared" si="196"/>
        <v>0</v>
      </c>
      <c r="AQ101" s="7">
        <f t="shared" si="232"/>
        <v>0</v>
      </c>
      <c r="AR101" s="7">
        <f t="shared" si="233"/>
        <v>0</v>
      </c>
      <c r="AS101" s="7">
        <f t="shared" si="234"/>
        <v>0</v>
      </c>
      <c r="AT101" s="11">
        <f t="shared" si="235"/>
        <v>0</v>
      </c>
      <c r="AU101" s="27">
        <v>0</v>
      </c>
      <c r="AV101" s="27">
        <v>0</v>
      </c>
      <c r="AW101" s="27">
        <v>0</v>
      </c>
      <c r="AX101" s="27">
        <v>0</v>
      </c>
      <c r="AY101" s="28">
        <v>0</v>
      </c>
      <c r="AZ101" s="27">
        <v>0</v>
      </c>
      <c r="BA101" s="27">
        <v>0</v>
      </c>
      <c r="BB101" s="27">
        <v>0</v>
      </c>
      <c r="BC101" s="27">
        <v>0</v>
      </c>
      <c r="BD101" s="27">
        <v>0</v>
      </c>
      <c r="BE101" s="72">
        <f t="shared" si="197"/>
        <v>0</v>
      </c>
      <c r="BF101" s="7">
        <f t="shared" si="236"/>
        <v>0</v>
      </c>
      <c r="BG101" s="7">
        <f t="shared" si="237"/>
        <v>0</v>
      </c>
      <c r="BH101" s="7">
        <f t="shared" si="238"/>
        <v>0</v>
      </c>
      <c r="BI101" s="7">
        <f t="shared" si="239"/>
        <v>0</v>
      </c>
      <c r="BJ101" s="72">
        <v>0</v>
      </c>
      <c r="BK101" s="7">
        <v>0</v>
      </c>
      <c r="BL101" s="7">
        <v>0</v>
      </c>
      <c r="BM101" s="7">
        <v>0</v>
      </c>
      <c r="BN101" s="11">
        <v>0</v>
      </c>
      <c r="BO101" s="7">
        <v>0</v>
      </c>
      <c r="BP101" s="7">
        <v>0</v>
      </c>
      <c r="BQ101" s="7">
        <v>0</v>
      </c>
      <c r="BR101" s="7">
        <v>0</v>
      </c>
      <c r="BS101" s="7">
        <v>0</v>
      </c>
      <c r="BT101" s="72">
        <f t="shared" si="198"/>
        <v>0</v>
      </c>
      <c r="BU101" s="7">
        <f t="shared" si="240"/>
        <v>0</v>
      </c>
      <c r="BV101" s="7">
        <f t="shared" si="241"/>
        <v>0</v>
      </c>
      <c r="BW101" s="7">
        <f t="shared" si="242"/>
        <v>0</v>
      </c>
      <c r="BX101" s="7">
        <f t="shared" si="243"/>
        <v>0</v>
      </c>
      <c r="BY101" s="72">
        <v>0</v>
      </c>
      <c r="BZ101" s="7">
        <v>0</v>
      </c>
      <c r="CA101" s="7">
        <v>0</v>
      </c>
      <c r="CB101" s="7">
        <v>0</v>
      </c>
      <c r="CC101" s="11">
        <v>0</v>
      </c>
      <c r="CD101" s="72">
        <v>0</v>
      </c>
      <c r="CE101" s="7">
        <v>0</v>
      </c>
      <c r="CF101" s="7">
        <v>0</v>
      </c>
      <c r="CG101" s="7">
        <v>0</v>
      </c>
      <c r="CH101" s="11">
        <v>0</v>
      </c>
      <c r="CI101" s="72">
        <v>0</v>
      </c>
      <c r="CJ101" s="7">
        <v>0</v>
      </c>
      <c r="CK101" s="7">
        <v>0</v>
      </c>
      <c r="CL101" s="7">
        <v>0</v>
      </c>
      <c r="CM101" s="7">
        <v>0</v>
      </c>
      <c r="CN101" s="72">
        <f t="shared" si="203"/>
        <v>0</v>
      </c>
      <c r="CO101" s="7">
        <f t="shared" si="204"/>
        <v>0</v>
      </c>
      <c r="CP101" s="7">
        <f t="shared" si="205"/>
        <v>0</v>
      </c>
      <c r="CQ101" s="7">
        <f t="shared" si="206"/>
        <v>0</v>
      </c>
      <c r="CR101" s="11">
        <f t="shared" si="207"/>
        <v>0</v>
      </c>
      <c r="CS101" s="72">
        <f t="shared" si="212"/>
        <v>3.5519999999999996E-2</v>
      </c>
      <c r="CT101" s="7">
        <f t="shared" si="213"/>
        <v>3.0784000000000002E-2</v>
      </c>
      <c r="CU101" s="7">
        <f t="shared" si="214"/>
        <v>1.174528</v>
      </c>
      <c r="CV101" s="7">
        <f t="shared" si="215"/>
        <v>5.2735359999999991</v>
      </c>
      <c r="CW101" s="11">
        <f t="shared" si="216"/>
        <v>2.1454079999999998</v>
      </c>
      <c r="CX101" s="7">
        <f t="shared" si="217"/>
        <v>3.5519999999999996E-2</v>
      </c>
      <c r="CY101" s="7">
        <f t="shared" si="218"/>
        <v>3.0784000000000002E-2</v>
      </c>
      <c r="CZ101" s="7">
        <f t="shared" si="219"/>
        <v>1.174528</v>
      </c>
      <c r="DA101" s="7">
        <f t="shared" si="220"/>
        <v>5.2735359999999991</v>
      </c>
      <c r="DB101" s="11">
        <f t="shared" si="221"/>
        <v>2.1454079999999998</v>
      </c>
      <c r="DC101" s="7">
        <f t="shared" si="222"/>
        <v>437.48</v>
      </c>
      <c r="DD101" s="7">
        <f t="shared" si="223"/>
        <v>422.15999999999997</v>
      </c>
      <c r="DE101" s="7">
        <f t="shared" si="224"/>
        <v>345.82000000000005</v>
      </c>
      <c r="DF101" s="7">
        <f t="shared" si="225"/>
        <v>559.07999999999993</v>
      </c>
      <c r="DG101" s="7">
        <f t="shared" si="226"/>
        <v>119.81</v>
      </c>
      <c r="DH101" s="72">
        <f t="shared" si="227"/>
        <v>5.5799999999999999E-3</v>
      </c>
      <c r="DI101" s="7">
        <f t="shared" si="199"/>
        <v>4.836E-3</v>
      </c>
      <c r="DJ101" s="7">
        <f t="shared" si="200"/>
        <v>0.18451200000000001</v>
      </c>
      <c r="DK101" s="7">
        <f t="shared" si="201"/>
        <v>0.82844399999999996</v>
      </c>
      <c r="DL101" s="7">
        <f t="shared" si="202"/>
        <v>0.337032</v>
      </c>
      <c r="DM101" s="70" t="s">
        <v>309</v>
      </c>
      <c r="DN101" s="2"/>
      <c r="DO101" s="30"/>
      <c r="DT101" s="1"/>
      <c r="DU101" s="1"/>
      <c r="DV101" s="1"/>
      <c r="DZ101" s="1"/>
      <c r="EA101" s="1"/>
      <c r="EB101" s="1"/>
      <c r="EC101" s="1"/>
      <c r="ED101" s="224"/>
      <c r="EE101" s="225"/>
      <c r="EF101" s="226"/>
      <c r="EG101" s="226"/>
      <c r="EH101" s="1"/>
    </row>
    <row r="102" spans="1:138" ht="32.25" customHeight="1" x14ac:dyDescent="0.25">
      <c r="A102" s="241" t="s">
        <v>1421</v>
      </c>
      <c r="B102" s="8" t="s">
        <v>835</v>
      </c>
      <c r="C102" s="2" t="s">
        <v>1401</v>
      </c>
      <c r="D102" s="2" t="s">
        <v>2</v>
      </c>
      <c r="E102" s="2" t="s">
        <v>309</v>
      </c>
      <c r="F102" s="68" t="s">
        <v>309</v>
      </c>
      <c r="G102" s="72">
        <v>650</v>
      </c>
      <c r="H102" s="7">
        <v>337</v>
      </c>
      <c r="I102" s="7">
        <v>356</v>
      </c>
      <c r="J102" s="7">
        <v>656</v>
      </c>
      <c r="K102" s="11">
        <v>745</v>
      </c>
      <c r="L102" s="72">
        <f t="shared" si="194"/>
        <v>1.5391999999999999</v>
      </c>
      <c r="M102" s="7">
        <f t="shared" si="208"/>
        <v>0.79801600000000006</v>
      </c>
      <c r="N102" s="7">
        <f t="shared" si="209"/>
        <v>0.84300799999999987</v>
      </c>
      <c r="O102" s="7">
        <f t="shared" si="210"/>
        <v>1.5534079999999999</v>
      </c>
      <c r="P102" s="11">
        <f t="shared" si="211"/>
        <v>1.76416</v>
      </c>
      <c r="Q102" s="71">
        <v>265.76</v>
      </c>
      <c r="R102" s="27">
        <v>249.27</v>
      </c>
      <c r="S102" s="27">
        <v>247.93</v>
      </c>
      <c r="T102" s="27">
        <v>290.02999999999997</v>
      </c>
      <c r="U102" s="28">
        <v>293.58</v>
      </c>
      <c r="V102" s="72">
        <v>0</v>
      </c>
      <c r="W102" s="7">
        <v>0</v>
      </c>
      <c r="X102" s="7">
        <v>0</v>
      </c>
      <c r="Y102" s="7">
        <v>0</v>
      </c>
      <c r="Z102" s="11">
        <v>0</v>
      </c>
      <c r="AA102" s="72">
        <f t="shared" si="195"/>
        <v>0</v>
      </c>
      <c r="AB102" s="7">
        <f t="shared" si="228"/>
        <v>0</v>
      </c>
      <c r="AC102" s="7">
        <f t="shared" si="229"/>
        <v>0</v>
      </c>
      <c r="AD102" s="7">
        <f t="shared" si="230"/>
        <v>0</v>
      </c>
      <c r="AE102" s="7">
        <f t="shared" si="231"/>
        <v>0</v>
      </c>
      <c r="AF102" s="72">
        <v>0</v>
      </c>
      <c r="AG102" s="7">
        <v>0</v>
      </c>
      <c r="AH102" s="7">
        <v>0</v>
      </c>
      <c r="AI102" s="7">
        <v>0</v>
      </c>
      <c r="AJ102" s="11">
        <v>0</v>
      </c>
      <c r="AK102" s="7">
        <v>0</v>
      </c>
      <c r="AL102" s="7">
        <v>0</v>
      </c>
      <c r="AM102" s="7">
        <v>0</v>
      </c>
      <c r="AN102" s="7">
        <v>0</v>
      </c>
      <c r="AO102" s="11">
        <v>0</v>
      </c>
      <c r="AP102" s="72">
        <f t="shared" si="196"/>
        <v>0</v>
      </c>
      <c r="AQ102" s="7">
        <f t="shared" si="232"/>
        <v>0</v>
      </c>
      <c r="AR102" s="7">
        <f t="shared" si="233"/>
        <v>0</v>
      </c>
      <c r="AS102" s="7">
        <f t="shared" si="234"/>
        <v>0</v>
      </c>
      <c r="AT102" s="11">
        <f t="shared" si="235"/>
        <v>0</v>
      </c>
      <c r="AU102" s="27">
        <v>0</v>
      </c>
      <c r="AV102" s="27">
        <v>0</v>
      </c>
      <c r="AW102" s="27">
        <v>0</v>
      </c>
      <c r="AX102" s="27">
        <v>0</v>
      </c>
      <c r="AY102" s="28">
        <v>0</v>
      </c>
      <c r="AZ102" s="27">
        <v>0</v>
      </c>
      <c r="BA102" s="27">
        <v>0</v>
      </c>
      <c r="BB102" s="27">
        <v>0</v>
      </c>
      <c r="BC102" s="27">
        <v>0</v>
      </c>
      <c r="BD102" s="27">
        <v>0</v>
      </c>
      <c r="BE102" s="72">
        <f t="shared" si="197"/>
        <v>0</v>
      </c>
      <c r="BF102" s="7">
        <f t="shared" si="236"/>
        <v>0</v>
      </c>
      <c r="BG102" s="7">
        <f t="shared" si="237"/>
        <v>0</v>
      </c>
      <c r="BH102" s="7">
        <f t="shared" si="238"/>
        <v>0</v>
      </c>
      <c r="BI102" s="7">
        <f t="shared" si="239"/>
        <v>0</v>
      </c>
      <c r="BJ102" s="72">
        <v>0</v>
      </c>
      <c r="BK102" s="7">
        <v>0</v>
      </c>
      <c r="BL102" s="7">
        <v>0</v>
      </c>
      <c r="BM102" s="7">
        <v>0</v>
      </c>
      <c r="BN102" s="11">
        <v>0</v>
      </c>
      <c r="BO102" s="7">
        <v>0</v>
      </c>
      <c r="BP102" s="7">
        <v>0</v>
      </c>
      <c r="BQ102" s="7">
        <v>0</v>
      </c>
      <c r="BR102" s="7">
        <v>0</v>
      </c>
      <c r="BS102" s="7">
        <v>0</v>
      </c>
      <c r="BT102" s="72">
        <f t="shared" si="198"/>
        <v>0</v>
      </c>
      <c r="BU102" s="7">
        <f t="shared" si="240"/>
        <v>0</v>
      </c>
      <c r="BV102" s="7">
        <f t="shared" si="241"/>
        <v>0</v>
      </c>
      <c r="BW102" s="7">
        <f t="shared" si="242"/>
        <v>0</v>
      </c>
      <c r="BX102" s="7">
        <f t="shared" si="243"/>
        <v>0</v>
      </c>
      <c r="BY102" s="72">
        <v>0</v>
      </c>
      <c r="BZ102" s="7">
        <v>0</v>
      </c>
      <c r="CA102" s="7">
        <v>0</v>
      </c>
      <c r="CB102" s="7">
        <v>0</v>
      </c>
      <c r="CC102" s="11">
        <v>0</v>
      </c>
      <c r="CD102" s="72">
        <v>0</v>
      </c>
      <c r="CE102" s="7">
        <v>0</v>
      </c>
      <c r="CF102" s="7">
        <v>0</v>
      </c>
      <c r="CG102" s="7">
        <v>0</v>
      </c>
      <c r="CH102" s="11">
        <v>0</v>
      </c>
      <c r="CI102" s="72">
        <v>0</v>
      </c>
      <c r="CJ102" s="7">
        <v>0</v>
      </c>
      <c r="CK102" s="7">
        <v>0</v>
      </c>
      <c r="CL102" s="7">
        <v>0</v>
      </c>
      <c r="CM102" s="7">
        <v>0</v>
      </c>
      <c r="CN102" s="72">
        <f t="shared" si="203"/>
        <v>0</v>
      </c>
      <c r="CO102" s="7">
        <f t="shared" si="204"/>
        <v>0</v>
      </c>
      <c r="CP102" s="7">
        <f t="shared" si="205"/>
        <v>0</v>
      </c>
      <c r="CQ102" s="7">
        <f t="shared" si="206"/>
        <v>0</v>
      </c>
      <c r="CR102" s="11">
        <f t="shared" si="207"/>
        <v>0</v>
      </c>
      <c r="CS102" s="72">
        <f t="shared" si="212"/>
        <v>1.5391999999999999</v>
      </c>
      <c r="CT102" s="7">
        <f t="shared" si="213"/>
        <v>0.79801600000000006</v>
      </c>
      <c r="CU102" s="7">
        <f t="shared" si="214"/>
        <v>0.84300799999999987</v>
      </c>
      <c r="CV102" s="7">
        <f t="shared" si="215"/>
        <v>1.5534079999999999</v>
      </c>
      <c r="CW102" s="11">
        <f t="shared" si="216"/>
        <v>1.76416</v>
      </c>
      <c r="CX102" s="7">
        <f t="shared" si="217"/>
        <v>1.5391999999999999</v>
      </c>
      <c r="CY102" s="7">
        <f t="shared" si="218"/>
        <v>0.79801600000000006</v>
      </c>
      <c r="CZ102" s="7">
        <f t="shared" si="219"/>
        <v>0.84300799999999987</v>
      </c>
      <c r="DA102" s="7">
        <f t="shared" si="220"/>
        <v>1.5534079999999999</v>
      </c>
      <c r="DB102" s="11">
        <f t="shared" si="221"/>
        <v>1.76416</v>
      </c>
      <c r="DC102" s="7">
        <f t="shared" si="222"/>
        <v>265.76</v>
      </c>
      <c r="DD102" s="7">
        <f t="shared" si="223"/>
        <v>249.27</v>
      </c>
      <c r="DE102" s="7">
        <f t="shared" si="224"/>
        <v>247.93</v>
      </c>
      <c r="DF102" s="7">
        <f t="shared" si="225"/>
        <v>290.02999999999997</v>
      </c>
      <c r="DG102" s="7">
        <f t="shared" si="226"/>
        <v>293.58</v>
      </c>
      <c r="DH102" s="72">
        <f t="shared" si="227"/>
        <v>0.24180000000000001</v>
      </c>
      <c r="DI102" s="7">
        <f t="shared" si="199"/>
        <v>0.125364</v>
      </c>
      <c r="DJ102" s="7">
        <f t="shared" si="200"/>
        <v>0.13243199999999999</v>
      </c>
      <c r="DK102" s="7">
        <f t="shared" si="201"/>
        <v>0.244032</v>
      </c>
      <c r="DL102" s="7">
        <f t="shared" si="202"/>
        <v>0.27714</v>
      </c>
      <c r="DM102" s="70" t="s">
        <v>309</v>
      </c>
      <c r="DN102" s="2"/>
      <c r="DO102" s="30"/>
      <c r="DT102" s="1"/>
      <c r="DU102" s="1"/>
      <c r="DV102" s="1"/>
      <c r="DZ102" s="1"/>
      <c r="EA102" s="1"/>
      <c r="EB102" s="1"/>
      <c r="EC102" s="1"/>
      <c r="ED102" s="224"/>
      <c r="EE102" s="225"/>
      <c r="EF102" s="226"/>
      <c r="EG102" s="226"/>
      <c r="EH102" s="1"/>
    </row>
    <row r="103" spans="1:138" ht="22.5" customHeight="1" x14ac:dyDescent="0.25">
      <c r="A103" s="241" t="s">
        <v>1460</v>
      </c>
      <c r="B103" s="8" t="s">
        <v>177</v>
      </c>
      <c r="C103" s="2" t="s">
        <v>126</v>
      </c>
      <c r="D103" s="2" t="s">
        <v>2</v>
      </c>
      <c r="E103" s="2" t="s">
        <v>309</v>
      </c>
      <c r="F103" s="68" t="s">
        <v>309</v>
      </c>
      <c r="G103" s="72">
        <v>3570</v>
      </c>
      <c r="H103" s="7">
        <v>3848</v>
      </c>
      <c r="I103" s="7">
        <v>3153</v>
      </c>
      <c r="J103" s="7">
        <v>2902</v>
      </c>
      <c r="K103" s="11">
        <v>659</v>
      </c>
      <c r="L103" s="72">
        <f t="shared" si="194"/>
        <v>8.4537600000000008</v>
      </c>
      <c r="M103" s="7">
        <f t="shared" si="208"/>
        <v>9.1120639999999984</v>
      </c>
      <c r="N103" s="7">
        <f t="shared" si="209"/>
        <v>7.4663040000000001</v>
      </c>
      <c r="O103" s="7">
        <f t="shared" si="210"/>
        <v>6.8719359999999998</v>
      </c>
      <c r="P103" s="11">
        <f t="shared" si="211"/>
        <v>1.5605119999999999</v>
      </c>
      <c r="Q103" s="71">
        <v>970.74</v>
      </c>
      <c r="R103" s="27">
        <v>985.87</v>
      </c>
      <c r="S103" s="27">
        <v>944.26</v>
      </c>
      <c r="T103" s="27">
        <v>872.13</v>
      </c>
      <c r="U103" s="28">
        <v>284.33999999999997</v>
      </c>
      <c r="V103" s="72">
        <v>17080</v>
      </c>
      <c r="W103" s="7">
        <v>23010</v>
      </c>
      <c r="X103" s="7">
        <v>687</v>
      </c>
      <c r="Y103" s="7">
        <v>610</v>
      </c>
      <c r="Z103" s="11">
        <v>35</v>
      </c>
      <c r="AA103" s="72">
        <f t="shared" si="195"/>
        <v>20.410600000000002</v>
      </c>
      <c r="AB103" s="7">
        <f t="shared" si="228"/>
        <v>27.496950000000002</v>
      </c>
      <c r="AC103" s="7">
        <f t="shared" si="229"/>
        <v>0.82096500000000006</v>
      </c>
      <c r="AD103" s="7">
        <f t="shared" si="230"/>
        <v>0.72894999999999999</v>
      </c>
      <c r="AE103" s="7">
        <f t="shared" si="231"/>
        <v>4.1825000000000008E-2</v>
      </c>
      <c r="AF103" s="72">
        <v>1079.29</v>
      </c>
      <c r="AG103" s="7">
        <v>1341.2</v>
      </c>
      <c r="AH103" s="7">
        <v>158.91</v>
      </c>
      <c r="AI103" s="7">
        <v>155.6</v>
      </c>
      <c r="AJ103" s="11">
        <v>10.43</v>
      </c>
      <c r="AK103" s="7">
        <v>0</v>
      </c>
      <c r="AL103" s="7">
        <v>0</v>
      </c>
      <c r="AM103" s="7">
        <v>0</v>
      </c>
      <c r="AN103" s="7">
        <v>0</v>
      </c>
      <c r="AO103" s="11">
        <v>0</v>
      </c>
      <c r="AP103" s="72">
        <f t="shared" si="196"/>
        <v>0</v>
      </c>
      <c r="AQ103" s="7">
        <f t="shared" si="232"/>
        <v>0</v>
      </c>
      <c r="AR103" s="7">
        <f t="shared" si="233"/>
        <v>0</v>
      </c>
      <c r="AS103" s="7">
        <f t="shared" si="234"/>
        <v>0</v>
      </c>
      <c r="AT103" s="11">
        <f t="shared" si="235"/>
        <v>0</v>
      </c>
      <c r="AU103" s="27">
        <v>0</v>
      </c>
      <c r="AV103" s="27">
        <v>0</v>
      </c>
      <c r="AW103" s="27">
        <v>0</v>
      </c>
      <c r="AX103" s="27">
        <v>0</v>
      </c>
      <c r="AY103" s="28">
        <v>0</v>
      </c>
      <c r="AZ103" s="27">
        <v>0</v>
      </c>
      <c r="BA103" s="27">
        <v>0</v>
      </c>
      <c r="BB103" s="27">
        <v>0</v>
      </c>
      <c r="BC103" s="27">
        <v>0</v>
      </c>
      <c r="BD103" s="27">
        <v>0</v>
      </c>
      <c r="BE103" s="72">
        <f t="shared" si="197"/>
        <v>0</v>
      </c>
      <c r="BF103" s="7">
        <f t="shared" si="236"/>
        <v>0</v>
      </c>
      <c r="BG103" s="7">
        <f t="shared" si="237"/>
        <v>0</v>
      </c>
      <c r="BH103" s="7">
        <f t="shared" si="238"/>
        <v>0</v>
      </c>
      <c r="BI103" s="7">
        <f t="shared" si="239"/>
        <v>0</v>
      </c>
      <c r="BJ103" s="72">
        <v>0</v>
      </c>
      <c r="BK103" s="7">
        <v>0</v>
      </c>
      <c r="BL103" s="7">
        <v>0</v>
      </c>
      <c r="BM103" s="7">
        <v>0</v>
      </c>
      <c r="BN103" s="11">
        <v>0</v>
      </c>
      <c r="BO103" s="7">
        <v>0</v>
      </c>
      <c r="BP103" s="7">
        <v>0</v>
      </c>
      <c r="BQ103" s="7">
        <v>0</v>
      </c>
      <c r="BR103" s="7">
        <v>0</v>
      </c>
      <c r="BS103" s="7">
        <v>0</v>
      </c>
      <c r="BT103" s="72">
        <f t="shared" si="198"/>
        <v>0</v>
      </c>
      <c r="BU103" s="7">
        <f t="shared" si="240"/>
        <v>0</v>
      </c>
      <c r="BV103" s="7">
        <f t="shared" si="241"/>
        <v>0</v>
      </c>
      <c r="BW103" s="7">
        <f t="shared" si="242"/>
        <v>0</v>
      </c>
      <c r="BX103" s="7">
        <f t="shared" si="243"/>
        <v>0</v>
      </c>
      <c r="BY103" s="72">
        <v>0</v>
      </c>
      <c r="BZ103" s="7">
        <v>0</v>
      </c>
      <c r="CA103" s="7">
        <v>0</v>
      </c>
      <c r="CB103" s="7">
        <v>0</v>
      </c>
      <c r="CC103" s="11">
        <v>0</v>
      </c>
      <c r="CD103" s="72">
        <v>0</v>
      </c>
      <c r="CE103" s="7">
        <v>0</v>
      </c>
      <c r="CF103" s="7">
        <v>0</v>
      </c>
      <c r="CG103" s="7">
        <v>0</v>
      </c>
      <c r="CH103" s="11">
        <v>0</v>
      </c>
      <c r="CI103" s="72">
        <v>0</v>
      </c>
      <c r="CJ103" s="7">
        <v>0</v>
      </c>
      <c r="CK103" s="7">
        <v>0</v>
      </c>
      <c r="CL103" s="7">
        <v>0</v>
      </c>
      <c r="CM103" s="7">
        <v>0</v>
      </c>
      <c r="CN103" s="72">
        <f t="shared" si="203"/>
        <v>0</v>
      </c>
      <c r="CO103" s="7">
        <f t="shared" si="204"/>
        <v>0</v>
      </c>
      <c r="CP103" s="7">
        <f t="shared" si="205"/>
        <v>0</v>
      </c>
      <c r="CQ103" s="7">
        <f t="shared" si="206"/>
        <v>0</v>
      </c>
      <c r="CR103" s="11">
        <f t="shared" si="207"/>
        <v>0</v>
      </c>
      <c r="CS103" s="72">
        <f t="shared" si="212"/>
        <v>28.864360000000005</v>
      </c>
      <c r="CT103" s="7">
        <f t="shared" si="213"/>
        <v>36.609014000000002</v>
      </c>
      <c r="CU103" s="7">
        <f t="shared" si="214"/>
        <v>8.2872690000000002</v>
      </c>
      <c r="CV103" s="7">
        <f t="shared" si="215"/>
        <v>7.600886</v>
      </c>
      <c r="CW103" s="11">
        <f t="shared" si="216"/>
        <v>1.6023369999999999</v>
      </c>
      <c r="CX103" s="7">
        <f t="shared" si="217"/>
        <v>28.864360000000005</v>
      </c>
      <c r="CY103" s="7">
        <f t="shared" si="218"/>
        <v>36.609014000000002</v>
      </c>
      <c r="CZ103" s="7">
        <f t="shared" si="219"/>
        <v>8.2872690000000002</v>
      </c>
      <c r="DA103" s="7">
        <f t="shared" si="220"/>
        <v>7.600886</v>
      </c>
      <c r="DB103" s="11">
        <f t="shared" si="221"/>
        <v>1.6023369999999999</v>
      </c>
      <c r="DC103" s="7">
        <f t="shared" si="222"/>
        <v>2050.0299999999997</v>
      </c>
      <c r="DD103" s="7">
        <f t="shared" si="223"/>
        <v>2327.0700000000002</v>
      </c>
      <c r="DE103" s="7">
        <f t="shared" si="224"/>
        <v>1103.17</v>
      </c>
      <c r="DF103" s="7">
        <f t="shared" si="225"/>
        <v>1027.73</v>
      </c>
      <c r="DG103" s="7">
        <f t="shared" si="226"/>
        <v>294.77</v>
      </c>
      <c r="DH103" s="72">
        <f t="shared" si="227"/>
        <v>5.6322000000000001</v>
      </c>
      <c r="DI103" s="7">
        <f t="shared" si="199"/>
        <v>7.2299760000000006</v>
      </c>
      <c r="DJ103" s="7">
        <f t="shared" si="200"/>
        <v>1.3460399999999999</v>
      </c>
      <c r="DK103" s="7">
        <f t="shared" si="201"/>
        <v>1.2332640000000001</v>
      </c>
      <c r="DL103" s="7">
        <f t="shared" si="202"/>
        <v>0.25396799999999997</v>
      </c>
      <c r="DM103" s="70" t="s">
        <v>309</v>
      </c>
      <c r="DN103" s="2"/>
      <c r="DO103" s="30"/>
      <c r="DT103" s="1"/>
      <c r="DU103" s="1"/>
      <c r="DV103" s="1"/>
      <c r="DZ103" s="1"/>
      <c r="EA103" s="1"/>
      <c r="EB103" s="1"/>
      <c r="EC103" s="1"/>
      <c r="ED103" s="224"/>
      <c r="EE103" s="225"/>
      <c r="EF103" s="226"/>
      <c r="EG103" s="226"/>
      <c r="EH103" s="1"/>
    </row>
    <row r="104" spans="1:138" ht="29.25" customHeight="1" x14ac:dyDescent="0.25">
      <c r="A104" s="241" t="s">
        <v>1446</v>
      </c>
      <c r="B104" s="8" t="s">
        <v>1603</v>
      </c>
      <c r="C104" s="2" t="s">
        <v>1399</v>
      </c>
      <c r="D104" s="2" t="s">
        <v>75</v>
      </c>
      <c r="E104" s="2" t="s">
        <v>309</v>
      </c>
      <c r="F104" s="68" t="s">
        <v>309</v>
      </c>
      <c r="G104" s="72">
        <v>411</v>
      </c>
      <c r="H104" s="7">
        <v>461</v>
      </c>
      <c r="I104" s="7">
        <v>537</v>
      </c>
      <c r="J104" s="7">
        <v>472</v>
      </c>
      <c r="K104" s="11">
        <v>523</v>
      </c>
      <c r="L104" s="72">
        <f t="shared" si="194"/>
        <v>0.973248</v>
      </c>
      <c r="M104" s="7">
        <f t="shared" si="208"/>
        <v>1.091648</v>
      </c>
      <c r="N104" s="7">
        <f t="shared" si="209"/>
        <v>1.2716160000000001</v>
      </c>
      <c r="O104" s="7">
        <f t="shared" si="210"/>
        <v>1.117696</v>
      </c>
      <c r="P104" s="11">
        <f t="shared" si="211"/>
        <v>1.238464</v>
      </c>
      <c r="Q104" s="71">
        <v>418.7</v>
      </c>
      <c r="R104" s="27">
        <v>438.38</v>
      </c>
      <c r="S104" s="27">
        <v>445.22</v>
      </c>
      <c r="T104" s="27">
        <v>433.64</v>
      </c>
      <c r="U104" s="28">
        <v>426.78</v>
      </c>
      <c r="V104" s="72">
        <v>0</v>
      </c>
      <c r="W104" s="7">
        <v>0</v>
      </c>
      <c r="X104" s="7">
        <v>0</v>
      </c>
      <c r="Y104" s="7">
        <v>0</v>
      </c>
      <c r="Z104" s="11">
        <v>0</v>
      </c>
      <c r="AA104" s="72">
        <f t="shared" si="195"/>
        <v>0</v>
      </c>
      <c r="AB104" s="7">
        <f t="shared" si="228"/>
        <v>0</v>
      </c>
      <c r="AC104" s="7">
        <f t="shared" si="229"/>
        <v>0</v>
      </c>
      <c r="AD104" s="7">
        <f t="shared" si="230"/>
        <v>0</v>
      </c>
      <c r="AE104" s="7">
        <f t="shared" si="231"/>
        <v>0</v>
      </c>
      <c r="AF104" s="72">
        <v>0</v>
      </c>
      <c r="AG104" s="7">
        <v>0</v>
      </c>
      <c r="AH104" s="7">
        <v>0</v>
      </c>
      <c r="AI104" s="7">
        <v>0</v>
      </c>
      <c r="AJ104" s="11">
        <v>0</v>
      </c>
      <c r="AK104" s="7">
        <v>0</v>
      </c>
      <c r="AL104" s="7">
        <v>0</v>
      </c>
      <c r="AM104" s="7">
        <v>0</v>
      </c>
      <c r="AN104" s="7">
        <v>0</v>
      </c>
      <c r="AO104" s="11">
        <v>0</v>
      </c>
      <c r="AP104" s="72">
        <f t="shared" si="196"/>
        <v>0</v>
      </c>
      <c r="AQ104" s="7">
        <f t="shared" si="232"/>
        <v>0</v>
      </c>
      <c r="AR104" s="7">
        <f t="shared" si="233"/>
        <v>0</v>
      </c>
      <c r="AS104" s="7">
        <f t="shared" si="234"/>
        <v>0</v>
      </c>
      <c r="AT104" s="11">
        <f t="shared" si="235"/>
        <v>0</v>
      </c>
      <c r="AU104" s="27">
        <v>0</v>
      </c>
      <c r="AV104" s="27">
        <v>0</v>
      </c>
      <c r="AW104" s="27">
        <v>0</v>
      </c>
      <c r="AX104" s="27">
        <v>0</v>
      </c>
      <c r="AY104" s="28">
        <v>0</v>
      </c>
      <c r="AZ104" s="27">
        <v>0</v>
      </c>
      <c r="BA104" s="27">
        <v>0</v>
      </c>
      <c r="BB104" s="27">
        <v>0</v>
      </c>
      <c r="BC104" s="27">
        <v>0</v>
      </c>
      <c r="BD104" s="27">
        <v>0</v>
      </c>
      <c r="BE104" s="72">
        <f t="shared" si="197"/>
        <v>0</v>
      </c>
      <c r="BF104" s="7">
        <f t="shared" si="236"/>
        <v>0</v>
      </c>
      <c r="BG104" s="7">
        <f t="shared" si="237"/>
        <v>0</v>
      </c>
      <c r="BH104" s="7">
        <f t="shared" si="238"/>
        <v>0</v>
      </c>
      <c r="BI104" s="7">
        <f t="shared" si="239"/>
        <v>0</v>
      </c>
      <c r="BJ104" s="72">
        <v>0</v>
      </c>
      <c r="BK104" s="7">
        <v>0</v>
      </c>
      <c r="BL104" s="7">
        <v>0</v>
      </c>
      <c r="BM104" s="7">
        <v>0</v>
      </c>
      <c r="BN104" s="11">
        <v>0</v>
      </c>
      <c r="BO104" s="7">
        <v>0</v>
      </c>
      <c r="BP104" s="7">
        <v>0</v>
      </c>
      <c r="BQ104" s="7">
        <v>0</v>
      </c>
      <c r="BR104" s="7">
        <v>0</v>
      </c>
      <c r="BS104" s="7">
        <v>0</v>
      </c>
      <c r="BT104" s="72">
        <f t="shared" si="198"/>
        <v>0</v>
      </c>
      <c r="BU104" s="7">
        <f t="shared" si="240"/>
        <v>0</v>
      </c>
      <c r="BV104" s="7">
        <f t="shared" si="241"/>
        <v>0</v>
      </c>
      <c r="BW104" s="7">
        <f t="shared" si="242"/>
        <v>0</v>
      </c>
      <c r="BX104" s="7">
        <f t="shared" si="243"/>
        <v>0</v>
      </c>
      <c r="BY104" s="72">
        <v>0</v>
      </c>
      <c r="BZ104" s="7">
        <v>0</v>
      </c>
      <c r="CA104" s="7">
        <v>0</v>
      </c>
      <c r="CB104" s="7">
        <v>0</v>
      </c>
      <c r="CC104" s="11">
        <v>0</v>
      </c>
      <c r="CD104" s="72">
        <v>0</v>
      </c>
      <c r="CE104" s="7">
        <v>0</v>
      </c>
      <c r="CF104" s="7">
        <v>0</v>
      </c>
      <c r="CG104" s="7">
        <v>0</v>
      </c>
      <c r="CH104" s="11">
        <v>0</v>
      </c>
      <c r="CI104" s="72">
        <v>0</v>
      </c>
      <c r="CJ104" s="7">
        <v>0</v>
      </c>
      <c r="CK104" s="7">
        <v>0</v>
      </c>
      <c r="CL104" s="7">
        <v>0</v>
      </c>
      <c r="CM104" s="7">
        <v>0</v>
      </c>
      <c r="CN104" s="72">
        <f t="shared" si="203"/>
        <v>0</v>
      </c>
      <c r="CO104" s="7">
        <f t="shared" si="204"/>
        <v>0</v>
      </c>
      <c r="CP104" s="7">
        <f t="shared" si="205"/>
        <v>0</v>
      </c>
      <c r="CQ104" s="7">
        <f t="shared" si="206"/>
        <v>0</v>
      </c>
      <c r="CR104" s="11">
        <f t="shared" si="207"/>
        <v>0</v>
      </c>
      <c r="CS104" s="72">
        <f t="shared" si="212"/>
        <v>0.973248</v>
      </c>
      <c r="CT104" s="7">
        <f t="shared" si="213"/>
        <v>1.091648</v>
      </c>
      <c r="CU104" s="7">
        <f t="shared" si="214"/>
        <v>1.2716160000000001</v>
      </c>
      <c r="CV104" s="7">
        <f t="shared" si="215"/>
        <v>1.117696</v>
      </c>
      <c r="CW104" s="11">
        <f t="shared" si="216"/>
        <v>1.238464</v>
      </c>
      <c r="CX104" s="7">
        <f t="shared" si="217"/>
        <v>0.973248</v>
      </c>
      <c r="CY104" s="7">
        <f t="shared" si="218"/>
        <v>1.091648</v>
      </c>
      <c r="CZ104" s="7">
        <f t="shared" si="219"/>
        <v>1.2716160000000001</v>
      </c>
      <c r="DA104" s="7">
        <f t="shared" si="220"/>
        <v>1.117696</v>
      </c>
      <c r="DB104" s="11">
        <f t="shared" si="221"/>
        <v>1.238464</v>
      </c>
      <c r="DC104" s="7">
        <f t="shared" si="222"/>
        <v>418.7</v>
      </c>
      <c r="DD104" s="7">
        <f t="shared" si="223"/>
        <v>438.38</v>
      </c>
      <c r="DE104" s="7">
        <f t="shared" si="224"/>
        <v>445.22</v>
      </c>
      <c r="DF104" s="7">
        <f t="shared" si="225"/>
        <v>433.64</v>
      </c>
      <c r="DG104" s="7">
        <f t="shared" si="226"/>
        <v>426.78</v>
      </c>
      <c r="DH104" s="72">
        <f t="shared" si="227"/>
        <v>0.152892</v>
      </c>
      <c r="DI104" s="7">
        <f t="shared" si="199"/>
        <v>0.17149199999999998</v>
      </c>
      <c r="DJ104" s="7">
        <f t="shared" si="200"/>
        <v>0.199764</v>
      </c>
      <c r="DK104" s="7">
        <f t="shared" si="201"/>
        <v>0.17558399999999999</v>
      </c>
      <c r="DL104" s="7">
        <f t="shared" si="202"/>
        <v>0.19455600000000001</v>
      </c>
      <c r="DM104" s="70" t="s">
        <v>309</v>
      </c>
      <c r="DN104" s="2"/>
      <c r="DO104" s="30"/>
      <c r="DT104" s="1"/>
      <c r="DU104" s="1"/>
      <c r="DV104" s="1"/>
      <c r="DZ104" s="1"/>
      <c r="EA104" s="1"/>
      <c r="EB104" s="1"/>
      <c r="EC104" s="1"/>
      <c r="ED104" s="224"/>
      <c r="EE104" s="225"/>
      <c r="EF104" s="226"/>
      <c r="EG104" s="226"/>
      <c r="EH104" s="1"/>
    </row>
    <row r="105" spans="1:138" ht="27" customHeight="1" x14ac:dyDescent="0.25">
      <c r="A105" s="241" t="s">
        <v>1443</v>
      </c>
      <c r="B105" s="8" t="s">
        <v>1601</v>
      </c>
      <c r="C105" s="2" t="s">
        <v>4</v>
      </c>
      <c r="D105" s="2" t="s">
        <v>2</v>
      </c>
      <c r="E105" s="2" t="s">
        <v>309</v>
      </c>
      <c r="F105" s="68" t="s">
        <v>309</v>
      </c>
      <c r="G105" s="72">
        <v>792</v>
      </c>
      <c r="H105" s="7">
        <v>714</v>
      </c>
      <c r="I105" s="7">
        <v>980</v>
      </c>
      <c r="J105" s="7">
        <v>1641</v>
      </c>
      <c r="K105" s="11">
        <v>495</v>
      </c>
      <c r="L105" s="72">
        <f t="shared" si="194"/>
        <v>1.875456</v>
      </c>
      <c r="M105" s="7">
        <f t="shared" si="208"/>
        <v>1.6907519999999998</v>
      </c>
      <c r="N105" s="7">
        <f t="shared" si="209"/>
        <v>2.32064</v>
      </c>
      <c r="O105" s="7">
        <f t="shared" si="210"/>
        <v>3.885888</v>
      </c>
      <c r="P105" s="11">
        <f t="shared" si="211"/>
        <v>1.1721599999999999</v>
      </c>
      <c r="Q105" s="71">
        <v>646.55999999999995</v>
      </c>
      <c r="R105" s="27">
        <v>734.07</v>
      </c>
      <c r="S105" s="27">
        <v>776.13</v>
      </c>
      <c r="T105" s="27">
        <v>875.25</v>
      </c>
      <c r="U105" s="28">
        <v>681.85</v>
      </c>
      <c r="V105" s="72">
        <v>0</v>
      </c>
      <c r="W105" s="7">
        <v>0</v>
      </c>
      <c r="X105" s="7">
        <v>0</v>
      </c>
      <c r="Y105" s="7">
        <v>0</v>
      </c>
      <c r="Z105" s="11">
        <v>0</v>
      </c>
      <c r="AA105" s="72">
        <f t="shared" si="195"/>
        <v>0</v>
      </c>
      <c r="AB105" s="7">
        <f t="shared" si="228"/>
        <v>0</v>
      </c>
      <c r="AC105" s="7">
        <f t="shared" si="229"/>
        <v>0</v>
      </c>
      <c r="AD105" s="7">
        <f t="shared" si="230"/>
        <v>0</v>
      </c>
      <c r="AE105" s="7">
        <f t="shared" si="231"/>
        <v>0</v>
      </c>
      <c r="AF105" s="72">
        <v>0</v>
      </c>
      <c r="AG105" s="7">
        <v>0</v>
      </c>
      <c r="AH105" s="7">
        <v>0</v>
      </c>
      <c r="AI105" s="7">
        <v>0</v>
      </c>
      <c r="AJ105" s="11">
        <v>0</v>
      </c>
      <c r="AK105" s="7">
        <v>0</v>
      </c>
      <c r="AL105" s="7">
        <v>0</v>
      </c>
      <c r="AM105" s="7">
        <v>0</v>
      </c>
      <c r="AN105" s="7">
        <v>0</v>
      </c>
      <c r="AO105" s="11">
        <v>0</v>
      </c>
      <c r="AP105" s="72">
        <f t="shared" si="196"/>
        <v>0</v>
      </c>
      <c r="AQ105" s="7">
        <f t="shared" si="232"/>
        <v>0</v>
      </c>
      <c r="AR105" s="7">
        <f t="shared" si="233"/>
        <v>0</v>
      </c>
      <c r="AS105" s="7">
        <f t="shared" si="234"/>
        <v>0</v>
      </c>
      <c r="AT105" s="11">
        <f t="shared" si="235"/>
        <v>0</v>
      </c>
      <c r="AU105" s="27">
        <v>0</v>
      </c>
      <c r="AV105" s="27">
        <v>0</v>
      </c>
      <c r="AW105" s="27">
        <v>0</v>
      </c>
      <c r="AX105" s="27">
        <v>0</v>
      </c>
      <c r="AY105" s="28">
        <v>0</v>
      </c>
      <c r="AZ105" s="27">
        <v>0</v>
      </c>
      <c r="BA105" s="27">
        <v>0</v>
      </c>
      <c r="BB105" s="27">
        <v>0</v>
      </c>
      <c r="BC105" s="27">
        <v>0</v>
      </c>
      <c r="BD105" s="27">
        <v>0</v>
      </c>
      <c r="BE105" s="72">
        <f t="shared" si="197"/>
        <v>0</v>
      </c>
      <c r="BF105" s="7">
        <f t="shared" si="236"/>
        <v>0</v>
      </c>
      <c r="BG105" s="7">
        <f t="shared" si="237"/>
        <v>0</v>
      </c>
      <c r="BH105" s="7">
        <f t="shared" si="238"/>
        <v>0</v>
      </c>
      <c r="BI105" s="7">
        <f t="shared" si="239"/>
        <v>0</v>
      </c>
      <c r="BJ105" s="72">
        <v>0</v>
      </c>
      <c r="BK105" s="7">
        <v>0</v>
      </c>
      <c r="BL105" s="7">
        <v>0</v>
      </c>
      <c r="BM105" s="7">
        <v>0</v>
      </c>
      <c r="BN105" s="11">
        <v>0</v>
      </c>
      <c r="BO105" s="7">
        <v>0</v>
      </c>
      <c r="BP105" s="7">
        <v>0</v>
      </c>
      <c r="BQ105" s="7">
        <v>0</v>
      </c>
      <c r="BR105" s="7">
        <v>0</v>
      </c>
      <c r="BS105" s="7">
        <v>0</v>
      </c>
      <c r="BT105" s="72">
        <f t="shared" si="198"/>
        <v>0</v>
      </c>
      <c r="BU105" s="7">
        <f t="shared" si="240"/>
        <v>0</v>
      </c>
      <c r="BV105" s="7">
        <f t="shared" si="241"/>
        <v>0</v>
      </c>
      <c r="BW105" s="7">
        <f t="shared" si="242"/>
        <v>0</v>
      </c>
      <c r="BX105" s="7">
        <f t="shared" si="243"/>
        <v>0</v>
      </c>
      <c r="BY105" s="72">
        <v>0</v>
      </c>
      <c r="BZ105" s="7">
        <v>0</v>
      </c>
      <c r="CA105" s="7">
        <v>0</v>
      </c>
      <c r="CB105" s="7">
        <v>0</v>
      </c>
      <c r="CC105" s="11">
        <v>0</v>
      </c>
      <c r="CD105" s="72">
        <v>0</v>
      </c>
      <c r="CE105" s="7">
        <v>0</v>
      </c>
      <c r="CF105" s="7">
        <v>0</v>
      </c>
      <c r="CG105" s="7">
        <v>0</v>
      </c>
      <c r="CH105" s="11">
        <v>0</v>
      </c>
      <c r="CI105" s="72">
        <v>0</v>
      </c>
      <c r="CJ105" s="7">
        <v>0</v>
      </c>
      <c r="CK105" s="7">
        <v>0</v>
      </c>
      <c r="CL105" s="7">
        <v>0</v>
      </c>
      <c r="CM105" s="7">
        <v>0</v>
      </c>
      <c r="CN105" s="72">
        <f t="shared" si="203"/>
        <v>0</v>
      </c>
      <c r="CO105" s="7">
        <f t="shared" si="204"/>
        <v>0</v>
      </c>
      <c r="CP105" s="7">
        <f t="shared" si="205"/>
        <v>0</v>
      </c>
      <c r="CQ105" s="7">
        <f t="shared" si="206"/>
        <v>0</v>
      </c>
      <c r="CR105" s="11">
        <f t="shared" si="207"/>
        <v>0</v>
      </c>
      <c r="CS105" s="72">
        <f t="shared" si="212"/>
        <v>1.875456</v>
      </c>
      <c r="CT105" s="7">
        <f t="shared" si="213"/>
        <v>1.6907519999999998</v>
      </c>
      <c r="CU105" s="7">
        <f t="shared" si="214"/>
        <v>2.32064</v>
      </c>
      <c r="CV105" s="7">
        <f t="shared" si="215"/>
        <v>3.885888</v>
      </c>
      <c r="CW105" s="11">
        <f t="shared" si="216"/>
        <v>1.1721599999999999</v>
      </c>
      <c r="CX105" s="7">
        <f t="shared" si="217"/>
        <v>1.875456</v>
      </c>
      <c r="CY105" s="7">
        <f t="shared" si="218"/>
        <v>1.6907519999999998</v>
      </c>
      <c r="CZ105" s="7">
        <f t="shared" si="219"/>
        <v>2.32064</v>
      </c>
      <c r="DA105" s="7">
        <f t="shared" si="220"/>
        <v>3.885888</v>
      </c>
      <c r="DB105" s="11">
        <f t="shared" si="221"/>
        <v>1.1721599999999999</v>
      </c>
      <c r="DC105" s="7">
        <f t="shared" si="222"/>
        <v>646.55999999999995</v>
      </c>
      <c r="DD105" s="7">
        <f t="shared" si="223"/>
        <v>734.07</v>
      </c>
      <c r="DE105" s="7">
        <f t="shared" si="224"/>
        <v>776.13</v>
      </c>
      <c r="DF105" s="7">
        <f t="shared" si="225"/>
        <v>875.25</v>
      </c>
      <c r="DG105" s="7">
        <f t="shared" si="226"/>
        <v>681.85</v>
      </c>
      <c r="DH105" s="72">
        <f t="shared" si="227"/>
        <v>0.294624</v>
      </c>
      <c r="DI105" s="7">
        <f t="shared" si="199"/>
        <v>0.26560800000000001</v>
      </c>
      <c r="DJ105" s="7">
        <f t="shared" si="200"/>
        <v>0.36456</v>
      </c>
      <c r="DK105" s="7">
        <f t="shared" si="201"/>
        <v>0.61045199999999999</v>
      </c>
      <c r="DL105" s="7">
        <f t="shared" si="202"/>
        <v>0.18414</v>
      </c>
      <c r="DM105" s="70" t="s">
        <v>309</v>
      </c>
      <c r="DN105" s="2"/>
      <c r="DO105" s="30"/>
      <c r="DT105" s="1"/>
      <c r="DU105" s="1"/>
      <c r="DV105" s="1"/>
      <c r="DZ105" s="1"/>
      <c r="EA105" s="1"/>
      <c r="EB105" s="1"/>
      <c r="EC105" s="1"/>
      <c r="ED105" s="224"/>
      <c r="EE105" s="225"/>
      <c r="EF105" s="226"/>
      <c r="EG105" s="226"/>
      <c r="EH105" s="1"/>
    </row>
    <row r="106" spans="1:138" ht="23.25" customHeight="1" x14ac:dyDescent="0.25">
      <c r="A106" s="241" t="s">
        <v>1426</v>
      </c>
      <c r="B106" s="8" t="s">
        <v>835</v>
      </c>
      <c r="C106" s="2" t="s">
        <v>1427</v>
      </c>
      <c r="D106" s="2" t="s">
        <v>2</v>
      </c>
      <c r="E106" s="2" t="s">
        <v>309</v>
      </c>
      <c r="F106" s="68" t="s">
        <v>309</v>
      </c>
      <c r="G106" s="72">
        <v>160</v>
      </c>
      <c r="H106" s="7">
        <v>154</v>
      </c>
      <c r="I106" s="7">
        <v>152</v>
      </c>
      <c r="J106" s="7">
        <v>160</v>
      </c>
      <c r="K106" s="11">
        <v>190</v>
      </c>
      <c r="L106" s="72">
        <f t="shared" si="194"/>
        <v>0.37887999999999999</v>
      </c>
      <c r="M106" s="7">
        <f t="shared" si="208"/>
        <v>0.364672</v>
      </c>
      <c r="N106" s="7">
        <f t="shared" si="209"/>
        <v>0.35993599999999998</v>
      </c>
      <c r="O106" s="7">
        <f t="shared" si="210"/>
        <v>0.37887999999999999</v>
      </c>
      <c r="P106" s="11">
        <f t="shared" si="211"/>
        <v>0.44991999999999999</v>
      </c>
      <c r="Q106" s="71">
        <v>549.01</v>
      </c>
      <c r="R106" s="27">
        <v>569.02</v>
      </c>
      <c r="S106" s="27">
        <v>531.25</v>
      </c>
      <c r="T106" s="27">
        <v>536.74</v>
      </c>
      <c r="U106" s="28">
        <v>325.64999999999998</v>
      </c>
      <c r="V106" s="72">
        <v>0</v>
      </c>
      <c r="W106" s="7">
        <v>0</v>
      </c>
      <c r="X106" s="7">
        <v>0</v>
      </c>
      <c r="Y106" s="7">
        <v>0</v>
      </c>
      <c r="Z106" s="11">
        <v>0</v>
      </c>
      <c r="AA106" s="72">
        <f t="shared" si="195"/>
        <v>0</v>
      </c>
      <c r="AB106" s="7">
        <f t="shared" si="228"/>
        <v>0</v>
      </c>
      <c r="AC106" s="7">
        <f t="shared" si="229"/>
        <v>0</v>
      </c>
      <c r="AD106" s="7">
        <f t="shared" si="230"/>
        <v>0</v>
      </c>
      <c r="AE106" s="7">
        <f t="shared" si="231"/>
        <v>0</v>
      </c>
      <c r="AF106" s="72">
        <v>0</v>
      </c>
      <c r="AG106" s="7">
        <v>0</v>
      </c>
      <c r="AH106" s="7">
        <v>0</v>
      </c>
      <c r="AI106" s="7">
        <v>0</v>
      </c>
      <c r="AJ106" s="11">
        <v>0</v>
      </c>
      <c r="AK106" s="7">
        <v>0</v>
      </c>
      <c r="AL106" s="7">
        <v>0</v>
      </c>
      <c r="AM106" s="7">
        <v>0</v>
      </c>
      <c r="AN106" s="7">
        <v>0</v>
      </c>
      <c r="AO106" s="11">
        <v>0</v>
      </c>
      <c r="AP106" s="72">
        <f t="shared" si="196"/>
        <v>0</v>
      </c>
      <c r="AQ106" s="7">
        <f t="shared" si="232"/>
        <v>0</v>
      </c>
      <c r="AR106" s="7">
        <f t="shared" si="233"/>
        <v>0</v>
      </c>
      <c r="AS106" s="7">
        <f t="shared" si="234"/>
        <v>0</v>
      </c>
      <c r="AT106" s="11">
        <f t="shared" si="235"/>
        <v>0</v>
      </c>
      <c r="AU106" s="27">
        <v>0</v>
      </c>
      <c r="AV106" s="27">
        <v>0</v>
      </c>
      <c r="AW106" s="27">
        <v>0</v>
      </c>
      <c r="AX106" s="27">
        <v>0</v>
      </c>
      <c r="AY106" s="28">
        <v>0</v>
      </c>
      <c r="AZ106" s="27">
        <v>0</v>
      </c>
      <c r="BA106" s="27">
        <v>0</v>
      </c>
      <c r="BB106" s="27">
        <v>0</v>
      </c>
      <c r="BC106" s="27">
        <v>0</v>
      </c>
      <c r="BD106" s="27">
        <v>0</v>
      </c>
      <c r="BE106" s="72">
        <f t="shared" si="197"/>
        <v>0</v>
      </c>
      <c r="BF106" s="7">
        <f t="shared" si="236"/>
        <v>0</v>
      </c>
      <c r="BG106" s="7">
        <f t="shared" si="237"/>
        <v>0</v>
      </c>
      <c r="BH106" s="7">
        <f t="shared" si="238"/>
        <v>0</v>
      </c>
      <c r="BI106" s="7">
        <f t="shared" si="239"/>
        <v>0</v>
      </c>
      <c r="BJ106" s="72">
        <v>0</v>
      </c>
      <c r="BK106" s="7">
        <v>0</v>
      </c>
      <c r="BL106" s="7">
        <v>0</v>
      </c>
      <c r="BM106" s="7">
        <v>0</v>
      </c>
      <c r="BN106" s="11">
        <v>0</v>
      </c>
      <c r="BO106" s="7">
        <v>0</v>
      </c>
      <c r="BP106" s="7">
        <v>0</v>
      </c>
      <c r="BQ106" s="7">
        <v>0</v>
      </c>
      <c r="BR106" s="7">
        <v>0</v>
      </c>
      <c r="BS106" s="7">
        <v>0</v>
      </c>
      <c r="BT106" s="72">
        <f t="shared" si="198"/>
        <v>0</v>
      </c>
      <c r="BU106" s="7">
        <f t="shared" si="240"/>
        <v>0</v>
      </c>
      <c r="BV106" s="7">
        <f t="shared" si="241"/>
        <v>0</v>
      </c>
      <c r="BW106" s="7">
        <f t="shared" si="242"/>
        <v>0</v>
      </c>
      <c r="BX106" s="7">
        <f t="shared" si="243"/>
        <v>0</v>
      </c>
      <c r="BY106" s="72">
        <v>0</v>
      </c>
      <c r="BZ106" s="7">
        <v>0</v>
      </c>
      <c r="CA106" s="7">
        <v>0</v>
      </c>
      <c r="CB106" s="7">
        <v>0</v>
      </c>
      <c r="CC106" s="11">
        <v>0</v>
      </c>
      <c r="CD106" s="72">
        <v>0</v>
      </c>
      <c r="CE106" s="7">
        <v>0</v>
      </c>
      <c r="CF106" s="7">
        <v>0</v>
      </c>
      <c r="CG106" s="7">
        <v>0</v>
      </c>
      <c r="CH106" s="11">
        <v>0</v>
      </c>
      <c r="CI106" s="72">
        <v>0</v>
      </c>
      <c r="CJ106" s="7">
        <v>0</v>
      </c>
      <c r="CK106" s="7">
        <v>0</v>
      </c>
      <c r="CL106" s="7">
        <v>0</v>
      </c>
      <c r="CM106" s="7">
        <v>0</v>
      </c>
      <c r="CN106" s="72">
        <f t="shared" si="203"/>
        <v>0</v>
      </c>
      <c r="CO106" s="7">
        <f t="shared" si="204"/>
        <v>0</v>
      </c>
      <c r="CP106" s="7">
        <f t="shared" si="205"/>
        <v>0</v>
      </c>
      <c r="CQ106" s="7">
        <f t="shared" si="206"/>
        <v>0</v>
      </c>
      <c r="CR106" s="11">
        <f t="shared" si="207"/>
        <v>0</v>
      </c>
      <c r="CS106" s="72">
        <f t="shared" si="212"/>
        <v>0.37887999999999999</v>
      </c>
      <c r="CT106" s="7">
        <f t="shared" si="213"/>
        <v>0.364672</v>
      </c>
      <c r="CU106" s="7">
        <f t="shared" si="214"/>
        <v>0.35993599999999998</v>
      </c>
      <c r="CV106" s="7">
        <f t="shared" si="215"/>
        <v>0.37887999999999999</v>
      </c>
      <c r="CW106" s="11">
        <f t="shared" si="216"/>
        <v>0.44991999999999999</v>
      </c>
      <c r="CX106" s="7">
        <f t="shared" si="217"/>
        <v>0.37887999999999999</v>
      </c>
      <c r="CY106" s="7">
        <f t="shared" si="218"/>
        <v>0.364672</v>
      </c>
      <c r="CZ106" s="7">
        <f t="shared" si="219"/>
        <v>0.35993599999999998</v>
      </c>
      <c r="DA106" s="7">
        <f t="shared" si="220"/>
        <v>0.37887999999999999</v>
      </c>
      <c r="DB106" s="11">
        <f t="shared" si="221"/>
        <v>0.44991999999999999</v>
      </c>
      <c r="DC106" s="7">
        <f t="shared" si="222"/>
        <v>549.01</v>
      </c>
      <c r="DD106" s="7">
        <f t="shared" si="223"/>
        <v>569.02</v>
      </c>
      <c r="DE106" s="7">
        <f t="shared" si="224"/>
        <v>531.25</v>
      </c>
      <c r="DF106" s="7">
        <f t="shared" si="225"/>
        <v>536.74</v>
      </c>
      <c r="DG106" s="7">
        <f t="shared" si="226"/>
        <v>325.64999999999998</v>
      </c>
      <c r="DH106" s="72">
        <f t="shared" si="227"/>
        <v>5.9519999999999997E-2</v>
      </c>
      <c r="DI106" s="7">
        <f t="shared" si="199"/>
        <v>5.7287999999999999E-2</v>
      </c>
      <c r="DJ106" s="7">
        <f t="shared" si="200"/>
        <v>5.6543999999999997E-2</v>
      </c>
      <c r="DK106" s="7">
        <f t="shared" si="201"/>
        <v>5.9519999999999997E-2</v>
      </c>
      <c r="DL106" s="7">
        <f t="shared" si="202"/>
        <v>7.0679999999999993E-2</v>
      </c>
      <c r="DM106" s="70" t="s">
        <v>309</v>
      </c>
      <c r="DN106" s="2"/>
      <c r="DO106" s="30"/>
      <c r="DT106" s="1"/>
      <c r="DU106" s="1"/>
      <c r="DV106" s="1"/>
      <c r="DZ106" s="1"/>
      <c r="EA106" s="1"/>
      <c r="EB106" s="1"/>
      <c r="EC106" s="1"/>
      <c r="ED106" s="224"/>
      <c r="EE106" s="225"/>
      <c r="EF106" s="226"/>
      <c r="EG106" s="226"/>
      <c r="EH106" s="1"/>
    </row>
    <row r="107" spans="1:138" ht="39.75" customHeight="1" x14ac:dyDescent="0.25">
      <c r="A107" s="241" t="s">
        <v>103</v>
      </c>
      <c r="B107" s="8" t="s">
        <v>363</v>
      </c>
      <c r="C107" s="2" t="s">
        <v>90</v>
      </c>
      <c r="D107" s="2" t="s">
        <v>99</v>
      </c>
      <c r="E107" s="2">
        <v>2003</v>
      </c>
      <c r="F107" s="68">
        <v>257</v>
      </c>
      <c r="G107" s="72">
        <v>7070</v>
      </c>
      <c r="H107" s="7">
        <v>8371</v>
      </c>
      <c r="I107" s="7">
        <v>7858</v>
      </c>
      <c r="J107" s="7">
        <v>6500</v>
      </c>
      <c r="K107" s="11">
        <v>168</v>
      </c>
      <c r="L107" s="72">
        <f>G107*0.001*2.61</f>
        <v>18.4527</v>
      </c>
      <c r="M107" s="7">
        <f t="shared" si="208"/>
        <v>19.822527999999998</v>
      </c>
      <c r="N107" s="7">
        <f t="shared" si="209"/>
        <v>18.607744</v>
      </c>
      <c r="O107" s="7">
        <f t="shared" si="210"/>
        <v>15.391999999999999</v>
      </c>
      <c r="P107" s="11">
        <f t="shared" si="211"/>
        <v>0.39782400000000001</v>
      </c>
      <c r="Q107" s="103">
        <v>3521.21</v>
      </c>
      <c r="R107" s="104">
        <v>3288.73</v>
      </c>
      <c r="S107" s="104">
        <v>3486.53</v>
      </c>
      <c r="T107" s="104">
        <v>2875</v>
      </c>
      <c r="U107" s="105">
        <v>178.2</v>
      </c>
      <c r="V107" s="72">
        <v>0</v>
      </c>
      <c r="W107" s="7">
        <v>0</v>
      </c>
      <c r="X107" s="7">
        <v>0</v>
      </c>
      <c r="Y107" s="7">
        <v>0</v>
      </c>
      <c r="Z107" s="11">
        <v>0</v>
      </c>
      <c r="AA107" s="72">
        <f>0.001*V107*1.01</f>
        <v>0</v>
      </c>
      <c r="AB107" s="7">
        <f t="shared" si="228"/>
        <v>0</v>
      </c>
      <c r="AC107" s="7">
        <f t="shared" si="229"/>
        <v>0</v>
      </c>
      <c r="AD107" s="7">
        <f t="shared" si="230"/>
        <v>0</v>
      </c>
      <c r="AE107" s="7">
        <f t="shared" si="231"/>
        <v>0</v>
      </c>
      <c r="AF107" s="72">
        <v>0</v>
      </c>
      <c r="AG107" s="7">
        <v>0</v>
      </c>
      <c r="AH107" s="7">
        <v>0</v>
      </c>
      <c r="AI107" s="7">
        <v>0</v>
      </c>
      <c r="AJ107" s="11">
        <v>0</v>
      </c>
      <c r="AK107" s="7">
        <v>0</v>
      </c>
      <c r="AL107" s="7">
        <v>0</v>
      </c>
      <c r="AM107" s="7">
        <v>0</v>
      </c>
      <c r="AN107" s="7">
        <v>0</v>
      </c>
      <c r="AO107" s="11">
        <v>0</v>
      </c>
      <c r="AP107" s="72">
        <f>AK107*0.001*1.08</f>
        <v>0</v>
      </c>
      <c r="AQ107" s="7">
        <f t="shared" si="232"/>
        <v>0</v>
      </c>
      <c r="AR107" s="7">
        <f t="shared" si="233"/>
        <v>0</v>
      </c>
      <c r="AS107" s="7">
        <f t="shared" si="234"/>
        <v>0</v>
      </c>
      <c r="AT107" s="11">
        <f t="shared" si="235"/>
        <v>0</v>
      </c>
      <c r="AU107" s="229">
        <v>0</v>
      </c>
      <c r="AV107" s="229">
        <v>0</v>
      </c>
      <c r="AW107" s="229">
        <v>0</v>
      </c>
      <c r="AX107" s="229">
        <v>0</v>
      </c>
      <c r="AY107" s="230">
        <v>0</v>
      </c>
      <c r="AZ107" s="27">
        <v>0</v>
      </c>
      <c r="BA107" s="27">
        <v>0</v>
      </c>
      <c r="BB107" s="27">
        <v>0</v>
      </c>
      <c r="BC107" s="27">
        <v>0</v>
      </c>
      <c r="BD107" s="27">
        <v>0</v>
      </c>
      <c r="BE107" s="72">
        <f>AZ107*0.001*1.08</f>
        <v>0</v>
      </c>
      <c r="BF107" s="7">
        <f t="shared" si="236"/>
        <v>0</v>
      </c>
      <c r="BG107" s="7">
        <f t="shared" si="237"/>
        <v>0</v>
      </c>
      <c r="BH107" s="7">
        <f t="shared" si="238"/>
        <v>0</v>
      </c>
      <c r="BI107" s="7">
        <f t="shared" si="239"/>
        <v>0</v>
      </c>
      <c r="BJ107" s="72">
        <v>0</v>
      </c>
      <c r="BK107" s="7">
        <v>0</v>
      </c>
      <c r="BL107" s="7">
        <v>0</v>
      </c>
      <c r="BM107" s="7">
        <v>0</v>
      </c>
      <c r="BN107" s="11">
        <v>0</v>
      </c>
      <c r="BO107" s="7">
        <v>0</v>
      </c>
      <c r="BP107" s="7">
        <v>0</v>
      </c>
      <c r="BQ107" s="7">
        <v>0</v>
      </c>
      <c r="BR107" s="7">
        <v>0</v>
      </c>
      <c r="BS107" s="7">
        <v>0</v>
      </c>
      <c r="BT107" s="72">
        <f>BO107*0.001</f>
        <v>0</v>
      </c>
      <c r="BU107" s="7">
        <f t="shared" si="240"/>
        <v>0</v>
      </c>
      <c r="BV107" s="7">
        <f t="shared" si="241"/>
        <v>0</v>
      </c>
      <c r="BW107" s="7">
        <f t="shared" si="242"/>
        <v>0</v>
      </c>
      <c r="BX107" s="7">
        <f t="shared" si="243"/>
        <v>0</v>
      </c>
      <c r="BY107" s="72">
        <v>0</v>
      </c>
      <c r="BZ107" s="7">
        <v>0</v>
      </c>
      <c r="CA107" s="7">
        <v>0</v>
      </c>
      <c r="CB107" s="7">
        <v>0</v>
      </c>
      <c r="CC107" s="11">
        <v>0</v>
      </c>
      <c r="CD107" s="72">
        <v>0</v>
      </c>
      <c r="CE107" s="7">
        <v>0</v>
      </c>
      <c r="CF107" s="7">
        <v>0</v>
      </c>
      <c r="CG107" s="7">
        <v>0</v>
      </c>
      <c r="CH107" s="11">
        <v>0</v>
      </c>
      <c r="CI107" s="72">
        <v>0</v>
      </c>
      <c r="CJ107" s="7">
        <v>0</v>
      </c>
      <c r="CK107" s="7">
        <v>0</v>
      </c>
      <c r="CL107" s="7">
        <v>0</v>
      </c>
      <c r="CM107" s="7">
        <v>0</v>
      </c>
      <c r="CN107" s="10">
        <f t="shared" si="203"/>
        <v>0</v>
      </c>
      <c r="CO107" s="6">
        <f t="shared" si="204"/>
        <v>0</v>
      </c>
      <c r="CP107" s="6">
        <f t="shared" si="205"/>
        <v>0</v>
      </c>
      <c r="CQ107" s="6">
        <f t="shared" si="206"/>
        <v>0</v>
      </c>
      <c r="CR107" s="9">
        <f t="shared" si="207"/>
        <v>0</v>
      </c>
      <c r="CS107" s="72">
        <f t="shared" si="212"/>
        <v>18.4527</v>
      </c>
      <c r="CT107" s="7">
        <f t="shared" si="213"/>
        <v>19.822527999999998</v>
      </c>
      <c r="CU107" s="7">
        <f t="shared" si="214"/>
        <v>18.607744</v>
      </c>
      <c r="CV107" s="7">
        <f t="shared" si="215"/>
        <v>15.391999999999999</v>
      </c>
      <c r="CW107" s="11">
        <f t="shared" si="216"/>
        <v>0.39782400000000001</v>
      </c>
      <c r="CX107" s="7">
        <f t="shared" si="217"/>
        <v>18.4527</v>
      </c>
      <c r="CY107" s="7">
        <f t="shared" si="218"/>
        <v>19.822527999999998</v>
      </c>
      <c r="CZ107" s="7">
        <f t="shared" si="219"/>
        <v>18.607744</v>
      </c>
      <c r="DA107" s="7">
        <f t="shared" si="220"/>
        <v>15.391999999999999</v>
      </c>
      <c r="DB107" s="11">
        <f t="shared" si="221"/>
        <v>0.39782400000000001</v>
      </c>
      <c r="DC107" s="7">
        <f t="shared" si="222"/>
        <v>3521.21</v>
      </c>
      <c r="DD107" s="7">
        <f t="shared" si="223"/>
        <v>3288.73</v>
      </c>
      <c r="DE107" s="7">
        <f t="shared" si="224"/>
        <v>3486.53</v>
      </c>
      <c r="DF107" s="7">
        <f t="shared" si="225"/>
        <v>2875</v>
      </c>
      <c r="DG107" s="7">
        <f t="shared" si="226"/>
        <v>178.2</v>
      </c>
      <c r="DH107" s="72">
        <f t="shared" si="227"/>
        <v>2.6300400000000002</v>
      </c>
      <c r="DI107" s="7">
        <f>(0.331*H107+0.252*W107+0.311*AL107+0.254*BA107+0.018*BP107)/1000</f>
        <v>2.7708010000000001</v>
      </c>
      <c r="DJ107" s="7">
        <f>(0.331*I107+0.252*X107+0.311*AM107+0.254*BB107+0.018*BQ107)/1000</f>
        <v>2.6009980000000001</v>
      </c>
      <c r="DK107" s="7">
        <f>(0.331*J107+0.252*Y107+0.311*AN107+0.254*BC107+0.018*BR107)/1000</f>
        <v>2.1515</v>
      </c>
      <c r="DL107" s="7">
        <f>(0.331*K107+0.252*Z107+0.311*AO107+0.254*BD107+0.018*BS107)/1000</f>
        <v>5.5608000000000005E-2</v>
      </c>
      <c r="DM107" s="70" t="s">
        <v>309</v>
      </c>
      <c r="DN107" s="2"/>
      <c r="DO107" s="30"/>
      <c r="DT107" s="1"/>
      <c r="DU107" s="1"/>
      <c r="DV107" s="1"/>
      <c r="DZ107" s="1"/>
      <c r="EA107" s="1"/>
      <c r="EB107" s="1"/>
      <c r="EC107" s="1"/>
      <c r="ED107" s="224"/>
      <c r="EE107" s="225"/>
      <c r="EF107" s="226"/>
      <c r="EG107" s="226"/>
      <c r="EH107" s="1"/>
    </row>
    <row r="108" spans="1:138" ht="27.75" customHeight="1" x14ac:dyDescent="0.25">
      <c r="A108" s="241" t="s">
        <v>1454</v>
      </c>
      <c r="B108" s="8" t="s">
        <v>177</v>
      </c>
      <c r="C108" s="2" t="s">
        <v>1399</v>
      </c>
      <c r="D108" s="2" t="s">
        <v>2</v>
      </c>
      <c r="E108" s="2" t="s">
        <v>309</v>
      </c>
      <c r="F108" s="68" t="s">
        <v>309</v>
      </c>
      <c r="G108" s="72">
        <v>111</v>
      </c>
      <c r="H108" s="7">
        <v>36</v>
      </c>
      <c r="I108" s="7">
        <v>76</v>
      </c>
      <c r="J108" s="7">
        <v>218</v>
      </c>
      <c r="K108" s="11">
        <v>162</v>
      </c>
      <c r="L108" s="72">
        <f t="shared" ref="L108:L116" si="244">G108*0.001*2.368</f>
        <v>0.26284799999999997</v>
      </c>
      <c r="M108" s="7">
        <f t="shared" si="208"/>
        <v>8.5248000000000004E-2</v>
      </c>
      <c r="N108" s="7">
        <f t="shared" si="209"/>
        <v>0.17996799999999999</v>
      </c>
      <c r="O108" s="7">
        <f t="shared" si="210"/>
        <v>0.51622400000000002</v>
      </c>
      <c r="P108" s="11">
        <f t="shared" si="211"/>
        <v>0.38361600000000001</v>
      </c>
      <c r="Q108" s="71">
        <v>147.18</v>
      </c>
      <c r="R108" s="27">
        <v>134.11000000000001</v>
      </c>
      <c r="S108" s="27">
        <v>132.02000000000001</v>
      </c>
      <c r="T108" s="27">
        <v>148.55000000000001</v>
      </c>
      <c r="U108" s="28">
        <v>141.03</v>
      </c>
      <c r="V108" s="72">
        <v>0</v>
      </c>
      <c r="W108" s="7">
        <v>0</v>
      </c>
      <c r="X108" s="7">
        <v>0</v>
      </c>
      <c r="Y108" s="7">
        <v>0</v>
      </c>
      <c r="Z108" s="11">
        <v>0</v>
      </c>
      <c r="AA108" s="72">
        <f t="shared" ref="AA108:AA116" si="245">0.001*V108*1.195</f>
        <v>0</v>
      </c>
      <c r="AB108" s="7">
        <f t="shared" si="228"/>
        <v>0</v>
      </c>
      <c r="AC108" s="7">
        <f t="shared" si="229"/>
        <v>0</v>
      </c>
      <c r="AD108" s="7">
        <f t="shared" si="230"/>
        <v>0</v>
      </c>
      <c r="AE108" s="7">
        <f t="shared" si="231"/>
        <v>0</v>
      </c>
      <c r="AF108" s="72">
        <v>0</v>
      </c>
      <c r="AG108" s="7">
        <v>0</v>
      </c>
      <c r="AH108" s="7">
        <v>0</v>
      </c>
      <c r="AI108" s="7">
        <v>0</v>
      </c>
      <c r="AJ108" s="11">
        <v>0</v>
      </c>
      <c r="AK108" s="7">
        <v>0</v>
      </c>
      <c r="AL108" s="7">
        <v>0</v>
      </c>
      <c r="AM108" s="7">
        <v>0</v>
      </c>
      <c r="AN108" s="7">
        <v>0</v>
      </c>
      <c r="AO108" s="11">
        <v>0</v>
      </c>
      <c r="AP108" s="72">
        <f t="shared" ref="AP108:AP116" si="246">AK108*0.001*1.182</f>
        <v>0</v>
      </c>
      <c r="AQ108" s="7">
        <f t="shared" si="232"/>
        <v>0</v>
      </c>
      <c r="AR108" s="7">
        <f t="shared" si="233"/>
        <v>0</v>
      </c>
      <c r="AS108" s="7">
        <f t="shared" si="234"/>
        <v>0</v>
      </c>
      <c r="AT108" s="11">
        <f t="shared" si="235"/>
        <v>0</v>
      </c>
      <c r="AU108" s="27">
        <v>0</v>
      </c>
      <c r="AV108" s="27">
        <v>0</v>
      </c>
      <c r="AW108" s="27">
        <v>0</v>
      </c>
      <c r="AX108" s="27">
        <v>0</v>
      </c>
      <c r="AY108" s="28">
        <v>0</v>
      </c>
      <c r="AZ108" s="27">
        <v>0</v>
      </c>
      <c r="BA108" s="27">
        <v>0</v>
      </c>
      <c r="BB108" s="27">
        <v>0</v>
      </c>
      <c r="BC108" s="27">
        <v>0</v>
      </c>
      <c r="BD108" s="27">
        <v>0</v>
      </c>
      <c r="BE108" s="72">
        <f t="shared" ref="BE108:BE116" si="247">AZ108*0.001*1.204</f>
        <v>0</v>
      </c>
      <c r="BF108" s="7">
        <f t="shared" si="236"/>
        <v>0</v>
      </c>
      <c r="BG108" s="7">
        <f t="shared" si="237"/>
        <v>0</v>
      </c>
      <c r="BH108" s="7">
        <f t="shared" si="238"/>
        <v>0</v>
      </c>
      <c r="BI108" s="7">
        <f t="shared" si="239"/>
        <v>0</v>
      </c>
      <c r="BJ108" s="72">
        <v>0</v>
      </c>
      <c r="BK108" s="7">
        <v>0</v>
      </c>
      <c r="BL108" s="7">
        <v>0</v>
      </c>
      <c r="BM108" s="7">
        <v>0</v>
      </c>
      <c r="BN108" s="11">
        <v>0</v>
      </c>
      <c r="BO108" s="7">
        <v>0</v>
      </c>
      <c r="BP108" s="7">
        <v>0</v>
      </c>
      <c r="BQ108" s="7">
        <v>0</v>
      </c>
      <c r="BR108" s="7">
        <v>0</v>
      </c>
      <c r="BS108" s="7">
        <v>0</v>
      </c>
      <c r="BT108" s="72">
        <f t="shared" ref="BT108:BT116" si="248">BO108*0.001*1.113</f>
        <v>0</v>
      </c>
      <c r="BU108" s="7">
        <f t="shared" si="240"/>
        <v>0</v>
      </c>
      <c r="BV108" s="7">
        <f t="shared" si="241"/>
        <v>0</v>
      </c>
      <c r="BW108" s="7">
        <f t="shared" si="242"/>
        <v>0</v>
      </c>
      <c r="BX108" s="7">
        <f t="shared" si="243"/>
        <v>0</v>
      </c>
      <c r="BY108" s="72">
        <v>0</v>
      </c>
      <c r="BZ108" s="7">
        <v>0</v>
      </c>
      <c r="CA108" s="7">
        <v>0</v>
      </c>
      <c r="CB108" s="7">
        <v>0</v>
      </c>
      <c r="CC108" s="11">
        <v>0</v>
      </c>
      <c r="CD108" s="72">
        <v>0</v>
      </c>
      <c r="CE108" s="7">
        <v>0</v>
      </c>
      <c r="CF108" s="7">
        <v>0</v>
      </c>
      <c r="CG108" s="7">
        <v>0</v>
      </c>
      <c r="CH108" s="11">
        <v>0</v>
      </c>
      <c r="CI108" s="72">
        <v>0</v>
      </c>
      <c r="CJ108" s="7">
        <v>0</v>
      </c>
      <c r="CK108" s="7">
        <v>0</v>
      </c>
      <c r="CL108" s="7">
        <v>0</v>
      </c>
      <c r="CM108" s="7">
        <v>0</v>
      </c>
      <c r="CN108" s="72">
        <f t="shared" si="203"/>
        <v>0</v>
      </c>
      <c r="CO108" s="7">
        <f t="shared" si="204"/>
        <v>0</v>
      </c>
      <c r="CP108" s="7">
        <f t="shared" si="205"/>
        <v>0</v>
      </c>
      <c r="CQ108" s="7">
        <f t="shared" si="206"/>
        <v>0</v>
      </c>
      <c r="CR108" s="11">
        <f t="shared" si="207"/>
        <v>0</v>
      </c>
      <c r="CS108" s="72">
        <f t="shared" si="212"/>
        <v>0.26284799999999997</v>
      </c>
      <c r="CT108" s="7">
        <f t="shared" si="213"/>
        <v>8.5248000000000004E-2</v>
      </c>
      <c r="CU108" s="7">
        <f t="shared" si="214"/>
        <v>0.17996799999999999</v>
      </c>
      <c r="CV108" s="7">
        <f t="shared" si="215"/>
        <v>0.51622400000000002</v>
      </c>
      <c r="CW108" s="11">
        <f t="shared" si="216"/>
        <v>0.38361600000000001</v>
      </c>
      <c r="CX108" s="7">
        <f t="shared" si="217"/>
        <v>0.26284799999999997</v>
      </c>
      <c r="CY108" s="7">
        <f t="shared" si="218"/>
        <v>8.5248000000000004E-2</v>
      </c>
      <c r="CZ108" s="7">
        <f t="shared" si="219"/>
        <v>0.17996799999999999</v>
      </c>
      <c r="DA108" s="7">
        <f t="shared" si="220"/>
        <v>0.51622400000000002</v>
      </c>
      <c r="DB108" s="11">
        <f t="shared" si="221"/>
        <v>0.38361600000000001</v>
      </c>
      <c r="DC108" s="7">
        <f t="shared" si="222"/>
        <v>147.18</v>
      </c>
      <c r="DD108" s="7">
        <f t="shared" si="223"/>
        <v>134.11000000000001</v>
      </c>
      <c r="DE108" s="7">
        <f t="shared" si="224"/>
        <v>132.02000000000001</v>
      </c>
      <c r="DF108" s="7">
        <f t="shared" si="225"/>
        <v>148.55000000000001</v>
      </c>
      <c r="DG108" s="7">
        <f t="shared" si="226"/>
        <v>141.03</v>
      </c>
      <c r="DH108" s="72">
        <f t="shared" si="227"/>
        <v>4.1292000000000002E-2</v>
      </c>
      <c r="DI108" s="7">
        <f t="shared" ref="DI108:DI141" si="249">(0.372*H108+0.252*W108+0.311*AL108+0.254*BA108+0.018*BP108)/1000</f>
        <v>1.3391999999999999E-2</v>
      </c>
      <c r="DJ108" s="7">
        <f t="shared" ref="DJ108:DJ141" si="250">(0.372*I108+0.252*X108+0.311*AM108+0.254*BB108+0.018*BQ108)/1000</f>
        <v>2.8271999999999999E-2</v>
      </c>
      <c r="DK108" s="7">
        <f t="shared" ref="DK108:DK141" si="251">(0.372*J108+0.252*Y108+0.311*AN108+0.254*BC108+0.018*BR108)/1000</f>
        <v>8.1096000000000001E-2</v>
      </c>
      <c r="DL108" s="7">
        <f t="shared" ref="DL108:DL141" si="252">(0.372*K108+0.252*Z108+0.311*AO108+0.254*BD108+0.018*BS108)/1000</f>
        <v>6.0264000000000005E-2</v>
      </c>
      <c r="DM108" s="70" t="s">
        <v>309</v>
      </c>
      <c r="DN108" s="2"/>
      <c r="DO108" s="30"/>
      <c r="DT108" s="1"/>
      <c r="DU108" s="1"/>
      <c r="DV108" s="1"/>
      <c r="DZ108" s="1"/>
      <c r="EA108" s="1"/>
      <c r="EB108" s="1"/>
      <c r="EC108" s="1"/>
      <c r="ED108" s="224"/>
      <c r="EE108" s="225"/>
      <c r="EF108" s="226"/>
      <c r="EG108" s="226"/>
      <c r="EH108" s="1"/>
    </row>
    <row r="109" spans="1:138" ht="42.75" customHeight="1" x14ac:dyDescent="0.25">
      <c r="A109" s="241" t="s">
        <v>1467</v>
      </c>
      <c r="B109" s="8" t="s">
        <v>201</v>
      </c>
      <c r="C109" s="2" t="s">
        <v>1416</v>
      </c>
      <c r="D109" s="2" t="s">
        <v>0</v>
      </c>
      <c r="E109" s="2" t="s">
        <v>309</v>
      </c>
      <c r="F109" s="68" t="s">
        <v>309</v>
      </c>
      <c r="G109" s="72">
        <v>0</v>
      </c>
      <c r="H109" s="7">
        <v>40</v>
      </c>
      <c r="I109" s="7">
        <v>153</v>
      </c>
      <c r="J109" s="7">
        <v>127</v>
      </c>
      <c r="K109" s="11">
        <v>138</v>
      </c>
      <c r="L109" s="72">
        <f t="shared" si="244"/>
        <v>0</v>
      </c>
      <c r="M109" s="7">
        <f t="shared" si="208"/>
        <v>9.4719999999999999E-2</v>
      </c>
      <c r="N109" s="7">
        <f t="shared" si="209"/>
        <v>0.36230399999999996</v>
      </c>
      <c r="O109" s="7">
        <f t="shared" si="210"/>
        <v>0.300736</v>
      </c>
      <c r="P109" s="11">
        <f t="shared" si="211"/>
        <v>0.32678400000000002</v>
      </c>
      <c r="Q109" s="71">
        <v>0</v>
      </c>
      <c r="R109" s="27">
        <v>15.57</v>
      </c>
      <c r="S109" s="27">
        <v>52.64</v>
      </c>
      <c r="T109" s="27">
        <v>47.97</v>
      </c>
      <c r="U109" s="28">
        <v>48.99</v>
      </c>
      <c r="V109" s="72">
        <v>0</v>
      </c>
      <c r="W109" s="7">
        <v>0</v>
      </c>
      <c r="X109" s="7">
        <v>0</v>
      </c>
      <c r="Y109" s="7">
        <v>0</v>
      </c>
      <c r="Z109" s="11">
        <v>0</v>
      </c>
      <c r="AA109" s="72">
        <f t="shared" si="245"/>
        <v>0</v>
      </c>
      <c r="AB109" s="7">
        <f t="shared" si="228"/>
        <v>0</v>
      </c>
      <c r="AC109" s="7">
        <f t="shared" si="229"/>
        <v>0</v>
      </c>
      <c r="AD109" s="7">
        <f t="shared" si="230"/>
        <v>0</v>
      </c>
      <c r="AE109" s="7">
        <f t="shared" si="231"/>
        <v>0</v>
      </c>
      <c r="AF109" s="72">
        <v>0</v>
      </c>
      <c r="AG109" s="7">
        <v>0</v>
      </c>
      <c r="AH109" s="7">
        <v>0</v>
      </c>
      <c r="AI109" s="7">
        <v>0</v>
      </c>
      <c r="AJ109" s="11">
        <v>0</v>
      </c>
      <c r="AK109" s="7">
        <v>0</v>
      </c>
      <c r="AL109" s="7">
        <v>0</v>
      </c>
      <c r="AM109" s="7">
        <v>0</v>
      </c>
      <c r="AN109" s="7">
        <v>0</v>
      </c>
      <c r="AO109" s="11">
        <v>0</v>
      </c>
      <c r="AP109" s="72">
        <f t="shared" si="246"/>
        <v>0</v>
      </c>
      <c r="AQ109" s="7">
        <f t="shared" si="232"/>
        <v>0</v>
      </c>
      <c r="AR109" s="7">
        <f t="shared" si="233"/>
        <v>0</v>
      </c>
      <c r="AS109" s="7">
        <f t="shared" si="234"/>
        <v>0</v>
      </c>
      <c r="AT109" s="11">
        <f t="shared" si="235"/>
        <v>0</v>
      </c>
      <c r="AU109" s="27">
        <v>0</v>
      </c>
      <c r="AV109" s="27">
        <v>0</v>
      </c>
      <c r="AW109" s="27">
        <v>0</v>
      </c>
      <c r="AX109" s="27">
        <v>0</v>
      </c>
      <c r="AY109" s="28">
        <v>0</v>
      </c>
      <c r="AZ109" s="27">
        <v>0</v>
      </c>
      <c r="BA109" s="27">
        <v>0</v>
      </c>
      <c r="BB109" s="27">
        <v>0</v>
      </c>
      <c r="BC109" s="27">
        <v>0</v>
      </c>
      <c r="BD109" s="27">
        <v>0</v>
      </c>
      <c r="BE109" s="72">
        <f t="shared" si="247"/>
        <v>0</v>
      </c>
      <c r="BF109" s="7">
        <f t="shared" si="236"/>
        <v>0</v>
      </c>
      <c r="BG109" s="7">
        <f t="shared" si="237"/>
        <v>0</v>
      </c>
      <c r="BH109" s="7">
        <f t="shared" si="238"/>
        <v>0</v>
      </c>
      <c r="BI109" s="7">
        <f t="shared" si="239"/>
        <v>0</v>
      </c>
      <c r="BJ109" s="72">
        <v>0</v>
      </c>
      <c r="BK109" s="7">
        <v>0</v>
      </c>
      <c r="BL109" s="7">
        <v>0</v>
      </c>
      <c r="BM109" s="7">
        <v>0</v>
      </c>
      <c r="BN109" s="11">
        <v>0</v>
      </c>
      <c r="BO109" s="7">
        <v>0</v>
      </c>
      <c r="BP109" s="7">
        <v>0</v>
      </c>
      <c r="BQ109" s="7">
        <v>0</v>
      </c>
      <c r="BR109" s="7">
        <v>0</v>
      </c>
      <c r="BS109" s="7">
        <v>0</v>
      </c>
      <c r="BT109" s="72">
        <f t="shared" si="248"/>
        <v>0</v>
      </c>
      <c r="BU109" s="7">
        <f t="shared" si="240"/>
        <v>0</v>
      </c>
      <c r="BV109" s="7">
        <f t="shared" si="241"/>
        <v>0</v>
      </c>
      <c r="BW109" s="7">
        <f t="shared" si="242"/>
        <v>0</v>
      </c>
      <c r="BX109" s="7">
        <f t="shared" si="243"/>
        <v>0</v>
      </c>
      <c r="BY109" s="72">
        <v>0</v>
      </c>
      <c r="BZ109" s="7">
        <v>0</v>
      </c>
      <c r="CA109" s="7">
        <v>0</v>
      </c>
      <c r="CB109" s="7">
        <v>0</v>
      </c>
      <c r="CC109" s="11">
        <v>0</v>
      </c>
      <c r="CD109" s="72">
        <v>0</v>
      </c>
      <c r="CE109" s="7">
        <v>0</v>
      </c>
      <c r="CF109" s="7">
        <v>0</v>
      </c>
      <c r="CG109" s="7">
        <v>0</v>
      </c>
      <c r="CH109" s="11">
        <v>0</v>
      </c>
      <c r="CI109" s="72">
        <v>0</v>
      </c>
      <c r="CJ109" s="7">
        <v>0</v>
      </c>
      <c r="CK109" s="7">
        <v>0</v>
      </c>
      <c r="CL109" s="7">
        <v>0</v>
      </c>
      <c r="CM109" s="7">
        <v>0</v>
      </c>
      <c r="CN109" s="72">
        <f t="shared" si="203"/>
        <v>0</v>
      </c>
      <c r="CO109" s="7">
        <f t="shared" si="204"/>
        <v>0</v>
      </c>
      <c r="CP109" s="7">
        <f t="shared" si="205"/>
        <v>0</v>
      </c>
      <c r="CQ109" s="7">
        <f t="shared" si="206"/>
        <v>0</v>
      </c>
      <c r="CR109" s="11">
        <f t="shared" si="207"/>
        <v>0</v>
      </c>
      <c r="CS109" s="72">
        <f t="shared" si="212"/>
        <v>0</v>
      </c>
      <c r="CT109" s="7">
        <f t="shared" si="213"/>
        <v>9.4719999999999999E-2</v>
      </c>
      <c r="CU109" s="7">
        <f t="shared" si="214"/>
        <v>0.36230399999999996</v>
      </c>
      <c r="CV109" s="7">
        <f t="shared" si="215"/>
        <v>0.300736</v>
      </c>
      <c r="CW109" s="11">
        <f t="shared" si="216"/>
        <v>0.32678400000000002</v>
      </c>
      <c r="CX109" s="7">
        <f t="shared" si="217"/>
        <v>0</v>
      </c>
      <c r="CY109" s="7">
        <f t="shared" si="218"/>
        <v>9.4719999999999999E-2</v>
      </c>
      <c r="CZ109" s="7">
        <f t="shared" si="219"/>
        <v>0.36230399999999996</v>
      </c>
      <c r="DA109" s="7">
        <f t="shared" si="220"/>
        <v>0.300736</v>
      </c>
      <c r="DB109" s="11">
        <f t="shared" si="221"/>
        <v>0.32678400000000002</v>
      </c>
      <c r="DC109" s="7">
        <f t="shared" si="222"/>
        <v>0</v>
      </c>
      <c r="DD109" s="7">
        <f t="shared" si="223"/>
        <v>15.57</v>
      </c>
      <c r="DE109" s="7">
        <f t="shared" si="224"/>
        <v>52.64</v>
      </c>
      <c r="DF109" s="7">
        <f t="shared" si="225"/>
        <v>47.97</v>
      </c>
      <c r="DG109" s="7">
        <f t="shared" si="226"/>
        <v>48.99</v>
      </c>
      <c r="DH109" s="72">
        <f t="shared" si="227"/>
        <v>0</v>
      </c>
      <c r="DI109" s="7">
        <f t="shared" si="249"/>
        <v>1.4879999999999999E-2</v>
      </c>
      <c r="DJ109" s="7">
        <f t="shared" si="250"/>
        <v>5.6915999999999994E-2</v>
      </c>
      <c r="DK109" s="7">
        <f t="shared" si="251"/>
        <v>4.7244000000000001E-2</v>
      </c>
      <c r="DL109" s="7">
        <f t="shared" si="252"/>
        <v>5.1336E-2</v>
      </c>
      <c r="DM109" s="70" t="s">
        <v>309</v>
      </c>
      <c r="DN109" s="2"/>
      <c r="DO109" s="30"/>
      <c r="DT109" s="1"/>
      <c r="DU109" s="1"/>
      <c r="DV109" s="1"/>
      <c r="DZ109" s="1"/>
      <c r="EA109" s="1"/>
      <c r="EB109" s="1"/>
      <c r="EC109" s="1"/>
      <c r="ED109" s="224"/>
      <c r="EE109" s="225"/>
      <c r="EF109" s="226"/>
      <c r="EG109" s="226"/>
      <c r="EH109" s="1"/>
    </row>
    <row r="110" spans="1:138" ht="35.25" customHeight="1" x14ac:dyDescent="0.25">
      <c r="A110" s="241" t="s">
        <v>1419</v>
      </c>
      <c r="B110" s="8" t="s">
        <v>936</v>
      </c>
      <c r="C110" s="2" t="s">
        <v>1401</v>
      </c>
      <c r="D110" s="2" t="s">
        <v>1413</v>
      </c>
      <c r="E110" s="2" t="s">
        <v>309</v>
      </c>
      <c r="F110" s="68" t="s">
        <v>309</v>
      </c>
      <c r="G110" s="72">
        <v>1782</v>
      </c>
      <c r="H110" s="7">
        <v>1379</v>
      </c>
      <c r="I110" s="7">
        <v>15</v>
      </c>
      <c r="J110" s="7">
        <v>7</v>
      </c>
      <c r="K110" s="11">
        <v>136</v>
      </c>
      <c r="L110" s="72">
        <f t="shared" si="244"/>
        <v>4.2197759999999995</v>
      </c>
      <c r="M110" s="7">
        <f t="shared" si="208"/>
        <v>3.2654719999999999</v>
      </c>
      <c r="N110" s="7">
        <f t="shared" si="209"/>
        <v>3.5519999999999996E-2</v>
      </c>
      <c r="O110" s="7">
        <f t="shared" si="210"/>
        <v>1.6576E-2</v>
      </c>
      <c r="P110" s="11">
        <f t="shared" si="211"/>
        <v>0.322048</v>
      </c>
      <c r="Q110" s="71">
        <v>518.99</v>
      </c>
      <c r="R110" s="27">
        <v>432.62</v>
      </c>
      <c r="S110" s="27">
        <v>193.9</v>
      </c>
      <c r="T110" s="27">
        <v>227.47</v>
      </c>
      <c r="U110" s="28">
        <v>241.36</v>
      </c>
      <c r="V110" s="72">
        <v>0</v>
      </c>
      <c r="W110" s="7">
        <v>0</v>
      </c>
      <c r="X110" s="7">
        <v>0</v>
      </c>
      <c r="Y110" s="7">
        <v>0</v>
      </c>
      <c r="Z110" s="11">
        <v>0</v>
      </c>
      <c r="AA110" s="72">
        <f t="shared" si="245"/>
        <v>0</v>
      </c>
      <c r="AB110" s="7">
        <f t="shared" si="228"/>
        <v>0</v>
      </c>
      <c r="AC110" s="7">
        <f t="shared" si="229"/>
        <v>0</v>
      </c>
      <c r="AD110" s="7">
        <f t="shared" si="230"/>
        <v>0</v>
      </c>
      <c r="AE110" s="7">
        <f t="shared" si="231"/>
        <v>0</v>
      </c>
      <c r="AF110" s="72">
        <v>0</v>
      </c>
      <c r="AG110" s="7">
        <v>0</v>
      </c>
      <c r="AH110" s="7">
        <v>0</v>
      </c>
      <c r="AI110" s="7">
        <v>0</v>
      </c>
      <c r="AJ110" s="11">
        <v>0</v>
      </c>
      <c r="AK110" s="7">
        <v>0</v>
      </c>
      <c r="AL110" s="7">
        <v>0</v>
      </c>
      <c r="AM110" s="7">
        <v>0</v>
      </c>
      <c r="AN110" s="7">
        <v>0</v>
      </c>
      <c r="AO110" s="11">
        <v>0</v>
      </c>
      <c r="AP110" s="72">
        <f t="shared" si="246"/>
        <v>0</v>
      </c>
      <c r="AQ110" s="7">
        <f t="shared" si="232"/>
        <v>0</v>
      </c>
      <c r="AR110" s="7">
        <f t="shared" si="233"/>
        <v>0</v>
      </c>
      <c r="AS110" s="7">
        <f t="shared" si="234"/>
        <v>0</v>
      </c>
      <c r="AT110" s="11">
        <f t="shared" si="235"/>
        <v>0</v>
      </c>
      <c r="AU110" s="27">
        <v>0</v>
      </c>
      <c r="AV110" s="27">
        <v>0</v>
      </c>
      <c r="AW110" s="27">
        <v>0</v>
      </c>
      <c r="AX110" s="27">
        <v>0</v>
      </c>
      <c r="AY110" s="28">
        <v>0</v>
      </c>
      <c r="AZ110" s="27">
        <v>0</v>
      </c>
      <c r="BA110" s="27">
        <v>0</v>
      </c>
      <c r="BB110" s="27">
        <v>0</v>
      </c>
      <c r="BC110" s="27">
        <v>0</v>
      </c>
      <c r="BD110" s="27">
        <v>0</v>
      </c>
      <c r="BE110" s="72">
        <f t="shared" si="247"/>
        <v>0</v>
      </c>
      <c r="BF110" s="7">
        <f t="shared" si="236"/>
        <v>0</v>
      </c>
      <c r="BG110" s="7">
        <f t="shared" si="237"/>
        <v>0</v>
      </c>
      <c r="BH110" s="7">
        <f t="shared" si="238"/>
        <v>0</v>
      </c>
      <c r="BI110" s="7">
        <f t="shared" si="239"/>
        <v>0</v>
      </c>
      <c r="BJ110" s="72">
        <v>0</v>
      </c>
      <c r="BK110" s="7">
        <v>0</v>
      </c>
      <c r="BL110" s="7">
        <v>0</v>
      </c>
      <c r="BM110" s="7">
        <v>0</v>
      </c>
      <c r="BN110" s="11">
        <v>0</v>
      </c>
      <c r="BO110" s="7">
        <v>0</v>
      </c>
      <c r="BP110" s="7">
        <v>0</v>
      </c>
      <c r="BQ110" s="7">
        <v>0</v>
      </c>
      <c r="BR110" s="7">
        <v>0</v>
      </c>
      <c r="BS110" s="7">
        <v>0</v>
      </c>
      <c r="BT110" s="72">
        <f t="shared" si="248"/>
        <v>0</v>
      </c>
      <c r="BU110" s="7">
        <f t="shared" si="240"/>
        <v>0</v>
      </c>
      <c r="BV110" s="7">
        <f t="shared" si="241"/>
        <v>0</v>
      </c>
      <c r="BW110" s="7">
        <f t="shared" si="242"/>
        <v>0</v>
      </c>
      <c r="BX110" s="7">
        <f t="shared" si="243"/>
        <v>0</v>
      </c>
      <c r="BY110" s="72">
        <v>0</v>
      </c>
      <c r="BZ110" s="7">
        <v>0</v>
      </c>
      <c r="CA110" s="7">
        <v>0</v>
      </c>
      <c r="CB110" s="7">
        <v>0</v>
      </c>
      <c r="CC110" s="11">
        <v>0</v>
      </c>
      <c r="CD110" s="72">
        <v>0</v>
      </c>
      <c r="CE110" s="7">
        <v>0</v>
      </c>
      <c r="CF110" s="7">
        <v>0</v>
      </c>
      <c r="CG110" s="7">
        <v>0</v>
      </c>
      <c r="CH110" s="11">
        <v>0</v>
      </c>
      <c r="CI110" s="72">
        <v>0</v>
      </c>
      <c r="CJ110" s="7">
        <v>0</v>
      </c>
      <c r="CK110" s="7">
        <v>0</v>
      </c>
      <c r="CL110" s="7">
        <v>0</v>
      </c>
      <c r="CM110" s="7">
        <v>0</v>
      </c>
      <c r="CN110" s="72">
        <f t="shared" si="203"/>
        <v>0</v>
      </c>
      <c r="CO110" s="7">
        <f t="shared" si="204"/>
        <v>0</v>
      </c>
      <c r="CP110" s="7">
        <f t="shared" si="205"/>
        <v>0</v>
      </c>
      <c r="CQ110" s="7">
        <f t="shared" si="206"/>
        <v>0</v>
      </c>
      <c r="CR110" s="11">
        <f t="shared" si="207"/>
        <v>0</v>
      </c>
      <c r="CS110" s="72">
        <f t="shared" si="212"/>
        <v>4.2197759999999995</v>
      </c>
      <c r="CT110" s="7">
        <f t="shared" si="213"/>
        <v>3.2654719999999999</v>
      </c>
      <c r="CU110" s="7">
        <f t="shared" si="214"/>
        <v>3.5519999999999996E-2</v>
      </c>
      <c r="CV110" s="7">
        <f t="shared" si="215"/>
        <v>1.6576E-2</v>
      </c>
      <c r="CW110" s="11">
        <f t="shared" si="216"/>
        <v>0.322048</v>
      </c>
      <c r="CX110" s="7">
        <f t="shared" si="217"/>
        <v>4.2197759999999995</v>
      </c>
      <c r="CY110" s="7">
        <f t="shared" si="218"/>
        <v>3.2654719999999999</v>
      </c>
      <c r="CZ110" s="7">
        <f t="shared" si="219"/>
        <v>3.5519999999999996E-2</v>
      </c>
      <c r="DA110" s="7">
        <f t="shared" si="220"/>
        <v>1.6576E-2</v>
      </c>
      <c r="DB110" s="11">
        <f t="shared" si="221"/>
        <v>0.322048</v>
      </c>
      <c r="DC110" s="7">
        <f t="shared" si="222"/>
        <v>518.99</v>
      </c>
      <c r="DD110" s="7">
        <f t="shared" si="223"/>
        <v>432.62</v>
      </c>
      <c r="DE110" s="7">
        <f t="shared" si="224"/>
        <v>193.9</v>
      </c>
      <c r="DF110" s="7">
        <f t="shared" si="225"/>
        <v>227.47</v>
      </c>
      <c r="DG110" s="7">
        <f t="shared" si="226"/>
        <v>241.36</v>
      </c>
      <c r="DH110" s="72">
        <f t="shared" si="227"/>
        <v>0.66290400000000005</v>
      </c>
      <c r="DI110" s="7">
        <f t="shared" si="249"/>
        <v>0.51298799999999989</v>
      </c>
      <c r="DJ110" s="7">
        <f t="shared" si="250"/>
        <v>5.5799999999999999E-3</v>
      </c>
      <c r="DK110" s="7">
        <f t="shared" si="251"/>
        <v>2.604E-3</v>
      </c>
      <c r="DL110" s="7">
        <f t="shared" si="252"/>
        <v>5.0591999999999998E-2</v>
      </c>
      <c r="DM110" s="70" t="s">
        <v>309</v>
      </c>
      <c r="DN110" s="2"/>
      <c r="DO110" s="30"/>
      <c r="DT110" s="1"/>
      <c r="DU110" s="1"/>
      <c r="DV110" s="1"/>
      <c r="DZ110" s="1"/>
      <c r="EA110" s="1"/>
      <c r="EB110" s="1"/>
      <c r="EC110" s="1"/>
      <c r="ED110" s="224"/>
      <c r="EE110" s="225"/>
      <c r="EF110" s="226"/>
      <c r="EG110" s="226"/>
      <c r="EH110" s="1"/>
    </row>
    <row r="111" spans="1:138" ht="50.25" customHeight="1" x14ac:dyDescent="0.25">
      <c r="A111" s="241" t="s">
        <v>1394</v>
      </c>
      <c r="B111" s="8" t="s">
        <v>1601</v>
      </c>
      <c r="C111" s="2" t="s">
        <v>4</v>
      </c>
      <c r="D111" s="2" t="s">
        <v>1395</v>
      </c>
      <c r="E111" s="2" t="s">
        <v>309</v>
      </c>
      <c r="F111" s="68" t="s">
        <v>309</v>
      </c>
      <c r="G111" s="72">
        <v>46</v>
      </c>
      <c r="H111" s="7">
        <v>78</v>
      </c>
      <c r="I111" s="7">
        <v>69</v>
      </c>
      <c r="J111" s="7">
        <v>80</v>
      </c>
      <c r="K111" s="11">
        <v>89</v>
      </c>
      <c r="L111" s="72">
        <f t="shared" si="244"/>
        <v>0.108928</v>
      </c>
      <c r="M111" s="7">
        <f t="shared" si="208"/>
        <v>0.18470399999999998</v>
      </c>
      <c r="N111" s="7">
        <f t="shared" si="209"/>
        <v>0.16339200000000001</v>
      </c>
      <c r="O111" s="7">
        <f t="shared" si="210"/>
        <v>0.18944</v>
      </c>
      <c r="P111" s="11">
        <f t="shared" si="211"/>
        <v>0.21075199999999997</v>
      </c>
      <c r="Q111" s="71">
        <v>322.14999999999998</v>
      </c>
      <c r="R111" s="27">
        <v>400.11</v>
      </c>
      <c r="S111" s="27">
        <v>371.31</v>
      </c>
      <c r="T111" s="27">
        <v>375.06</v>
      </c>
      <c r="U111" s="28">
        <v>366.99</v>
      </c>
      <c r="V111" s="72">
        <v>0</v>
      </c>
      <c r="W111" s="7">
        <v>0</v>
      </c>
      <c r="X111" s="7">
        <v>0</v>
      </c>
      <c r="Y111" s="7">
        <v>0</v>
      </c>
      <c r="Z111" s="11">
        <v>0</v>
      </c>
      <c r="AA111" s="72">
        <f t="shared" si="245"/>
        <v>0</v>
      </c>
      <c r="AB111" s="7">
        <f t="shared" si="228"/>
        <v>0</v>
      </c>
      <c r="AC111" s="7">
        <f t="shared" si="229"/>
        <v>0</v>
      </c>
      <c r="AD111" s="7">
        <f t="shared" si="230"/>
        <v>0</v>
      </c>
      <c r="AE111" s="7">
        <f t="shared" si="231"/>
        <v>0</v>
      </c>
      <c r="AF111" s="72">
        <v>0</v>
      </c>
      <c r="AG111" s="7">
        <v>0</v>
      </c>
      <c r="AH111" s="7">
        <v>0</v>
      </c>
      <c r="AI111" s="7">
        <v>0</v>
      </c>
      <c r="AJ111" s="11">
        <v>0</v>
      </c>
      <c r="AK111" s="7">
        <v>0</v>
      </c>
      <c r="AL111" s="7">
        <v>0</v>
      </c>
      <c r="AM111" s="7">
        <v>0</v>
      </c>
      <c r="AN111" s="7">
        <v>0</v>
      </c>
      <c r="AO111" s="11">
        <v>0</v>
      </c>
      <c r="AP111" s="72">
        <f t="shared" si="246"/>
        <v>0</v>
      </c>
      <c r="AQ111" s="7">
        <f t="shared" si="232"/>
        <v>0</v>
      </c>
      <c r="AR111" s="7">
        <f t="shared" si="233"/>
        <v>0</v>
      </c>
      <c r="AS111" s="7">
        <f t="shared" si="234"/>
        <v>0</v>
      </c>
      <c r="AT111" s="11">
        <f t="shared" si="235"/>
        <v>0</v>
      </c>
      <c r="AU111" s="27">
        <v>0</v>
      </c>
      <c r="AV111" s="27">
        <v>0</v>
      </c>
      <c r="AW111" s="27">
        <v>0</v>
      </c>
      <c r="AX111" s="27">
        <v>0</v>
      </c>
      <c r="AY111" s="28">
        <v>0</v>
      </c>
      <c r="AZ111" s="27">
        <v>0</v>
      </c>
      <c r="BA111" s="27">
        <v>0</v>
      </c>
      <c r="BB111" s="27">
        <v>0</v>
      </c>
      <c r="BC111" s="27">
        <v>0</v>
      </c>
      <c r="BD111" s="27">
        <v>0</v>
      </c>
      <c r="BE111" s="72">
        <f t="shared" si="247"/>
        <v>0</v>
      </c>
      <c r="BF111" s="7">
        <f t="shared" si="236"/>
        <v>0</v>
      </c>
      <c r="BG111" s="7">
        <f t="shared" si="237"/>
        <v>0</v>
      </c>
      <c r="BH111" s="7">
        <f t="shared" si="238"/>
        <v>0</v>
      </c>
      <c r="BI111" s="7">
        <f t="shared" si="239"/>
        <v>0</v>
      </c>
      <c r="BJ111" s="72">
        <v>0</v>
      </c>
      <c r="BK111" s="7">
        <v>0</v>
      </c>
      <c r="BL111" s="7">
        <v>0</v>
      </c>
      <c r="BM111" s="7">
        <v>0</v>
      </c>
      <c r="BN111" s="11">
        <v>0</v>
      </c>
      <c r="BO111" s="7">
        <v>0</v>
      </c>
      <c r="BP111" s="7">
        <v>0</v>
      </c>
      <c r="BQ111" s="7">
        <v>0</v>
      </c>
      <c r="BR111" s="7">
        <v>0</v>
      </c>
      <c r="BS111" s="7">
        <v>0</v>
      </c>
      <c r="BT111" s="72">
        <f t="shared" si="248"/>
        <v>0</v>
      </c>
      <c r="BU111" s="7">
        <f t="shared" si="240"/>
        <v>0</v>
      </c>
      <c r="BV111" s="7">
        <f t="shared" si="241"/>
        <v>0</v>
      </c>
      <c r="BW111" s="7">
        <f t="shared" si="242"/>
        <v>0</v>
      </c>
      <c r="BX111" s="7">
        <f t="shared" si="243"/>
        <v>0</v>
      </c>
      <c r="BY111" s="72">
        <v>0</v>
      </c>
      <c r="BZ111" s="7">
        <v>0</v>
      </c>
      <c r="CA111" s="7">
        <v>0</v>
      </c>
      <c r="CB111" s="7">
        <v>0</v>
      </c>
      <c r="CC111" s="11">
        <v>0</v>
      </c>
      <c r="CD111" s="72">
        <v>0</v>
      </c>
      <c r="CE111" s="7">
        <v>0</v>
      </c>
      <c r="CF111" s="7">
        <v>0</v>
      </c>
      <c r="CG111" s="7">
        <v>0</v>
      </c>
      <c r="CH111" s="11">
        <v>0</v>
      </c>
      <c r="CI111" s="72">
        <v>0</v>
      </c>
      <c r="CJ111" s="7">
        <v>0</v>
      </c>
      <c r="CK111" s="7">
        <v>0</v>
      </c>
      <c r="CL111" s="7">
        <v>0</v>
      </c>
      <c r="CM111" s="7">
        <v>0</v>
      </c>
      <c r="CN111" s="72">
        <f t="shared" si="203"/>
        <v>0</v>
      </c>
      <c r="CO111" s="7">
        <f t="shared" si="204"/>
        <v>0</v>
      </c>
      <c r="CP111" s="7">
        <f t="shared" si="205"/>
        <v>0</v>
      </c>
      <c r="CQ111" s="7">
        <f t="shared" si="206"/>
        <v>0</v>
      </c>
      <c r="CR111" s="11">
        <f t="shared" si="207"/>
        <v>0</v>
      </c>
      <c r="CS111" s="72">
        <f t="shared" si="212"/>
        <v>0.108928</v>
      </c>
      <c r="CT111" s="7">
        <f t="shared" si="213"/>
        <v>0.18470399999999998</v>
      </c>
      <c r="CU111" s="7">
        <f t="shared" si="214"/>
        <v>0.16339200000000001</v>
      </c>
      <c r="CV111" s="7">
        <f t="shared" si="215"/>
        <v>0.18944</v>
      </c>
      <c r="CW111" s="11">
        <f t="shared" si="216"/>
        <v>0.21075199999999997</v>
      </c>
      <c r="CX111" s="7">
        <f t="shared" si="217"/>
        <v>0.108928</v>
      </c>
      <c r="CY111" s="7">
        <f t="shared" si="218"/>
        <v>0.18470399999999998</v>
      </c>
      <c r="CZ111" s="7">
        <f t="shared" si="219"/>
        <v>0.16339200000000001</v>
      </c>
      <c r="DA111" s="7">
        <f t="shared" si="220"/>
        <v>0.18944</v>
      </c>
      <c r="DB111" s="11">
        <f t="shared" si="221"/>
        <v>0.21075199999999997</v>
      </c>
      <c r="DC111" s="7">
        <f t="shared" si="222"/>
        <v>322.14999999999998</v>
      </c>
      <c r="DD111" s="7">
        <f t="shared" si="223"/>
        <v>400.11</v>
      </c>
      <c r="DE111" s="7">
        <f t="shared" si="224"/>
        <v>371.31</v>
      </c>
      <c r="DF111" s="7">
        <f t="shared" si="225"/>
        <v>375.06</v>
      </c>
      <c r="DG111" s="7">
        <f t="shared" si="226"/>
        <v>366.99</v>
      </c>
      <c r="DH111" s="72">
        <f t="shared" si="227"/>
        <v>1.7111999999999999E-2</v>
      </c>
      <c r="DI111" s="7">
        <f t="shared" si="249"/>
        <v>2.9015999999999997E-2</v>
      </c>
      <c r="DJ111" s="7">
        <f t="shared" si="250"/>
        <v>2.5668E-2</v>
      </c>
      <c r="DK111" s="7">
        <f t="shared" si="251"/>
        <v>2.9759999999999998E-2</v>
      </c>
      <c r="DL111" s="7">
        <f t="shared" si="252"/>
        <v>3.3107999999999999E-2</v>
      </c>
      <c r="DM111" s="70" t="s">
        <v>309</v>
      </c>
      <c r="DN111" s="2"/>
      <c r="DO111" s="30"/>
      <c r="DT111" s="1"/>
      <c r="DU111" s="1"/>
      <c r="DV111" s="1"/>
      <c r="DZ111" s="1"/>
      <c r="EA111" s="1"/>
      <c r="EB111" s="1"/>
      <c r="EC111" s="1"/>
      <c r="ED111" s="224"/>
      <c r="EE111" s="225"/>
      <c r="EF111" s="226"/>
      <c r="EG111" s="226"/>
      <c r="EH111" s="1"/>
    </row>
    <row r="112" spans="1:138" ht="35.25" customHeight="1" x14ac:dyDescent="0.25">
      <c r="A112" s="241" t="s">
        <v>1436</v>
      </c>
      <c r="B112" s="8" t="s">
        <v>613</v>
      </c>
      <c r="C112" s="2" t="s">
        <v>1416</v>
      </c>
      <c r="D112" s="2" t="s">
        <v>0</v>
      </c>
      <c r="E112" s="2" t="s">
        <v>309</v>
      </c>
      <c r="F112" s="68" t="s">
        <v>309</v>
      </c>
      <c r="G112" s="72">
        <v>0</v>
      </c>
      <c r="H112" s="7">
        <v>0</v>
      </c>
      <c r="I112" s="7">
        <v>0</v>
      </c>
      <c r="J112" s="7">
        <v>5</v>
      </c>
      <c r="K112" s="11">
        <v>11</v>
      </c>
      <c r="L112" s="72">
        <f t="shared" si="244"/>
        <v>0</v>
      </c>
      <c r="M112" s="7">
        <f t="shared" si="208"/>
        <v>0</v>
      </c>
      <c r="N112" s="7">
        <f t="shared" si="209"/>
        <v>0</v>
      </c>
      <c r="O112" s="7">
        <f t="shared" si="210"/>
        <v>1.184E-2</v>
      </c>
      <c r="P112" s="11">
        <f t="shared" si="211"/>
        <v>2.6047999999999998E-2</v>
      </c>
      <c r="Q112" s="71">
        <v>0</v>
      </c>
      <c r="R112" s="27">
        <v>0</v>
      </c>
      <c r="S112" s="27">
        <v>0</v>
      </c>
      <c r="T112" s="27">
        <v>30.63</v>
      </c>
      <c r="U112" s="28">
        <v>146.15</v>
      </c>
      <c r="V112" s="72">
        <v>0</v>
      </c>
      <c r="W112" s="7">
        <v>0</v>
      </c>
      <c r="X112" s="7">
        <v>0</v>
      </c>
      <c r="Y112" s="7">
        <v>14</v>
      </c>
      <c r="Z112" s="11">
        <v>110</v>
      </c>
      <c r="AA112" s="72">
        <f t="shared" si="245"/>
        <v>0</v>
      </c>
      <c r="AB112" s="7">
        <f t="shared" si="228"/>
        <v>0</v>
      </c>
      <c r="AC112" s="7">
        <f t="shared" si="229"/>
        <v>0</v>
      </c>
      <c r="AD112" s="7">
        <f t="shared" si="230"/>
        <v>1.6730000000000002E-2</v>
      </c>
      <c r="AE112" s="7">
        <f t="shared" si="231"/>
        <v>0.13145000000000001</v>
      </c>
      <c r="AF112" s="72">
        <v>0</v>
      </c>
      <c r="AG112" s="7">
        <v>0</v>
      </c>
      <c r="AH112" s="7">
        <v>0</v>
      </c>
      <c r="AI112" s="7">
        <v>147.63999999999999</v>
      </c>
      <c r="AJ112" s="11">
        <v>187.78</v>
      </c>
      <c r="AK112" s="7">
        <v>0</v>
      </c>
      <c r="AL112" s="7">
        <v>0</v>
      </c>
      <c r="AM112" s="7">
        <v>0</v>
      </c>
      <c r="AN112" s="7">
        <v>0</v>
      </c>
      <c r="AO112" s="11">
        <v>0</v>
      </c>
      <c r="AP112" s="72">
        <f t="shared" si="246"/>
        <v>0</v>
      </c>
      <c r="AQ112" s="7">
        <f t="shared" si="232"/>
        <v>0</v>
      </c>
      <c r="AR112" s="7">
        <f t="shared" si="233"/>
        <v>0</v>
      </c>
      <c r="AS112" s="7">
        <f t="shared" si="234"/>
        <v>0</v>
      </c>
      <c r="AT112" s="11">
        <f t="shared" si="235"/>
        <v>0</v>
      </c>
      <c r="AU112" s="27"/>
      <c r="AV112" s="27"/>
      <c r="AW112" s="27"/>
      <c r="AX112" s="27">
        <v>0</v>
      </c>
      <c r="AY112" s="28">
        <v>0</v>
      </c>
      <c r="AZ112" s="27">
        <v>0</v>
      </c>
      <c r="BA112" s="27">
        <v>0</v>
      </c>
      <c r="BB112" s="27">
        <v>0</v>
      </c>
      <c r="BC112" s="27">
        <v>0</v>
      </c>
      <c r="BD112" s="27">
        <v>0</v>
      </c>
      <c r="BE112" s="72">
        <f t="shared" si="247"/>
        <v>0</v>
      </c>
      <c r="BF112" s="7">
        <f t="shared" si="236"/>
        <v>0</v>
      </c>
      <c r="BG112" s="7">
        <f t="shared" si="237"/>
        <v>0</v>
      </c>
      <c r="BH112" s="7">
        <f t="shared" si="238"/>
        <v>0</v>
      </c>
      <c r="BI112" s="7">
        <f t="shared" si="239"/>
        <v>0</v>
      </c>
      <c r="BJ112" s="72">
        <v>0</v>
      </c>
      <c r="BK112" s="7">
        <v>0</v>
      </c>
      <c r="BL112" s="7">
        <v>0</v>
      </c>
      <c r="BM112" s="7">
        <v>0</v>
      </c>
      <c r="BN112" s="11">
        <v>0</v>
      </c>
      <c r="BO112" s="7">
        <v>0</v>
      </c>
      <c r="BP112" s="7">
        <v>0</v>
      </c>
      <c r="BQ112" s="7">
        <v>0</v>
      </c>
      <c r="BR112" s="7">
        <v>0</v>
      </c>
      <c r="BS112" s="7">
        <v>0</v>
      </c>
      <c r="BT112" s="72">
        <f t="shared" si="248"/>
        <v>0</v>
      </c>
      <c r="BU112" s="7">
        <f t="shared" si="240"/>
        <v>0</v>
      </c>
      <c r="BV112" s="7">
        <f t="shared" si="241"/>
        <v>0</v>
      </c>
      <c r="BW112" s="7">
        <f t="shared" si="242"/>
        <v>0</v>
      </c>
      <c r="BX112" s="7">
        <f t="shared" si="243"/>
        <v>0</v>
      </c>
      <c r="BY112" s="72">
        <v>0</v>
      </c>
      <c r="BZ112" s="7">
        <v>0</v>
      </c>
      <c r="CA112" s="7">
        <v>0</v>
      </c>
      <c r="CB112" s="7">
        <v>0</v>
      </c>
      <c r="CC112" s="11">
        <v>0</v>
      </c>
      <c r="CD112" s="72">
        <v>0</v>
      </c>
      <c r="CE112" s="7">
        <v>0</v>
      </c>
      <c r="CF112" s="7">
        <v>0</v>
      </c>
      <c r="CG112" s="7">
        <v>0</v>
      </c>
      <c r="CH112" s="11">
        <v>0</v>
      </c>
      <c r="CI112" s="72">
        <v>0</v>
      </c>
      <c r="CJ112" s="7">
        <v>0</v>
      </c>
      <c r="CK112" s="7">
        <v>0</v>
      </c>
      <c r="CL112" s="7">
        <v>0</v>
      </c>
      <c r="CM112" s="7">
        <v>0</v>
      </c>
      <c r="CN112" s="72">
        <f t="shared" si="203"/>
        <v>0</v>
      </c>
      <c r="CO112" s="7">
        <f t="shared" si="204"/>
        <v>0</v>
      </c>
      <c r="CP112" s="7">
        <f t="shared" si="205"/>
        <v>0</v>
      </c>
      <c r="CQ112" s="7">
        <f t="shared" si="206"/>
        <v>0</v>
      </c>
      <c r="CR112" s="11">
        <f t="shared" si="207"/>
        <v>0</v>
      </c>
      <c r="CS112" s="72">
        <f t="shared" si="212"/>
        <v>0</v>
      </c>
      <c r="CT112" s="7">
        <f t="shared" si="213"/>
        <v>0</v>
      </c>
      <c r="CU112" s="7">
        <f t="shared" si="214"/>
        <v>0</v>
      </c>
      <c r="CV112" s="7">
        <f t="shared" si="215"/>
        <v>2.8570000000000002E-2</v>
      </c>
      <c r="CW112" s="11">
        <f t="shared" si="216"/>
        <v>0.157498</v>
      </c>
      <c r="CX112" s="7">
        <f t="shared" si="217"/>
        <v>0</v>
      </c>
      <c r="CY112" s="7">
        <f t="shared" si="218"/>
        <v>0</v>
      </c>
      <c r="CZ112" s="7">
        <f t="shared" si="219"/>
        <v>0</v>
      </c>
      <c r="DA112" s="7">
        <f t="shared" si="220"/>
        <v>2.8570000000000002E-2</v>
      </c>
      <c r="DB112" s="11">
        <f t="shared" si="221"/>
        <v>0.157498</v>
      </c>
      <c r="DC112" s="7">
        <f t="shared" si="222"/>
        <v>0</v>
      </c>
      <c r="DD112" s="7">
        <f t="shared" si="223"/>
        <v>0</v>
      </c>
      <c r="DE112" s="7">
        <f t="shared" si="224"/>
        <v>0</v>
      </c>
      <c r="DF112" s="7">
        <f t="shared" si="225"/>
        <v>178.26999999999998</v>
      </c>
      <c r="DG112" s="7">
        <f t="shared" si="226"/>
        <v>333.93</v>
      </c>
      <c r="DH112" s="72">
        <f t="shared" si="227"/>
        <v>0</v>
      </c>
      <c r="DI112" s="7">
        <f t="shared" si="249"/>
        <v>0</v>
      </c>
      <c r="DJ112" s="7">
        <f t="shared" si="250"/>
        <v>0</v>
      </c>
      <c r="DK112" s="7">
        <f t="shared" si="251"/>
        <v>5.3879999999999996E-3</v>
      </c>
      <c r="DL112" s="7">
        <f t="shared" si="252"/>
        <v>3.1812E-2</v>
      </c>
      <c r="DM112" s="70" t="s">
        <v>309</v>
      </c>
      <c r="DN112" s="2"/>
      <c r="DO112" s="30"/>
      <c r="DT112" s="1"/>
      <c r="DU112" s="1"/>
      <c r="DV112" s="1"/>
      <c r="DZ112" s="1"/>
      <c r="EA112" s="1"/>
      <c r="EB112" s="1"/>
      <c r="EC112" s="1"/>
      <c r="ED112" s="224"/>
      <c r="EE112" s="225"/>
      <c r="EF112" s="226"/>
      <c r="EG112" s="226"/>
      <c r="EH112" s="1"/>
    </row>
    <row r="113" spans="1:138" ht="27.75" customHeight="1" x14ac:dyDescent="0.25">
      <c r="A113" s="241" t="s">
        <v>1462</v>
      </c>
      <c r="B113" s="8" t="s">
        <v>177</v>
      </c>
      <c r="C113" s="2" t="s">
        <v>126</v>
      </c>
      <c r="D113" s="2" t="s">
        <v>0</v>
      </c>
      <c r="E113" s="2" t="s">
        <v>309</v>
      </c>
      <c r="F113" s="68" t="s">
        <v>309</v>
      </c>
      <c r="G113" s="72">
        <v>0</v>
      </c>
      <c r="H113" s="7">
        <v>23</v>
      </c>
      <c r="I113" s="7">
        <v>30</v>
      </c>
      <c r="J113" s="7">
        <v>32</v>
      </c>
      <c r="K113" s="11">
        <v>62</v>
      </c>
      <c r="L113" s="72">
        <f t="shared" si="244"/>
        <v>0</v>
      </c>
      <c r="M113" s="7">
        <f t="shared" si="208"/>
        <v>5.4463999999999999E-2</v>
      </c>
      <c r="N113" s="7">
        <f t="shared" si="209"/>
        <v>7.1039999999999992E-2</v>
      </c>
      <c r="O113" s="7">
        <f t="shared" si="210"/>
        <v>7.5775999999999996E-2</v>
      </c>
      <c r="P113" s="11">
        <f t="shared" si="211"/>
        <v>0.146816</v>
      </c>
      <c r="Q113" s="71">
        <v>235.34</v>
      </c>
      <c r="R113" s="27">
        <v>246.05</v>
      </c>
      <c r="S113" s="27">
        <v>233.17</v>
      </c>
      <c r="T113" s="27">
        <v>234.98</v>
      </c>
      <c r="U113" s="28">
        <v>226.58</v>
      </c>
      <c r="V113" s="72">
        <v>0</v>
      </c>
      <c r="W113" s="7">
        <v>0</v>
      </c>
      <c r="X113" s="7">
        <v>0</v>
      </c>
      <c r="Y113" s="7">
        <v>0</v>
      </c>
      <c r="Z113" s="11">
        <v>0</v>
      </c>
      <c r="AA113" s="72">
        <f t="shared" si="245"/>
        <v>0</v>
      </c>
      <c r="AB113" s="7">
        <f t="shared" si="228"/>
        <v>0</v>
      </c>
      <c r="AC113" s="7">
        <f t="shared" si="229"/>
        <v>0</v>
      </c>
      <c r="AD113" s="7">
        <f t="shared" si="230"/>
        <v>0</v>
      </c>
      <c r="AE113" s="7">
        <f t="shared" si="231"/>
        <v>0</v>
      </c>
      <c r="AF113" s="72">
        <v>63.32</v>
      </c>
      <c r="AG113" s="7">
        <v>67.040000000000006</v>
      </c>
      <c r="AH113" s="7">
        <v>67.62</v>
      </c>
      <c r="AI113" s="7">
        <v>86.8</v>
      </c>
      <c r="AJ113" s="11">
        <v>76.849999999999994</v>
      </c>
      <c r="AK113" s="7">
        <v>0</v>
      </c>
      <c r="AL113" s="7">
        <v>0</v>
      </c>
      <c r="AM113" s="7">
        <v>0</v>
      </c>
      <c r="AN113" s="7">
        <v>0</v>
      </c>
      <c r="AO113" s="11">
        <v>0</v>
      </c>
      <c r="AP113" s="72">
        <f t="shared" si="246"/>
        <v>0</v>
      </c>
      <c r="AQ113" s="7">
        <f t="shared" si="232"/>
        <v>0</v>
      </c>
      <c r="AR113" s="7">
        <f t="shared" si="233"/>
        <v>0</v>
      </c>
      <c r="AS113" s="7">
        <f t="shared" si="234"/>
        <v>0</v>
      </c>
      <c r="AT113" s="11">
        <f t="shared" si="235"/>
        <v>0</v>
      </c>
      <c r="AU113" s="27">
        <v>0</v>
      </c>
      <c r="AV113" s="27">
        <v>0</v>
      </c>
      <c r="AW113" s="27">
        <v>0</v>
      </c>
      <c r="AX113" s="27">
        <v>0</v>
      </c>
      <c r="AY113" s="28">
        <v>0</v>
      </c>
      <c r="AZ113" s="27">
        <v>0</v>
      </c>
      <c r="BA113" s="27">
        <v>0</v>
      </c>
      <c r="BB113" s="27">
        <v>0</v>
      </c>
      <c r="BC113" s="27">
        <v>0</v>
      </c>
      <c r="BD113" s="27">
        <v>0</v>
      </c>
      <c r="BE113" s="72">
        <f t="shared" si="247"/>
        <v>0</v>
      </c>
      <c r="BF113" s="7">
        <f t="shared" si="236"/>
        <v>0</v>
      </c>
      <c r="BG113" s="7">
        <f t="shared" si="237"/>
        <v>0</v>
      </c>
      <c r="BH113" s="7">
        <f t="shared" si="238"/>
        <v>0</v>
      </c>
      <c r="BI113" s="7">
        <f t="shared" si="239"/>
        <v>0</v>
      </c>
      <c r="BJ113" s="72">
        <v>0</v>
      </c>
      <c r="BK113" s="7">
        <v>0</v>
      </c>
      <c r="BL113" s="7">
        <v>0</v>
      </c>
      <c r="BM113" s="7">
        <v>0</v>
      </c>
      <c r="BN113" s="11">
        <v>0</v>
      </c>
      <c r="BO113" s="7">
        <v>0</v>
      </c>
      <c r="BP113" s="7">
        <v>0</v>
      </c>
      <c r="BQ113" s="7">
        <v>0</v>
      </c>
      <c r="BR113" s="7">
        <v>0</v>
      </c>
      <c r="BS113" s="7">
        <v>0</v>
      </c>
      <c r="BT113" s="72">
        <f t="shared" si="248"/>
        <v>0</v>
      </c>
      <c r="BU113" s="7">
        <f t="shared" si="240"/>
        <v>0</v>
      </c>
      <c r="BV113" s="7">
        <f t="shared" si="241"/>
        <v>0</v>
      </c>
      <c r="BW113" s="7">
        <f t="shared" si="242"/>
        <v>0</v>
      </c>
      <c r="BX113" s="7">
        <f t="shared" si="243"/>
        <v>0</v>
      </c>
      <c r="BY113" s="72">
        <v>0</v>
      </c>
      <c r="BZ113" s="7">
        <v>0</v>
      </c>
      <c r="CA113" s="7">
        <v>0</v>
      </c>
      <c r="CB113" s="7">
        <v>0</v>
      </c>
      <c r="CC113" s="11">
        <v>0</v>
      </c>
      <c r="CD113" s="72">
        <v>0</v>
      </c>
      <c r="CE113" s="7">
        <v>0</v>
      </c>
      <c r="CF113" s="7">
        <v>0</v>
      </c>
      <c r="CG113" s="7">
        <v>0</v>
      </c>
      <c r="CH113" s="11">
        <v>0</v>
      </c>
      <c r="CI113" s="72">
        <v>0</v>
      </c>
      <c r="CJ113" s="7">
        <v>0</v>
      </c>
      <c r="CK113" s="7">
        <v>0</v>
      </c>
      <c r="CL113" s="7">
        <v>0</v>
      </c>
      <c r="CM113" s="7">
        <v>0</v>
      </c>
      <c r="CN113" s="72">
        <f t="shared" si="203"/>
        <v>0</v>
      </c>
      <c r="CO113" s="7">
        <f t="shared" si="204"/>
        <v>0</v>
      </c>
      <c r="CP113" s="7">
        <f t="shared" si="205"/>
        <v>0</v>
      </c>
      <c r="CQ113" s="7">
        <f t="shared" si="206"/>
        <v>0</v>
      </c>
      <c r="CR113" s="11">
        <f t="shared" si="207"/>
        <v>0</v>
      </c>
      <c r="CS113" s="72">
        <f t="shared" si="212"/>
        <v>0</v>
      </c>
      <c r="CT113" s="7">
        <f t="shared" si="213"/>
        <v>5.4463999999999999E-2</v>
      </c>
      <c r="CU113" s="7">
        <f t="shared" si="214"/>
        <v>7.1039999999999992E-2</v>
      </c>
      <c r="CV113" s="7">
        <f t="shared" si="215"/>
        <v>7.5775999999999996E-2</v>
      </c>
      <c r="CW113" s="11">
        <f t="shared" si="216"/>
        <v>0.146816</v>
      </c>
      <c r="CX113" s="7">
        <f t="shared" si="217"/>
        <v>0</v>
      </c>
      <c r="CY113" s="7">
        <f t="shared" si="218"/>
        <v>5.4463999999999999E-2</v>
      </c>
      <c r="CZ113" s="7">
        <f t="shared" si="219"/>
        <v>7.1039999999999992E-2</v>
      </c>
      <c r="DA113" s="7">
        <f t="shared" si="220"/>
        <v>7.5775999999999996E-2</v>
      </c>
      <c r="DB113" s="11">
        <f t="shared" si="221"/>
        <v>0.146816</v>
      </c>
      <c r="DC113" s="7">
        <f t="shared" si="222"/>
        <v>298.66000000000003</v>
      </c>
      <c r="DD113" s="7">
        <f t="shared" si="223"/>
        <v>313.09000000000003</v>
      </c>
      <c r="DE113" s="7">
        <f t="shared" si="224"/>
        <v>300.78999999999996</v>
      </c>
      <c r="DF113" s="7">
        <f t="shared" si="225"/>
        <v>321.77999999999997</v>
      </c>
      <c r="DG113" s="7">
        <f t="shared" si="226"/>
        <v>303.43</v>
      </c>
      <c r="DH113" s="72">
        <f t="shared" si="227"/>
        <v>0</v>
      </c>
      <c r="DI113" s="7">
        <f t="shared" si="249"/>
        <v>8.5559999999999994E-3</v>
      </c>
      <c r="DJ113" s="7">
        <f t="shared" si="250"/>
        <v>1.116E-2</v>
      </c>
      <c r="DK113" s="7">
        <f t="shared" si="251"/>
        <v>1.1904E-2</v>
      </c>
      <c r="DL113" s="7">
        <f t="shared" si="252"/>
        <v>2.3064000000000001E-2</v>
      </c>
      <c r="DM113" s="70" t="s">
        <v>309</v>
      </c>
      <c r="DN113" s="2"/>
      <c r="DO113" s="30"/>
      <c r="DT113" s="1"/>
      <c r="DU113" s="1"/>
      <c r="DV113" s="1"/>
      <c r="DZ113" s="1"/>
      <c r="EA113" s="1"/>
      <c r="EB113" s="1"/>
      <c r="EC113" s="1"/>
      <c r="ED113" s="224"/>
      <c r="EE113" s="225"/>
      <c r="EF113" s="226"/>
      <c r="EG113" s="226"/>
      <c r="EH113" s="1"/>
    </row>
    <row r="114" spans="1:138" ht="38.25" customHeight="1" x14ac:dyDescent="0.25">
      <c r="A114" s="241" t="s">
        <v>1400</v>
      </c>
      <c r="B114" s="8" t="s">
        <v>835</v>
      </c>
      <c r="C114" s="2" t="s">
        <v>1401</v>
      </c>
      <c r="D114" s="2" t="s">
        <v>2</v>
      </c>
      <c r="E114" s="2" t="s">
        <v>309</v>
      </c>
      <c r="F114" s="68" t="s">
        <v>309</v>
      </c>
      <c r="G114" s="72">
        <v>7181</v>
      </c>
      <c r="H114" s="7">
        <v>283</v>
      </c>
      <c r="I114" s="7">
        <v>158</v>
      </c>
      <c r="J114" s="7">
        <v>193</v>
      </c>
      <c r="K114" s="11">
        <v>40</v>
      </c>
      <c r="L114" s="72">
        <f t="shared" si="244"/>
        <v>17.004607999999998</v>
      </c>
      <c r="M114" s="7">
        <f t="shared" si="208"/>
        <v>0.67014400000000007</v>
      </c>
      <c r="N114" s="7">
        <f t="shared" si="209"/>
        <v>0.37414399999999998</v>
      </c>
      <c r="O114" s="7">
        <f t="shared" si="210"/>
        <v>0.45702399999999999</v>
      </c>
      <c r="P114" s="11">
        <f t="shared" si="211"/>
        <v>9.4719999999999999E-2</v>
      </c>
      <c r="Q114" s="71">
        <v>474.98</v>
      </c>
      <c r="R114" s="27">
        <v>586.37</v>
      </c>
      <c r="S114" s="27">
        <v>516.79999999999995</v>
      </c>
      <c r="T114" s="27">
        <v>503.47</v>
      </c>
      <c r="U114" s="28">
        <v>487.42</v>
      </c>
      <c r="V114" s="72">
        <v>0</v>
      </c>
      <c r="W114" s="7">
        <v>0</v>
      </c>
      <c r="X114" s="7">
        <v>0</v>
      </c>
      <c r="Y114" s="7">
        <v>0</v>
      </c>
      <c r="Z114" s="11">
        <v>0</v>
      </c>
      <c r="AA114" s="72">
        <f t="shared" si="245"/>
        <v>0</v>
      </c>
      <c r="AB114" s="7">
        <f t="shared" si="228"/>
        <v>0</v>
      </c>
      <c r="AC114" s="7">
        <f t="shared" si="229"/>
        <v>0</v>
      </c>
      <c r="AD114" s="7">
        <f t="shared" si="230"/>
        <v>0</v>
      </c>
      <c r="AE114" s="7">
        <f t="shared" si="231"/>
        <v>0</v>
      </c>
      <c r="AF114" s="72">
        <v>0</v>
      </c>
      <c r="AG114" s="7">
        <v>0</v>
      </c>
      <c r="AH114" s="7">
        <v>0</v>
      </c>
      <c r="AI114" s="7">
        <v>0</v>
      </c>
      <c r="AJ114" s="11">
        <v>0</v>
      </c>
      <c r="AK114" s="7">
        <v>0</v>
      </c>
      <c r="AL114" s="7">
        <v>0</v>
      </c>
      <c r="AM114" s="7">
        <v>0</v>
      </c>
      <c r="AN114" s="7">
        <v>0</v>
      </c>
      <c r="AO114" s="11">
        <v>0</v>
      </c>
      <c r="AP114" s="72">
        <f t="shared" si="246"/>
        <v>0</v>
      </c>
      <c r="AQ114" s="7">
        <f t="shared" si="232"/>
        <v>0</v>
      </c>
      <c r="AR114" s="7">
        <f t="shared" si="233"/>
        <v>0</v>
      </c>
      <c r="AS114" s="7">
        <f t="shared" si="234"/>
        <v>0</v>
      </c>
      <c r="AT114" s="11">
        <f t="shared" si="235"/>
        <v>0</v>
      </c>
      <c r="AU114" s="27">
        <v>0</v>
      </c>
      <c r="AV114" s="27">
        <v>0</v>
      </c>
      <c r="AW114" s="27">
        <v>0</v>
      </c>
      <c r="AX114" s="27">
        <v>0</v>
      </c>
      <c r="AY114" s="28">
        <v>0</v>
      </c>
      <c r="AZ114" s="27">
        <v>0</v>
      </c>
      <c r="BA114" s="27">
        <v>0</v>
      </c>
      <c r="BB114" s="27">
        <v>0</v>
      </c>
      <c r="BC114" s="27">
        <v>0</v>
      </c>
      <c r="BD114" s="27">
        <v>0</v>
      </c>
      <c r="BE114" s="72">
        <f t="shared" si="247"/>
        <v>0</v>
      </c>
      <c r="BF114" s="7">
        <f t="shared" si="236"/>
        <v>0</v>
      </c>
      <c r="BG114" s="7">
        <f t="shared" si="237"/>
        <v>0</v>
      </c>
      <c r="BH114" s="7">
        <f t="shared" si="238"/>
        <v>0</v>
      </c>
      <c r="BI114" s="7">
        <f t="shared" si="239"/>
        <v>0</v>
      </c>
      <c r="BJ114" s="72">
        <v>0</v>
      </c>
      <c r="BK114" s="7">
        <v>0</v>
      </c>
      <c r="BL114" s="7">
        <v>0</v>
      </c>
      <c r="BM114" s="7">
        <v>0</v>
      </c>
      <c r="BN114" s="11">
        <v>0</v>
      </c>
      <c r="BO114" s="7">
        <v>0</v>
      </c>
      <c r="BP114" s="7">
        <v>0</v>
      </c>
      <c r="BQ114" s="7">
        <v>0</v>
      </c>
      <c r="BR114" s="7">
        <v>0</v>
      </c>
      <c r="BS114" s="7">
        <v>0</v>
      </c>
      <c r="BT114" s="72">
        <f t="shared" si="248"/>
        <v>0</v>
      </c>
      <c r="BU114" s="7">
        <f t="shared" si="240"/>
        <v>0</v>
      </c>
      <c r="BV114" s="7">
        <f t="shared" si="241"/>
        <v>0</v>
      </c>
      <c r="BW114" s="7">
        <f t="shared" si="242"/>
        <v>0</v>
      </c>
      <c r="BX114" s="7">
        <f t="shared" si="243"/>
        <v>0</v>
      </c>
      <c r="BY114" s="72">
        <v>0</v>
      </c>
      <c r="BZ114" s="7">
        <v>0</v>
      </c>
      <c r="CA114" s="7">
        <v>0</v>
      </c>
      <c r="CB114" s="7">
        <v>0</v>
      </c>
      <c r="CC114" s="11">
        <v>0</v>
      </c>
      <c r="CD114" s="72">
        <v>0</v>
      </c>
      <c r="CE114" s="7">
        <v>0</v>
      </c>
      <c r="CF114" s="7">
        <v>0</v>
      </c>
      <c r="CG114" s="7">
        <v>0</v>
      </c>
      <c r="CH114" s="11">
        <v>0</v>
      </c>
      <c r="CI114" s="72">
        <v>0</v>
      </c>
      <c r="CJ114" s="7">
        <v>0</v>
      </c>
      <c r="CK114" s="7">
        <v>0</v>
      </c>
      <c r="CL114" s="7">
        <v>0</v>
      </c>
      <c r="CM114" s="7">
        <v>0</v>
      </c>
      <c r="CN114" s="72">
        <f t="shared" si="203"/>
        <v>0</v>
      </c>
      <c r="CO114" s="7">
        <f t="shared" si="204"/>
        <v>0</v>
      </c>
      <c r="CP114" s="7">
        <f t="shared" si="205"/>
        <v>0</v>
      </c>
      <c r="CQ114" s="7">
        <f t="shared" si="206"/>
        <v>0</v>
      </c>
      <c r="CR114" s="11">
        <f t="shared" si="207"/>
        <v>0</v>
      </c>
      <c r="CS114" s="72">
        <f t="shared" si="212"/>
        <v>17.004607999999998</v>
      </c>
      <c r="CT114" s="7">
        <f t="shared" si="213"/>
        <v>0.67014400000000007</v>
      </c>
      <c r="CU114" s="7">
        <f t="shared" si="214"/>
        <v>0.37414399999999998</v>
      </c>
      <c r="CV114" s="7">
        <f t="shared" si="215"/>
        <v>0.45702399999999999</v>
      </c>
      <c r="CW114" s="11">
        <f t="shared" si="216"/>
        <v>9.4719999999999999E-2</v>
      </c>
      <c r="CX114" s="7">
        <f t="shared" si="217"/>
        <v>17.004607999999998</v>
      </c>
      <c r="CY114" s="7">
        <f t="shared" si="218"/>
        <v>0.67014400000000007</v>
      </c>
      <c r="CZ114" s="7">
        <f t="shared" si="219"/>
        <v>0.37414399999999998</v>
      </c>
      <c r="DA114" s="7">
        <f t="shared" si="220"/>
        <v>0.45702399999999999</v>
      </c>
      <c r="DB114" s="11">
        <f t="shared" si="221"/>
        <v>9.4719999999999999E-2</v>
      </c>
      <c r="DC114" s="7">
        <f t="shared" si="222"/>
        <v>474.98</v>
      </c>
      <c r="DD114" s="7">
        <f t="shared" si="223"/>
        <v>586.37</v>
      </c>
      <c r="DE114" s="7">
        <f t="shared" si="224"/>
        <v>516.79999999999995</v>
      </c>
      <c r="DF114" s="7">
        <f t="shared" si="225"/>
        <v>503.47</v>
      </c>
      <c r="DG114" s="7">
        <f t="shared" si="226"/>
        <v>487.42</v>
      </c>
      <c r="DH114" s="72">
        <f t="shared" si="227"/>
        <v>2.671332</v>
      </c>
      <c r="DI114" s="7">
        <f t="shared" si="249"/>
        <v>0.10527599999999999</v>
      </c>
      <c r="DJ114" s="7">
        <f t="shared" si="250"/>
        <v>5.8775999999999995E-2</v>
      </c>
      <c r="DK114" s="7">
        <f t="shared" si="251"/>
        <v>7.1796000000000013E-2</v>
      </c>
      <c r="DL114" s="7">
        <f t="shared" si="252"/>
        <v>1.4879999999999999E-2</v>
      </c>
      <c r="DM114" s="70" t="s">
        <v>309</v>
      </c>
      <c r="DN114" s="2"/>
      <c r="DO114" s="30"/>
      <c r="DT114" s="1"/>
      <c r="DU114" s="1"/>
      <c r="DV114" s="1"/>
      <c r="DZ114" s="1"/>
      <c r="EA114" s="1"/>
      <c r="EB114" s="1"/>
      <c r="EC114" s="1"/>
      <c r="ED114" s="224"/>
      <c r="EE114" s="225"/>
      <c r="EF114" s="226"/>
      <c r="EG114" s="226"/>
      <c r="EH114" s="1"/>
    </row>
    <row r="115" spans="1:138" ht="48" customHeight="1" x14ac:dyDescent="0.25">
      <c r="A115" s="241" t="s">
        <v>1436</v>
      </c>
      <c r="B115" s="8" t="s">
        <v>613</v>
      </c>
      <c r="C115" s="2" t="s">
        <v>1416</v>
      </c>
      <c r="D115" s="2" t="s">
        <v>0</v>
      </c>
      <c r="E115" s="2" t="s">
        <v>309</v>
      </c>
      <c r="F115" s="68" t="s">
        <v>309</v>
      </c>
      <c r="G115" s="72">
        <v>0</v>
      </c>
      <c r="H115" s="7">
        <v>0</v>
      </c>
      <c r="I115" s="7">
        <v>0</v>
      </c>
      <c r="J115" s="7">
        <v>9</v>
      </c>
      <c r="K115" s="11">
        <v>18</v>
      </c>
      <c r="L115" s="72">
        <f t="shared" si="244"/>
        <v>0</v>
      </c>
      <c r="M115" s="7">
        <f t="shared" si="208"/>
        <v>0</v>
      </c>
      <c r="N115" s="7">
        <f t="shared" si="209"/>
        <v>0</v>
      </c>
      <c r="O115" s="7">
        <f t="shared" si="210"/>
        <v>2.1312000000000001E-2</v>
      </c>
      <c r="P115" s="11">
        <f t="shared" si="211"/>
        <v>4.2624000000000002E-2</v>
      </c>
      <c r="Q115" s="71">
        <v>0</v>
      </c>
      <c r="R115" s="27">
        <v>0</v>
      </c>
      <c r="S115" s="27">
        <v>0</v>
      </c>
      <c r="T115" s="27">
        <v>30.05</v>
      </c>
      <c r="U115" s="28">
        <v>144.03</v>
      </c>
      <c r="V115" s="72">
        <v>0</v>
      </c>
      <c r="W115" s="7">
        <v>0</v>
      </c>
      <c r="X115" s="7">
        <v>0</v>
      </c>
      <c r="Y115" s="7">
        <v>7</v>
      </c>
      <c r="Z115" s="11">
        <v>42</v>
      </c>
      <c r="AA115" s="72">
        <f t="shared" si="245"/>
        <v>0</v>
      </c>
      <c r="AB115" s="7">
        <f t="shared" si="228"/>
        <v>0</v>
      </c>
      <c r="AC115" s="7">
        <f t="shared" si="229"/>
        <v>0</v>
      </c>
      <c r="AD115" s="7">
        <f t="shared" si="230"/>
        <v>8.3650000000000009E-3</v>
      </c>
      <c r="AE115" s="7">
        <f t="shared" si="231"/>
        <v>5.0190000000000005E-2</v>
      </c>
      <c r="AF115" s="72">
        <v>0</v>
      </c>
      <c r="AG115" s="7">
        <v>0</v>
      </c>
      <c r="AH115" s="7">
        <v>0</v>
      </c>
      <c r="AI115" s="7">
        <v>148.08000000000001</v>
      </c>
      <c r="AJ115" s="11">
        <v>191.8</v>
      </c>
      <c r="AK115" s="7">
        <v>0</v>
      </c>
      <c r="AL115" s="7">
        <v>0</v>
      </c>
      <c r="AM115" s="7">
        <v>0</v>
      </c>
      <c r="AN115" s="7">
        <v>0</v>
      </c>
      <c r="AO115" s="11">
        <v>0</v>
      </c>
      <c r="AP115" s="72">
        <f t="shared" si="246"/>
        <v>0</v>
      </c>
      <c r="AQ115" s="7">
        <f t="shared" si="232"/>
        <v>0</v>
      </c>
      <c r="AR115" s="7">
        <f t="shared" si="233"/>
        <v>0</v>
      </c>
      <c r="AS115" s="7">
        <f t="shared" si="234"/>
        <v>0</v>
      </c>
      <c r="AT115" s="11">
        <f t="shared" si="235"/>
        <v>0</v>
      </c>
      <c r="AU115" s="27"/>
      <c r="AV115" s="27"/>
      <c r="AW115" s="27"/>
      <c r="AX115" s="27">
        <v>0</v>
      </c>
      <c r="AY115" s="28">
        <v>0</v>
      </c>
      <c r="AZ115" s="27">
        <v>0</v>
      </c>
      <c r="BA115" s="27">
        <v>0</v>
      </c>
      <c r="BB115" s="27">
        <v>0</v>
      </c>
      <c r="BC115" s="27">
        <v>0</v>
      </c>
      <c r="BD115" s="27">
        <v>0</v>
      </c>
      <c r="BE115" s="72">
        <f t="shared" si="247"/>
        <v>0</v>
      </c>
      <c r="BF115" s="7">
        <f t="shared" si="236"/>
        <v>0</v>
      </c>
      <c r="BG115" s="7">
        <f t="shared" si="237"/>
        <v>0</v>
      </c>
      <c r="BH115" s="7">
        <f t="shared" si="238"/>
        <v>0</v>
      </c>
      <c r="BI115" s="7">
        <f t="shared" si="239"/>
        <v>0</v>
      </c>
      <c r="BJ115" s="72">
        <v>0</v>
      </c>
      <c r="BK115" s="7">
        <v>0</v>
      </c>
      <c r="BL115" s="7">
        <v>0</v>
      </c>
      <c r="BM115" s="7">
        <v>0</v>
      </c>
      <c r="BN115" s="11">
        <v>0</v>
      </c>
      <c r="BO115" s="7">
        <v>0</v>
      </c>
      <c r="BP115" s="7">
        <v>0</v>
      </c>
      <c r="BQ115" s="7">
        <v>0</v>
      </c>
      <c r="BR115" s="7">
        <v>0</v>
      </c>
      <c r="BS115" s="7">
        <v>0</v>
      </c>
      <c r="BT115" s="72">
        <f t="shared" si="248"/>
        <v>0</v>
      </c>
      <c r="BU115" s="7">
        <f t="shared" si="240"/>
        <v>0</v>
      </c>
      <c r="BV115" s="7">
        <f t="shared" si="241"/>
        <v>0</v>
      </c>
      <c r="BW115" s="7">
        <f t="shared" si="242"/>
        <v>0</v>
      </c>
      <c r="BX115" s="7">
        <f t="shared" si="243"/>
        <v>0</v>
      </c>
      <c r="BY115" s="72">
        <v>0</v>
      </c>
      <c r="BZ115" s="7">
        <v>0</v>
      </c>
      <c r="CA115" s="7">
        <v>0</v>
      </c>
      <c r="CB115" s="7">
        <v>0</v>
      </c>
      <c r="CC115" s="11">
        <v>0</v>
      </c>
      <c r="CD115" s="72">
        <v>0</v>
      </c>
      <c r="CE115" s="7">
        <v>0</v>
      </c>
      <c r="CF115" s="7">
        <v>0</v>
      </c>
      <c r="CG115" s="7">
        <v>0</v>
      </c>
      <c r="CH115" s="11">
        <v>0</v>
      </c>
      <c r="CI115" s="72">
        <v>0</v>
      </c>
      <c r="CJ115" s="7">
        <v>0</v>
      </c>
      <c r="CK115" s="7">
        <v>0</v>
      </c>
      <c r="CL115" s="7">
        <v>0</v>
      </c>
      <c r="CM115" s="7">
        <v>0</v>
      </c>
      <c r="CN115" s="72">
        <f t="shared" si="203"/>
        <v>0</v>
      </c>
      <c r="CO115" s="7">
        <f t="shared" si="204"/>
        <v>0</v>
      </c>
      <c r="CP115" s="7">
        <f t="shared" si="205"/>
        <v>0</v>
      </c>
      <c r="CQ115" s="7">
        <f t="shared" si="206"/>
        <v>0</v>
      </c>
      <c r="CR115" s="11">
        <f t="shared" si="207"/>
        <v>0</v>
      </c>
      <c r="CS115" s="72">
        <f t="shared" si="212"/>
        <v>0</v>
      </c>
      <c r="CT115" s="7">
        <f t="shared" si="213"/>
        <v>0</v>
      </c>
      <c r="CU115" s="7">
        <f t="shared" si="214"/>
        <v>0</v>
      </c>
      <c r="CV115" s="7">
        <f t="shared" si="215"/>
        <v>2.9677000000000002E-2</v>
      </c>
      <c r="CW115" s="11">
        <f t="shared" si="216"/>
        <v>9.2814000000000008E-2</v>
      </c>
      <c r="CX115" s="7">
        <f t="shared" si="217"/>
        <v>0</v>
      </c>
      <c r="CY115" s="7">
        <f t="shared" si="218"/>
        <v>0</v>
      </c>
      <c r="CZ115" s="7">
        <f t="shared" si="219"/>
        <v>0</v>
      </c>
      <c r="DA115" s="7">
        <f t="shared" si="220"/>
        <v>2.9677000000000002E-2</v>
      </c>
      <c r="DB115" s="11">
        <f t="shared" si="221"/>
        <v>9.2814000000000008E-2</v>
      </c>
      <c r="DC115" s="7">
        <f t="shared" si="222"/>
        <v>0</v>
      </c>
      <c r="DD115" s="7">
        <f t="shared" si="223"/>
        <v>0</v>
      </c>
      <c r="DE115" s="7">
        <f t="shared" si="224"/>
        <v>0</v>
      </c>
      <c r="DF115" s="7">
        <f t="shared" si="225"/>
        <v>178.13000000000002</v>
      </c>
      <c r="DG115" s="7">
        <f t="shared" si="226"/>
        <v>335.83000000000004</v>
      </c>
      <c r="DH115" s="72">
        <f t="shared" si="227"/>
        <v>0</v>
      </c>
      <c r="DI115" s="7">
        <f t="shared" si="249"/>
        <v>0</v>
      </c>
      <c r="DJ115" s="7">
        <f t="shared" si="250"/>
        <v>0</v>
      </c>
      <c r="DK115" s="7">
        <f t="shared" si="251"/>
        <v>5.1120000000000002E-3</v>
      </c>
      <c r="DL115" s="7">
        <f t="shared" si="252"/>
        <v>1.728E-2</v>
      </c>
      <c r="DM115" s="70" t="s">
        <v>309</v>
      </c>
      <c r="DN115" s="2"/>
      <c r="DO115" s="30"/>
      <c r="DT115" s="1"/>
      <c r="DU115" s="1"/>
      <c r="DV115" s="1"/>
      <c r="DZ115" s="1"/>
      <c r="EA115" s="1"/>
      <c r="EB115" s="1"/>
      <c r="EC115" s="1"/>
      <c r="ED115" s="224"/>
      <c r="EE115" s="225"/>
      <c r="EF115" s="226"/>
      <c r="EG115" s="226"/>
      <c r="EH115" s="1"/>
    </row>
    <row r="116" spans="1:138" ht="43.5" customHeight="1" x14ac:dyDescent="0.25">
      <c r="A116" s="241" t="s">
        <v>1461</v>
      </c>
      <c r="B116" s="8" t="s">
        <v>177</v>
      </c>
      <c r="C116" s="2" t="s">
        <v>126</v>
      </c>
      <c r="D116" s="2" t="s">
        <v>0</v>
      </c>
      <c r="E116" s="2" t="s">
        <v>309</v>
      </c>
      <c r="F116" s="68" t="s">
        <v>309</v>
      </c>
      <c r="G116" s="72">
        <v>0</v>
      </c>
      <c r="H116" s="7">
        <v>0</v>
      </c>
      <c r="I116" s="7">
        <v>0</v>
      </c>
      <c r="J116" s="7">
        <v>0</v>
      </c>
      <c r="K116" s="11">
        <v>3</v>
      </c>
      <c r="L116" s="72">
        <f t="shared" si="244"/>
        <v>0</v>
      </c>
      <c r="M116" s="7">
        <f t="shared" si="208"/>
        <v>0</v>
      </c>
      <c r="N116" s="7">
        <f t="shared" si="209"/>
        <v>0</v>
      </c>
      <c r="O116" s="7">
        <f t="shared" si="210"/>
        <v>0</v>
      </c>
      <c r="P116" s="11">
        <f t="shared" si="211"/>
        <v>7.1040000000000001E-3</v>
      </c>
      <c r="Q116" s="72">
        <v>0</v>
      </c>
      <c r="R116" s="7">
        <v>0</v>
      </c>
      <c r="S116" s="7">
        <v>0</v>
      </c>
      <c r="T116" s="7">
        <v>0</v>
      </c>
      <c r="U116" s="28">
        <v>13.52</v>
      </c>
      <c r="V116" s="72">
        <v>0</v>
      </c>
      <c r="W116" s="7">
        <v>0</v>
      </c>
      <c r="X116" s="7">
        <v>0</v>
      </c>
      <c r="Y116" s="7">
        <v>0</v>
      </c>
      <c r="Z116" s="11">
        <v>0</v>
      </c>
      <c r="AA116" s="72">
        <f t="shared" si="245"/>
        <v>0</v>
      </c>
      <c r="AB116" s="7">
        <f t="shared" si="228"/>
        <v>0</v>
      </c>
      <c r="AC116" s="7">
        <f t="shared" si="229"/>
        <v>0</v>
      </c>
      <c r="AD116" s="7">
        <f t="shared" si="230"/>
        <v>0</v>
      </c>
      <c r="AE116" s="7">
        <f t="shared" si="231"/>
        <v>0</v>
      </c>
      <c r="AF116" s="72">
        <v>0</v>
      </c>
      <c r="AG116" s="7">
        <v>0</v>
      </c>
      <c r="AH116" s="7">
        <v>0</v>
      </c>
      <c r="AI116" s="7">
        <v>0</v>
      </c>
      <c r="AJ116" s="11">
        <v>0</v>
      </c>
      <c r="AK116" s="7">
        <v>0</v>
      </c>
      <c r="AL116" s="7">
        <v>0</v>
      </c>
      <c r="AM116" s="7">
        <v>0</v>
      </c>
      <c r="AN116" s="7">
        <v>0</v>
      </c>
      <c r="AO116" s="11">
        <v>0</v>
      </c>
      <c r="AP116" s="72">
        <f t="shared" si="246"/>
        <v>0</v>
      </c>
      <c r="AQ116" s="7">
        <f t="shared" si="232"/>
        <v>0</v>
      </c>
      <c r="AR116" s="7">
        <f t="shared" si="233"/>
        <v>0</v>
      </c>
      <c r="AS116" s="7">
        <f t="shared" si="234"/>
        <v>0</v>
      </c>
      <c r="AT116" s="11">
        <f t="shared" si="235"/>
        <v>0</v>
      </c>
      <c r="AU116" s="27"/>
      <c r="AV116" s="27"/>
      <c r="AW116" s="27"/>
      <c r="AX116" s="27"/>
      <c r="AY116" s="28">
        <v>0</v>
      </c>
      <c r="AZ116" s="27">
        <v>0</v>
      </c>
      <c r="BA116" s="27">
        <v>0</v>
      </c>
      <c r="BB116" s="27">
        <v>0</v>
      </c>
      <c r="BC116" s="27">
        <v>0</v>
      </c>
      <c r="BD116" s="27">
        <v>0</v>
      </c>
      <c r="BE116" s="72">
        <f t="shared" si="247"/>
        <v>0</v>
      </c>
      <c r="BF116" s="7">
        <f t="shared" si="236"/>
        <v>0</v>
      </c>
      <c r="BG116" s="7">
        <f t="shared" si="237"/>
        <v>0</v>
      </c>
      <c r="BH116" s="7">
        <f t="shared" si="238"/>
        <v>0</v>
      </c>
      <c r="BI116" s="7">
        <f t="shared" si="239"/>
        <v>0</v>
      </c>
      <c r="BJ116" s="72">
        <v>0</v>
      </c>
      <c r="BK116" s="7">
        <v>0</v>
      </c>
      <c r="BL116" s="7">
        <v>0</v>
      </c>
      <c r="BM116" s="7">
        <v>0</v>
      </c>
      <c r="BN116" s="11">
        <v>0</v>
      </c>
      <c r="BO116" s="7">
        <v>0</v>
      </c>
      <c r="BP116" s="7">
        <v>0</v>
      </c>
      <c r="BQ116" s="7">
        <v>0</v>
      </c>
      <c r="BR116" s="7">
        <v>0</v>
      </c>
      <c r="BS116" s="7">
        <v>0</v>
      </c>
      <c r="BT116" s="72">
        <f t="shared" si="248"/>
        <v>0</v>
      </c>
      <c r="BU116" s="7">
        <f t="shared" si="240"/>
        <v>0</v>
      </c>
      <c r="BV116" s="7">
        <f t="shared" si="241"/>
        <v>0</v>
      </c>
      <c r="BW116" s="7">
        <f t="shared" si="242"/>
        <v>0</v>
      </c>
      <c r="BX116" s="7">
        <f t="shared" si="243"/>
        <v>0</v>
      </c>
      <c r="BY116" s="72">
        <v>0</v>
      </c>
      <c r="BZ116" s="7">
        <v>0</v>
      </c>
      <c r="CA116" s="7">
        <v>0</v>
      </c>
      <c r="CB116" s="7">
        <v>0</v>
      </c>
      <c r="CC116" s="11">
        <v>0</v>
      </c>
      <c r="CD116" s="72">
        <v>0</v>
      </c>
      <c r="CE116" s="7">
        <v>0</v>
      </c>
      <c r="CF116" s="7">
        <v>0</v>
      </c>
      <c r="CG116" s="7">
        <v>0</v>
      </c>
      <c r="CH116" s="11">
        <v>0</v>
      </c>
      <c r="CI116" s="72">
        <v>0</v>
      </c>
      <c r="CJ116" s="7">
        <v>0</v>
      </c>
      <c r="CK116" s="7">
        <v>0</v>
      </c>
      <c r="CL116" s="7">
        <v>0</v>
      </c>
      <c r="CM116" s="7">
        <v>0</v>
      </c>
      <c r="CN116" s="72">
        <f t="shared" si="203"/>
        <v>0</v>
      </c>
      <c r="CO116" s="7">
        <f t="shared" si="204"/>
        <v>0</v>
      </c>
      <c r="CP116" s="7">
        <f t="shared" si="205"/>
        <v>0</v>
      </c>
      <c r="CQ116" s="7">
        <f t="shared" si="206"/>
        <v>0</v>
      </c>
      <c r="CR116" s="11">
        <f t="shared" si="207"/>
        <v>0</v>
      </c>
      <c r="CS116" s="72">
        <f t="shared" si="212"/>
        <v>0</v>
      </c>
      <c r="CT116" s="7">
        <f t="shared" si="213"/>
        <v>0</v>
      </c>
      <c r="CU116" s="7">
        <f t="shared" si="214"/>
        <v>0</v>
      </c>
      <c r="CV116" s="7">
        <f t="shared" si="215"/>
        <v>0</v>
      </c>
      <c r="CW116" s="11">
        <f t="shared" si="216"/>
        <v>7.1040000000000001E-3</v>
      </c>
      <c r="CX116" s="7">
        <f t="shared" si="217"/>
        <v>0</v>
      </c>
      <c r="CY116" s="7">
        <f t="shared" si="218"/>
        <v>0</v>
      </c>
      <c r="CZ116" s="7">
        <f t="shared" si="219"/>
        <v>0</v>
      </c>
      <c r="DA116" s="7">
        <f t="shared" si="220"/>
        <v>0</v>
      </c>
      <c r="DB116" s="11">
        <f t="shared" si="221"/>
        <v>7.1040000000000001E-3</v>
      </c>
      <c r="DC116" s="7">
        <f t="shared" si="222"/>
        <v>0</v>
      </c>
      <c r="DD116" s="7">
        <f t="shared" si="223"/>
        <v>0</v>
      </c>
      <c r="DE116" s="7">
        <f t="shared" si="224"/>
        <v>0</v>
      </c>
      <c r="DF116" s="7">
        <f t="shared" si="225"/>
        <v>0</v>
      </c>
      <c r="DG116" s="7">
        <f t="shared" si="226"/>
        <v>13.52</v>
      </c>
      <c r="DH116" s="72">
        <f t="shared" si="227"/>
        <v>0</v>
      </c>
      <c r="DI116" s="7">
        <f t="shared" si="249"/>
        <v>0</v>
      </c>
      <c r="DJ116" s="7">
        <f t="shared" si="250"/>
        <v>0</v>
      </c>
      <c r="DK116" s="7">
        <f t="shared" si="251"/>
        <v>0</v>
      </c>
      <c r="DL116" s="7">
        <f t="shared" si="252"/>
        <v>1.116E-3</v>
      </c>
      <c r="DM116" s="70" t="s">
        <v>309</v>
      </c>
      <c r="DN116" s="2"/>
      <c r="DO116" s="30"/>
      <c r="DT116" s="1"/>
      <c r="DU116" s="1"/>
      <c r="DV116" s="1"/>
      <c r="DZ116" s="1"/>
      <c r="EA116" s="1"/>
      <c r="EB116" s="1"/>
      <c r="EC116" s="1"/>
      <c r="ED116" s="224"/>
      <c r="EE116" s="225"/>
      <c r="EF116" s="226"/>
      <c r="EG116" s="226"/>
      <c r="EH116" s="1"/>
    </row>
    <row r="117" spans="1:138" ht="38.25" customHeight="1" x14ac:dyDescent="0.25">
      <c r="A117" s="241" t="s">
        <v>87</v>
      </c>
      <c r="B117" s="8" t="s">
        <v>177</v>
      </c>
      <c r="C117" s="2" t="s">
        <v>1091</v>
      </c>
      <c r="D117" s="2" t="s">
        <v>1</v>
      </c>
      <c r="E117" s="2">
        <v>1992</v>
      </c>
      <c r="F117" s="68">
        <v>5483</v>
      </c>
      <c r="G117" s="67">
        <v>244839</v>
      </c>
      <c r="H117" s="68">
        <v>222918</v>
      </c>
      <c r="I117" s="68">
        <v>203254</v>
      </c>
      <c r="J117" s="7">
        <v>0</v>
      </c>
      <c r="K117" s="11">
        <v>0</v>
      </c>
      <c r="L117" s="72">
        <f>G117*0.001*2.61</f>
        <v>639.02978999999993</v>
      </c>
      <c r="M117" s="7">
        <f t="shared" si="208"/>
        <v>527.86982399999999</v>
      </c>
      <c r="N117" s="7">
        <f t="shared" si="209"/>
        <v>481.30547199999995</v>
      </c>
      <c r="O117" s="7">
        <f t="shared" si="210"/>
        <v>0</v>
      </c>
      <c r="P117" s="11">
        <f t="shared" si="211"/>
        <v>0</v>
      </c>
      <c r="Q117" s="103">
        <v>57179.09</v>
      </c>
      <c r="R117" s="104">
        <v>51232.14</v>
      </c>
      <c r="S117" s="104">
        <v>46802.85</v>
      </c>
      <c r="T117" s="27">
        <f>J117*0.001*2.368</f>
        <v>0</v>
      </c>
      <c r="U117" s="28">
        <f>K117*0.001*2.368</f>
        <v>0</v>
      </c>
      <c r="V117" s="67">
        <v>450497</v>
      </c>
      <c r="W117" s="68">
        <v>411379</v>
      </c>
      <c r="X117" s="68">
        <v>332716</v>
      </c>
      <c r="Y117" s="7">
        <v>0</v>
      </c>
      <c r="Z117" s="11">
        <v>0</v>
      </c>
      <c r="AA117" s="72">
        <f>0.001*V117*1.01</f>
        <v>455.00197000000003</v>
      </c>
      <c r="AB117" s="7">
        <f t="shared" si="228"/>
        <v>491.59790500000003</v>
      </c>
      <c r="AC117" s="7">
        <f t="shared" si="229"/>
        <v>397.59562000000005</v>
      </c>
      <c r="AD117" s="7">
        <f t="shared" si="230"/>
        <v>0</v>
      </c>
      <c r="AE117" s="7">
        <f t="shared" si="231"/>
        <v>0</v>
      </c>
      <c r="AF117" s="67">
        <v>30451.3</v>
      </c>
      <c r="AG117" s="68">
        <v>26264.5</v>
      </c>
      <c r="AH117" s="68">
        <v>21033.9</v>
      </c>
      <c r="AI117" s="68">
        <v>17051.900000000001</v>
      </c>
      <c r="AJ117" s="11">
        <v>0</v>
      </c>
      <c r="AK117" s="7">
        <v>0</v>
      </c>
      <c r="AL117" s="7">
        <v>0</v>
      </c>
      <c r="AM117" s="7">
        <v>0</v>
      </c>
      <c r="AN117" s="7">
        <v>0</v>
      </c>
      <c r="AO117" s="11">
        <v>0</v>
      </c>
      <c r="AP117" s="72">
        <f>AK117*0.001*1.08</f>
        <v>0</v>
      </c>
      <c r="AQ117" s="7">
        <f t="shared" si="232"/>
        <v>0</v>
      </c>
      <c r="AR117" s="7">
        <f t="shared" si="233"/>
        <v>0</v>
      </c>
      <c r="AS117" s="7">
        <f t="shared" si="234"/>
        <v>0</v>
      </c>
      <c r="AT117" s="11">
        <f t="shared" si="235"/>
        <v>0</v>
      </c>
      <c r="AU117" s="229">
        <v>0</v>
      </c>
      <c r="AV117" s="229">
        <v>0</v>
      </c>
      <c r="AW117" s="229">
        <v>0</v>
      </c>
      <c r="AX117" s="229">
        <v>0</v>
      </c>
      <c r="AY117" s="230">
        <v>0</v>
      </c>
      <c r="AZ117" s="27">
        <v>0</v>
      </c>
      <c r="BA117" s="27">
        <v>0</v>
      </c>
      <c r="BB117" s="27">
        <v>0</v>
      </c>
      <c r="BC117" s="27">
        <v>0</v>
      </c>
      <c r="BD117" s="27">
        <v>0</v>
      </c>
      <c r="BE117" s="72">
        <f>AZ117*0.001*1.08</f>
        <v>0</v>
      </c>
      <c r="BF117" s="7">
        <f t="shared" si="236"/>
        <v>0</v>
      </c>
      <c r="BG117" s="7">
        <f t="shared" si="237"/>
        <v>0</v>
      </c>
      <c r="BH117" s="7">
        <f t="shared" si="238"/>
        <v>0</v>
      </c>
      <c r="BI117" s="7">
        <f t="shared" si="239"/>
        <v>0</v>
      </c>
      <c r="BJ117" s="72">
        <v>0</v>
      </c>
      <c r="BK117" s="7">
        <v>0</v>
      </c>
      <c r="BL117" s="7">
        <v>0</v>
      </c>
      <c r="BM117" s="7">
        <v>0</v>
      </c>
      <c r="BN117" s="11">
        <v>0</v>
      </c>
      <c r="BO117" s="7">
        <v>0</v>
      </c>
      <c r="BP117" s="7">
        <v>0</v>
      </c>
      <c r="BQ117" s="7">
        <v>0</v>
      </c>
      <c r="BR117" s="7">
        <v>0</v>
      </c>
      <c r="BS117" s="7">
        <v>0</v>
      </c>
      <c r="BT117" s="72">
        <f>BO117*0.001</f>
        <v>0</v>
      </c>
      <c r="BU117" s="7">
        <f t="shared" si="240"/>
        <v>0</v>
      </c>
      <c r="BV117" s="7">
        <f t="shared" si="241"/>
        <v>0</v>
      </c>
      <c r="BW117" s="7">
        <f t="shared" si="242"/>
        <v>0</v>
      </c>
      <c r="BX117" s="7">
        <f t="shared" si="243"/>
        <v>0</v>
      </c>
      <c r="BY117" s="72">
        <v>0</v>
      </c>
      <c r="BZ117" s="7">
        <v>0</v>
      </c>
      <c r="CA117" s="7">
        <v>0</v>
      </c>
      <c r="CB117" s="7">
        <v>0</v>
      </c>
      <c r="CC117" s="11">
        <v>0</v>
      </c>
      <c r="CD117" s="72">
        <v>0</v>
      </c>
      <c r="CE117" s="7">
        <v>0</v>
      </c>
      <c r="CF117" s="7">
        <v>0</v>
      </c>
      <c r="CG117" s="7">
        <v>0</v>
      </c>
      <c r="CH117" s="11">
        <v>0</v>
      </c>
      <c r="CI117" s="72">
        <v>0</v>
      </c>
      <c r="CJ117" s="7">
        <v>0</v>
      </c>
      <c r="CK117" s="7">
        <v>0</v>
      </c>
      <c r="CL117" s="7">
        <v>0</v>
      </c>
      <c r="CM117" s="7">
        <v>0</v>
      </c>
      <c r="CN117" s="10">
        <f t="shared" si="203"/>
        <v>0</v>
      </c>
      <c r="CO117" s="6">
        <f t="shared" si="204"/>
        <v>0</v>
      </c>
      <c r="CP117" s="6">
        <f t="shared" si="205"/>
        <v>0</v>
      </c>
      <c r="CQ117" s="6">
        <f t="shared" si="206"/>
        <v>0</v>
      </c>
      <c r="CR117" s="9">
        <f t="shared" si="207"/>
        <v>0</v>
      </c>
      <c r="CS117" s="72">
        <f t="shared" si="212"/>
        <v>1094.0317599999998</v>
      </c>
      <c r="CT117" s="7">
        <f t="shared" si="213"/>
        <v>1019.467729</v>
      </c>
      <c r="CU117" s="7">
        <f t="shared" si="214"/>
        <v>878.90109200000006</v>
      </c>
      <c r="CV117" s="7">
        <f t="shared" si="215"/>
        <v>0</v>
      </c>
      <c r="CW117" s="11">
        <f t="shared" si="216"/>
        <v>0</v>
      </c>
      <c r="CX117" s="7">
        <f t="shared" si="217"/>
        <v>1094.0317599999998</v>
      </c>
      <c r="CY117" s="7">
        <f t="shared" si="218"/>
        <v>1019.467729</v>
      </c>
      <c r="CZ117" s="7">
        <f t="shared" si="219"/>
        <v>878.90109200000006</v>
      </c>
      <c r="DA117" s="7">
        <f t="shared" si="220"/>
        <v>0</v>
      </c>
      <c r="DB117" s="11">
        <f t="shared" si="221"/>
        <v>0</v>
      </c>
      <c r="DC117" s="7">
        <f t="shared" si="222"/>
        <v>87630.39</v>
      </c>
      <c r="DD117" s="7">
        <f t="shared" si="223"/>
        <v>77496.639999999999</v>
      </c>
      <c r="DE117" s="7">
        <f t="shared" si="224"/>
        <v>67836.75</v>
      </c>
      <c r="DF117" s="7">
        <f t="shared" si="225"/>
        <v>17051.900000000001</v>
      </c>
      <c r="DG117" s="7">
        <f t="shared" si="226"/>
        <v>0</v>
      </c>
      <c r="DH117" s="72">
        <f t="shared" si="227"/>
        <v>204.60535200000001</v>
      </c>
      <c r="DI117" s="7">
        <f t="shared" si="249"/>
        <v>186.59300400000001</v>
      </c>
      <c r="DJ117" s="7">
        <f t="shared" si="250"/>
        <v>159.45491999999999</v>
      </c>
      <c r="DK117" s="7">
        <f t="shared" si="251"/>
        <v>0</v>
      </c>
      <c r="DL117" s="7">
        <f t="shared" si="252"/>
        <v>0</v>
      </c>
      <c r="DM117" s="70" t="s">
        <v>64</v>
      </c>
      <c r="DN117" s="2"/>
      <c r="DO117" s="30"/>
      <c r="DT117" s="1"/>
      <c r="DU117" s="1"/>
      <c r="DV117" s="1"/>
      <c r="DZ117" s="1"/>
      <c r="EA117" s="1"/>
      <c r="EB117" s="1"/>
      <c r="EC117" s="1"/>
      <c r="ED117" s="224"/>
      <c r="EE117" s="225"/>
      <c r="EF117" s="226"/>
      <c r="EG117" s="226"/>
      <c r="EH117" s="1"/>
    </row>
    <row r="118" spans="1:138" s="262" customFormat="1" ht="42" customHeight="1" x14ac:dyDescent="0.25">
      <c r="A118" s="241" t="s">
        <v>1410</v>
      </c>
      <c r="B118" s="8" t="s">
        <v>177</v>
      </c>
      <c r="C118" s="3" t="s">
        <v>126</v>
      </c>
      <c r="D118" s="3" t="s">
        <v>2</v>
      </c>
      <c r="E118" s="3" t="s">
        <v>309</v>
      </c>
      <c r="F118" s="4" t="s">
        <v>309</v>
      </c>
      <c r="G118" s="10">
        <v>4160</v>
      </c>
      <c r="H118" s="6">
        <v>3362</v>
      </c>
      <c r="I118" s="6">
        <v>-18171</v>
      </c>
      <c r="J118" s="6">
        <v>0</v>
      </c>
      <c r="K118" s="9">
        <v>0</v>
      </c>
      <c r="L118" s="10">
        <f t="shared" ref="L118:L141" si="253">G118*0.001*2.368</f>
        <v>9.8508800000000001</v>
      </c>
      <c r="M118" s="6">
        <f t="shared" si="208"/>
        <v>7.9612159999999994</v>
      </c>
      <c r="N118" s="6">
        <f t="shared" si="209"/>
        <v>-43.028927999999993</v>
      </c>
      <c r="O118" s="6">
        <f t="shared" si="210"/>
        <v>0</v>
      </c>
      <c r="P118" s="9">
        <f t="shared" si="211"/>
        <v>0</v>
      </c>
      <c r="Q118" s="32">
        <v>975.52</v>
      </c>
      <c r="R118" s="25">
        <v>717.85</v>
      </c>
      <c r="S118" s="25">
        <v>-2298.77</v>
      </c>
      <c r="T118" s="25">
        <v>200.52</v>
      </c>
      <c r="U118" s="26">
        <v>0</v>
      </c>
      <c r="V118" s="10">
        <v>0</v>
      </c>
      <c r="W118" s="6">
        <v>0</v>
      </c>
      <c r="X118" s="6">
        <v>0</v>
      </c>
      <c r="Y118" s="6">
        <v>0</v>
      </c>
      <c r="Z118" s="9">
        <v>0</v>
      </c>
      <c r="AA118" s="10">
        <f t="shared" ref="AA118:AA141" si="254">0.001*V118*1.195</f>
        <v>0</v>
      </c>
      <c r="AB118" s="6">
        <f t="shared" si="228"/>
        <v>0</v>
      </c>
      <c r="AC118" s="6">
        <f t="shared" si="229"/>
        <v>0</v>
      </c>
      <c r="AD118" s="6">
        <f t="shared" si="230"/>
        <v>0</v>
      </c>
      <c r="AE118" s="6">
        <f t="shared" si="231"/>
        <v>0</v>
      </c>
      <c r="AF118" s="10">
        <v>0</v>
      </c>
      <c r="AG118" s="6">
        <v>0</v>
      </c>
      <c r="AH118" s="6">
        <v>0</v>
      </c>
      <c r="AI118" s="6">
        <v>0</v>
      </c>
      <c r="AJ118" s="9">
        <v>0</v>
      </c>
      <c r="AK118" s="6">
        <v>0</v>
      </c>
      <c r="AL118" s="6">
        <v>0</v>
      </c>
      <c r="AM118" s="6">
        <v>0</v>
      </c>
      <c r="AN118" s="6">
        <v>0</v>
      </c>
      <c r="AO118" s="9">
        <v>0</v>
      </c>
      <c r="AP118" s="10">
        <f t="shared" ref="AP118:AP141" si="255">AK118*0.001*1.182</f>
        <v>0</v>
      </c>
      <c r="AQ118" s="6">
        <f t="shared" si="232"/>
        <v>0</v>
      </c>
      <c r="AR118" s="6">
        <f t="shared" si="233"/>
        <v>0</v>
      </c>
      <c r="AS118" s="6">
        <f t="shared" si="234"/>
        <v>0</v>
      </c>
      <c r="AT118" s="9">
        <f t="shared" si="235"/>
        <v>0</v>
      </c>
      <c r="AU118" s="25">
        <v>0</v>
      </c>
      <c r="AV118" s="25">
        <v>0</v>
      </c>
      <c r="AW118" s="25">
        <v>0</v>
      </c>
      <c r="AX118" s="25">
        <v>0</v>
      </c>
      <c r="AY118" s="26">
        <v>0</v>
      </c>
      <c r="AZ118" s="25">
        <v>0</v>
      </c>
      <c r="BA118" s="25">
        <v>0</v>
      </c>
      <c r="BB118" s="25">
        <v>0</v>
      </c>
      <c r="BC118" s="25">
        <v>0</v>
      </c>
      <c r="BD118" s="25">
        <v>0</v>
      </c>
      <c r="BE118" s="10">
        <f t="shared" ref="BE118:BE141" si="256">AZ118*0.001*1.204</f>
        <v>0</v>
      </c>
      <c r="BF118" s="6">
        <f t="shared" si="236"/>
        <v>0</v>
      </c>
      <c r="BG118" s="6">
        <f t="shared" si="237"/>
        <v>0</v>
      </c>
      <c r="BH118" s="6">
        <f t="shared" si="238"/>
        <v>0</v>
      </c>
      <c r="BI118" s="6">
        <f t="shared" si="239"/>
        <v>0</v>
      </c>
      <c r="BJ118" s="10">
        <v>0</v>
      </c>
      <c r="BK118" s="6">
        <v>0</v>
      </c>
      <c r="BL118" s="6">
        <v>0</v>
      </c>
      <c r="BM118" s="6">
        <v>0</v>
      </c>
      <c r="BN118" s="9">
        <v>0</v>
      </c>
      <c r="BO118" s="6">
        <v>0</v>
      </c>
      <c r="BP118" s="6">
        <v>0</v>
      </c>
      <c r="BQ118" s="6">
        <v>0</v>
      </c>
      <c r="BR118" s="6">
        <v>0</v>
      </c>
      <c r="BS118" s="6">
        <v>0</v>
      </c>
      <c r="BT118" s="10">
        <f t="shared" ref="BT118:BT141" si="257">BO118*0.001*1.113</f>
        <v>0</v>
      </c>
      <c r="BU118" s="6">
        <f t="shared" si="240"/>
        <v>0</v>
      </c>
      <c r="BV118" s="6">
        <f t="shared" si="241"/>
        <v>0</v>
      </c>
      <c r="BW118" s="6">
        <f t="shared" si="242"/>
        <v>0</v>
      </c>
      <c r="BX118" s="6">
        <f t="shared" si="243"/>
        <v>0</v>
      </c>
      <c r="BY118" s="10">
        <v>0</v>
      </c>
      <c r="BZ118" s="6">
        <v>0</v>
      </c>
      <c r="CA118" s="6">
        <v>0</v>
      </c>
      <c r="CB118" s="6">
        <v>0</v>
      </c>
      <c r="CC118" s="9">
        <v>0</v>
      </c>
      <c r="CD118" s="10">
        <v>0</v>
      </c>
      <c r="CE118" s="6">
        <v>0</v>
      </c>
      <c r="CF118" s="6">
        <v>0</v>
      </c>
      <c r="CG118" s="6">
        <v>0</v>
      </c>
      <c r="CH118" s="9">
        <v>0</v>
      </c>
      <c r="CI118" s="10">
        <v>0</v>
      </c>
      <c r="CJ118" s="6">
        <v>0</v>
      </c>
      <c r="CK118" s="6">
        <v>0</v>
      </c>
      <c r="CL118" s="6">
        <v>0</v>
      </c>
      <c r="CM118" s="6">
        <v>0</v>
      </c>
      <c r="CN118" s="10">
        <f t="shared" si="203"/>
        <v>0</v>
      </c>
      <c r="CO118" s="6">
        <f t="shared" si="204"/>
        <v>0</v>
      </c>
      <c r="CP118" s="6">
        <f t="shared" si="205"/>
        <v>0</v>
      </c>
      <c r="CQ118" s="6">
        <f t="shared" si="206"/>
        <v>0</v>
      </c>
      <c r="CR118" s="9">
        <f t="shared" si="207"/>
        <v>0</v>
      </c>
      <c r="CS118" s="10">
        <f t="shared" si="212"/>
        <v>9.8508800000000001</v>
      </c>
      <c r="CT118" s="6">
        <f t="shared" si="213"/>
        <v>7.9612159999999994</v>
      </c>
      <c r="CU118" s="6">
        <f t="shared" si="214"/>
        <v>-43.028927999999993</v>
      </c>
      <c r="CV118" s="6">
        <f t="shared" si="215"/>
        <v>0</v>
      </c>
      <c r="CW118" s="9">
        <f t="shared" si="216"/>
        <v>0</v>
      </c>
      <c r="CX118" s="6">
        <f t="shared" si="217"/>
        <v>9.8508800000000001</v>
      </c>
      <c r="CY118" s="6">
        <f t="shared" si="218"/>
        <v>7.9612159999999994</v>
      </c>
      <c r="CZ118" s="6">
        <f t="shared" si="219"/>
        <v>-43.028927999999993</v>
      </c>
      <c r="DA118" s="6">
        <f t="shared" si="220"/>
        <v>0</v>
      </c>
      <c r="DB118" s="9">
        <f t="shared" si="221"/>
        <v>0</v>
      </c>
      <c r="DC118" s="6">
        <f t="shared" si="222"/>
        <v>975.52</v>
      </c>
      <c r="DD118" s="6">
        <f t="shared" si="223"/>
        <v>717.85</v>
      </c>
      <c r="DE118" s="6">
        <f t="shared" si="224"/>
        <v>-2298.77</v>
      </c>
      <c r="DF118" s="6">
        <f t="shared" si="225"/>
        <v>200.52</v>
      </c>
      <c r="DG118" s="6">
        <f t="shared" si="226"/>
        <v>0</v>
      </c>
      <c r="DH118" s="10">
        <f t="shared" si="227"/>
        <v>1.54752</v>
      </c>
      <c r="DI118" s="6">
        <f t="shared" si="249"/>
        <v>1.250664</v>
      </c>
      <c r="DJ118" s="6">
        <f t="shared" si="250"/>
        <v>-6.7596119999999997</v>
      </c>
      <c r="DK118" s="6">
        <f t="shared" si="251"/>
        <v>0</v>
      </c>
      <c r="DL118" s="6">
        <f t="shared" si="252"/>
        <v>0</v>
      </c>
      <c r="DM118" s="8" t="s">
        <v>309</v>
      </c>
      <c r="DN118" s="3"/>
      <c r="DO118" s="24"/>
      <c r="ED118" s="263"/>
      <c r="EE118" s="264"/>
      <c r="EF118" s="265"/>
      <c r="EG118" s="265"/>
    </row>
    <row r="119" spans="1:138" ht="50.25" customHeight="1" x14ac:dyDescent="0.25">
      <c r="A119" s="241" t="s">
        <v>1414</v>
      </c>
      <c r="B119" s="8" t="s">
        <v>177</v>
      </c>
      <c r="C119" s="2" t="s">
        <v>1404</v>
      </c>
      <c r="D119" s="2" t="s">
        <v>2</v>
      </c>
      <c r="E119" s="2" t="s">
        <v>309</v>
      </c>
      <c r="F119" s="68" t="s">
        <v>309</v>
      </c>
      <c r="G119" s="72">
        <v>0</v>
      </c>
      <c r="H119" s="7">
        <v>0</v>
      </c>
      <c r="I119" s="7">
        <v>0</v>
      </c>
      <c r="J119" s="7">
        <v>0</v>
      </c>
      <c r="K119" s="11">
        <v>0</v>
      </c>
      <c r="L119" s="72">
        <f t="shared" si="253"/>
        <v>0</v>
      </c>
      <c r="M119" s="7">
        <f t="shared" si="208"/>
        <v>0</v>
      </c>
      <c r="N119" s="7">
        <f t="shared" si="209"/>
        <v>0</v>
      </c>
      <c r="O119" s="7">
        <f t="shared" si="210"/>
        <v>0</v>
      </c>
      <c r="P119" s="11">
        <f t="shared" si="211"/>
        <v>0</v>
      </c>
      <c r="Q119" s="71">
        <v>0</v>
      </c>
      <c r="R119" s="27">
        <v>0</v>
      </c>
      <c r="S119" s="27">
        <v>0</v>
      </c>
      <c r="T119" s="27">
        <v>0</v>
      </c>
      <c r="U119" s="28">
        <v>0</v>
      </c>
      <c r="V119" s="72">
        <v>0</v>
      </c>
      <c r="W119" s="7">
        <v>0</v>
      </c>
      <c r="X119" s="7">
        <v>0</v>
      </c>
      <c r="Y119" s="7">
        <v>0</v>
      </c>
      <c r="Z119" s="11">
        <v>0</v>
      </c>
      <c r="AA119" s="72">
        <f t="shared" si="254"/>
        <v>0</v>
      </c>
      <c r="AB119" s="7">
        <f t="shared" si="228"/>
        <v>0</v>
      </c>
      <c r="AC119" s="7">
        <f t="shared" si="229"/>
        <v>0</v>
      </c>
      <c r="AD119" s="7">
        <f t="shared" si="230"/>
        <v>0</v>
      </c>
      <c r="AE119" s="7">
        <f t="shared" si="231"/>
        <v>0</v>
      </c>
      <c r="AF119" s="72">
        <v>0</v>
      </c>
      <c r="AG119" s="7">
        <v>0</v>
      </c>
      <c r="AH119" s="7">
        <v>0</v>
      </c>
      <c r="AI119" s="7">
        <v>0</v>
      </c>
      <c r="AJ119" s="11">
        <v>0</v>
      </c>
      <c r="AK119" s="7">
        <v>0</v>
      </c>
      <c r="AL119" s="7">
        <v>0</v>
      </c>
      <c r="AM119" s="7">
        <v>0</v>
      </c>
      <c r="AN119" s="7">
        <v>0</v>
      </c>
      <c r="AO119" s="11">
        <v>0</v>
      </c>
      <c r="AP119" s="72">
        <f t="shared" si="255"/>
        <v>0</v>
      </c>
      <c r="AQ119" s="7">
        <f t="shared" si="232"/>
        <v>0</v>
      </c>
      <c r="AR119" s="7">
        <f t="shared" si="233"/>
        <v>0</v>
      </c>
      <c r="AS119" s="7">
        <f t="shared" si="234"/>
        <v>0</v>
      </c>
      <c r="AT119" s="11">
        <f t="shared" si="235"/>
        <v>0</v>
      </c>
      <c r="AU119" s="27">
        <v>0</v>
      </c>
      <c r="AV119" s="27">
        <v>0</v>
      </c>
      <c r="AW119" s="27">
        <v>0</v>
      </c>
      <c r="AX119" s="27">
        <v>0</v>
      </c>
      <c r="AY119" s="28">
        <v>0</v>
      </c>
      <c r="AZ119" s="27">
        <v>0</v>
      </c>
      <c r="BA119" s="27">
        <v>0</v>
      </c>
      <c r="BB119" s="27">
        <v>0</v>
      </c>
      <c r="BC119" s="27">
        <v>0</v>
      </c>
      <c r="BD119" s="27">
        <v>0</v>
      </c>
      <c r="BE119" s="72">
        <f t="shared" si="256"/>
        <v>0</v>
      </c>
      <c r="BF119" s="7">
        <f t="shared" si="236"/>
        <v>0</v>
      </c>
      <c r="BG119" s="7">
        <f t="shared" si="237"/>
        <v>0</v>
      </c>
      <c r="BH119" s="7">
        <f t="shared" si="238"/>
        <v>0</v>
      </c>
      <c r="BI119" s="7">
        <f t="shared" si="239"/>
        <v>0</v>
      </c>
      <c r="BJ119" s="72">
        <v>0</v>
      </c>
      <c r="BK119" s="7">
        <v>0</v>
      </c>
      <c r="BL119" s="7">
        <v>0</v>
      </c>
      <c r="BM119" s="7">
        <v>0</v>
      </c>
      <c r="BN119" s="11">
        <v>0</v>
      </c>
      <c r="BO119" s="7">
        <v>0</v>
      </c>
      <c r="BP119" s="7">
        <v>0</v>
      </c>
      <c r="BQ119" s="7">
        <v>0</v>
      </c>
      <c r="BR119" s="7">
        <v>0</v>
      </c>
      <c r="BS119" s="7">
        <v>0</v>
      </c>
      <c r="BT119" s="72">
        <f t="shared" si="257"/>
        <v>0</v>
      </c>
      <c r="BU119" s="7">
        <f t="shared" si="240"/>
        <v>0</v>
      </c>
      <c r="BV119" s="7">
        <f t="shared" si="241"/>
        <v>0</v>
      </c>
      <c r="BW119" s="7">
        <f t="shared" si="242"/>
        <v>0</v>
      </c>
      <c r="BX119" s="7">
        <f t="shared" si="243"/>
        <v>0</v>
      </c>
      <c r="BY119" s="72">
        <v>0</v>
      </c>
      <c r="BZ119" s="7">
        <v>0</v>
      </c>
      <c r="CA119" s="7">
        <v>0</v>
      </c>
      <c r="CB119" s="7">
        <v>0</v>
      </c>
      <c r="CC119" s="11">
        <v>0</v>
      </c>
      <c r="CD119" s="72">
        <v>0</v>
      </c>
      <c r="CE119" s="7">
        <v>0</v>
      </c>
      <c r="CF119" s="7">
        <v>0</v>
      </c>
      <c r="CG119" s="7">
        <v>0</v>
      </c>
      <c r="CH119" s="11">
        <v>0</v>
      </c>
      <c r="CI119" s="72">
        <v>0</v>
      </c>
      <c r="CJ119" s="7">
        <v>0</v>
      </c>
      <c r="CK119" s="7">
        <v>0</v>
      </c>
      <c r="CL119" s="7">
        <v>0</v>
      </c>
      <c r="CM119" s="7">
        <v>0</v>
      </c>
      <c r="CN119" s="72">
        <f t="shared" si="203"/>
        <v>0</v>
      </c>
      <c r="CO119" s="7">
        <f t="shared" si="204"/>
        <v>0</v>
      </c>
      <c r="CP119" s="7">
        <f t="shared" si="205"/>
        <v>0</v>
      </c>
      <c r="CQ119" s="7">
        <f t="shared" si="206"/>
        <v>0</v>
      </c>
      <c r="CR119" s="11">
        <f t="shared" si="207"/>
        <v>0</v>
      </c>
      <c r="CS119" s="72">
        <f t="shared" si="212"/>
        <v>0</v>
      </c>
      <c r="CT119" s="7">
        <f t="shared" si="213"/>
        <v>0</v>
      </c>
      <c r="CU119" s="7">
        <f t="shared" si="214"/>
        <v>0</v>
      </c>
      <c r="CV119" s="7">
        <f t="shared" si="215"/>
        <v>0</v>
      </c>
      <c r="CW119" s="11">
        <f t="shared" si="216"/>
        <v>0</v>
      </c>
      <c r="CX119" s="7">
        <f t="shared" si="217"/>
        <v>0</v>
      </c>
      <c r="CY119" s="7">
        <f t="shared" si="218"/>
        <v>0</v>
      </c>
      <c r="CZ119" s="7">
        <f t="shared" si="219"/>
        <v>0</v>
      </c>
      <c r="DA119" s="7">
        <f t="shared" si="220"/>
        <v>0</v>
      </c>
      <c r="DB119" s="11">
        <f t="shared" si="221"/>
        <v>0</v>
      </c>
      <c r="DC119" s="7">
        <f t="shared" si="222"/>
        <v>0</v>
      </c>
      <c r="DD119" s="7">
        <f t="shared" si="223"/>
        <v>0</v>
      </c>
      <c r="DE119" s="7">
        <f t="shared" si="224"/>
        <v>0</v>
      </c>
      <c r="DF119" s="7">
        <f t="shared" si="225"/>
        <v>0</v>
      </c>
      <c r="DG119" s="7">
        <f t="shared" si="226"/>
        <v>0</v>
      </c>
      <c r="DH119" s="72">
        <f t="shared" si="227"/>
        <v>0</v>
      </c>
      <c r="DI119" s="7">
        <f t="shared" si="249"/>
        <v>0</v>
      </c>
      <c r="DJ119" s="7">
        <f t="shared" si="250"/>
        <v>0</v>
      </c>
      <c r="DK119" s="7">
        <f t="shared" si="251"/>
        <v>0</v>
      </c>
      <c r="DL119" s="7">
        <f t="shared" si="252"/>
        <v>0</v>
      </c>
      <c r="DM119" s="70" t="s">
        <v>309</v>
      </c>
      <c r="DN119" s="2"/>
      <c r="DO119" s="30"/>
      <c r="DT119" s="1"/>
      <c r="DU119" s="1"/>
      <c r="DV119" s="1"/>
      <c r="DZ119" s="1"/>
      <c r="EA119" s="1"/>
      <c r="EB119" s="1"/>
      <c r="EC119" s="1"/>
      <c r="ED119" s="224"/>
      <c r="EE119" s="225"/>
      <c r="EF119" s="226"/>
      <c r="EG119" s="226"/>
      <c r="EH119" s="1"/>
    </row>
    <row r="120" spans="1:138" ht="42" customHeight="1" x14ac:dyDescent="0.25">
      <c r="A120" s="241" t="s">
        <v>1415</v>
      </c>
      <c r="B120" s="8" t="s">
        <v>1603</v>
      </c>
      <c r="C120" s="2" t="s">
        <v>1416</v>
      </c>
      <c r="D120" s="2" t="s">
        <v>1</v>
      </c>
      <c r="E120" s="2" t="s">
        <v>309</v>
      </c>
      <c r="F120" s="68" t="s">
        <v>309</v>
      </c>
      <c r="G120" s="72">
        <v>27488</v>
      </c>
      <c r="H120" s="7">
        <v>27489</v>
      </c>
      <c r="I120" s="7">
        <v>24665</v>
      </c>
      <c r="J120" s="7">
        <v>21560</v>
      </c>
      <c r="K120" s="11">
        <v>0</v>
      </c>
      <c r="L120" s="72">
        <f t="shared" si="253"/>
        <v>65.091583999999997</v>
      </c>
      <c r="M120" s="7">
        <f t="shared" si="208"/>
        <v>65.093952000000002</v>
      </c>
      <c r="N120" s="7">
        <f t="shared" si="209"/>
        <v>58.406719999999993</v>
      </c>
      <c r="O120" s="7">
        <f t="shared" si="210"/>
        <v>51.054079999999992</v>
      </c>
      <c r="P120" s="11">
        <f t="shared" si="211"/>
        <v>0</v>
      </c>
      <c r="Q120" s="71">
        <v>5039.84</v>
      </c>
      <c r="R120" s="27">
        <v>5009.26</v>
      </c>
      <c r="S120" s="27">
        <v>4493.93</v>
      </c>
      <c r="T120" s="27">
        <v>3936.43</v>
      </c>
      <c r="U120" s="28">
        <v>0</v>
      </c>
      <c r="V120" s="72">
        <v>35113</v>
      </c>
      <c r="W120" s="7">
        <v>31165</v>
      </c>
      <c r="X120" s="7">
        <v>23391</v>
      </c>
      <c r="Y120" s="7">
        <v>4323</v>
      </c>
      <c r="Z120" s="11">
        <v>0</v>
      </c>
      <c r="AA120" s="72">
        <f t="shared" si="254"/>
        <v>41.960035000000005</v>
      </c>
      <c r="AB120" s="7">
        <f t="shared" si="228"/>
        <v>37.242175000000003</v>
      </c>
      <c r="AC120" s="7">
        <f t="shared" si="229"/>
        <v>27.952245000000005</v>
      </c>
      <c r="AD120" s="7">
        <f t="shared" si="230"/>
        <v>5.1659850000000009</v>
      </c>
      <c r="AE120" s="7">
        <f t="shared" si="231"/>
        <v>0</v>
      </c>
      <c r="AF120" s="72">
        <v>2165.14</v>
      </c>
      <c r="AG120" s="7">
        <v>1805.55</v>
      </c>
      <c r="AH120" s="7">
        <v>1419.55</v>
      </c>
      <c r="AI120" s="7">
        <v>417.22</v>
      </c>
      <c r="AJ120" s="11">
        <v>0</v>
      </c>
      <c r="AK120" s="7">
        <v>0</v>
      </c>
      <c r="AL120" s="7">
        <v>0</v>
      </c>
      <c r="AM120" s="7">
        <v>0</v>
      </c>
      <c r="AN120" s="7">
        <v>0</v>
      </c>
      <c r="AO120" s="11">
        <v>0</v>
      </c>
      <c r="AP120" s="72">
        <f t="shared" si="255"/>
        <v>0</v>
      </c>
      <c r="AQ120" s="7">
        <f t="shared" si="232"/>
        <v>0</v>
      </c>
      <c r="AR120" s="7">
        <f t="shared" si="233"/>
        <v>0</v>
      </c>
      <c r="AS120" s="7">
        <f t="shared" si="234"/>
        <v>0</v>
      </c>
      <c r="AT120" s="11">
        <f t="shared" si="235"/>
        <v>0</v>
      </c>
      <c r="AU120" s="27">
        <v>0</v>
      </c>
      <c r="AV120" s="27">
        <v>0</v>
      </c>
      <c r="AW120" s="27">
        <v>0</v>
      </c>
      <c r="AX120" s="27">
        <v>0</v>
      </c>
      <c r="AY120" s="28">
        <v>0</v>
      </c>
      <c r="AZ120" s="27">
        <v>0</v>
      </c>
      <c r="BA120" s="27">
        <v>0</v>
      </c>
      <c r="BB120" s="27">
        <v>0</v>
      </c>
      <c r="BC120" s="27">
        <v>0</v>
      </c>
      <c r="BD120" s="27">
        <v>0</v>
      </c>
      <c r="BE120" s="72">
        <f t="shared" si="256"/>
        <v>0</v>
      </c>
      <c r="BF120" s="7">
        <f t="shared" si="236"/>
        <v>0</v>
      </c>
      <c r="BG120" s="7">
        <f t="shared" si="237"/>
        <v>0</v>
      </c>
      <c r="BH120" s="7">
        <f t="shared" si="238"/>
        <v>0</v>
      </c>
      <c r="BI120" s="7">
        <f t="shared" si="239"/>
        <v>0</v>
      </c>
      <c r="BJ120" s="72">
        <v>0</v>
      </c>
      <c r="BK120" s="7">
        <v>0</v>
      </c>
      <c r="BL120" s="7">
        <v>0</v>
      </c>
      <c r="BM120" s="7">
        <v>0</v>
      </c>
      <c r="BN120" s="11">
        <v>0</v>
      </c>
      <c r="BO120" s="7">
        <v>0</v>
      </c>
      <c r="BP120" s="7">
        <v>0</v>
      </c>
      <c r="BQ120" s="7">
        <v>0</v>
      </c>
      <c r="BR120" s="7">
        <v>0</v>
      </c>
      <c r="BS120" s="7">
        <v>0</v>
      </c>
      <c r="BT120" s="72">
        <f t="shared" si="257"/>
        <v>0</v>
      </c>
      <c r="BU120" s="7">
        <f t="shared" si="240"/>
        <v>0</v>
      </c>
      <c r="BV120" s="7">
        <f t="shared" si="241"/>
        <v>0</v>
      </c>
      <c r="BW120" s="7">
        <f t="shared" si="242"/>
        <v>0</v>
      </c>
      <c r="BX120" s="7">
        <f t="shared" si="243"/>
        <v>0</v>
      </c>
      <c r="BY120" s="72">
        <v>0</v>
      </c>
      <c r="BZ120" s="7">
        <v>0</v>
      </c>
      <c r="CA120" s="7">
        <v>0</v>
      </c>
      <c r="CB120" s="7">
        <v>0</v>
      </c>
      <c r="CC120" s="11">
        <v>0</v>
      </c>
      <c r="CD120" s="72">
        <v>0</v>
      </c>
      <c r="CE120" s="7">
        <v>0</v>
      </c>
      <c r="CF120" s="7">
        <v>0</v>
      </c>
      <c r="CG120" s="7">
        <v>0</v>
      </c>
      <c r="CH120" s="11">
        <v>0</v>
      </c>
      <c r="CI120" s="72">
        <v>0</v>
      </c>
      <c r="CJ120" s="7">
        <v>0</v>
      </c>
      <c r="CK120" s="7">
        <v>0</v>
      </c>
      <c r="CL120" s="7">
        <v>0</v>
      </c>
      <c r="CM120" s="7">
        <v>0</v>
      </c>
      <c r="CN120" s="72">
        <f t="shared" si="203"/>
        <v>0</v>
      </c>
      <c r="CO120" s="7">
        <f t="shared" si="204"/>
        <v>0</v>
      </c>
      <c r="CP120" s="7">
        <f t="shared" si="205"/>
        <v>0</v>
      </c>
      <c r="CQ120" s="7">
        <f t="shared" si="206"/>
        <v>0</v>
      </c>
      <c r="CR120" s="11">
        <f t="shared" si="207"/>
        <v>0</v>
      </c>
      <c r="CS120" s="72">
        <f t="shared" si="212"/>
        <v>107.051619</v>
      </c>
      <c r="CT120" s="7">
        <f t="shared" si="213"/>
        <v>102.336127</v>
      </c>
      <c r="CU120" s="7">
        <f t="shared" si="214"/>
        <v>86.358964999999998</v>
      </c>
      <c r="CV120" s="7">
        <f t="shared" si="215"/>
        <v>56.220064999999991</v>
      </c>
      <c r="CW120" s="11">
        <f t="shared" si="216"/>
        <v>0</v>
      </c>
      <c r="CX120" s="7">
        <f t="shared" si="217"/>
        <v>107.051619</v>
      </c>
      <c r="CY120" s="7">
        <f t="shared" si="218"/>
        <v>102.336127</v>
      </c>
      <c r="CZ120" s="7">
        <f t="shared" si="219"/>
        <v>86.358964999999998</v>
      </c>
      <c r="DA120" s="7">
        <f t="shared" si="220"/>
        <v>56.220064999999991</v>
      </c>
      <c r="DB120" s="11">
        <f t="shared" si="221"/>
        <v>0</v>
      </c>
      <c r="DC120" s="7">
        <f t="shared" si="222"/>
        <v>7204.98</v>
      </c>
      <c r="DD120" s="7">
        <f t="shared" si="223"/>
        <v>6814.81</v>
      </c>
      <c r="DE120" s="7">
        <f t="shared" si="224"/>
        <v>5913.4800000000005</v>
      </c>
      <c r="DF120" s="7">
        <f t="shared" si="225"/>
        <v>4353.6499999999996</v>
      </c>
      <c r="DG120" s="7">
        <f t="shared" si="226"/>
        <v>0</v>
      </c>
      <c r="DH120" s="72">
        <f t="shared" si="227"/>
        <v>19.074012000000003</v>
      </c>
      <c r="DI120" s="7">
        <f t="shared" si="249"/>
        <v>18.079487999999998</v>
      </c>
      <c r="DJ120" s="7">
        <f t="shared" si="250"/>
        <v>15.069912</v>
      </c>
      <c r="DK120" s="7">
        <f t="shared" si="251"/>
        <v>9.1097160000000006</v>
      </c>
      <c r="DL120" s="7">
        <f t="shared" si="252"/>
        <v>0</v>
      </c>
      <c r="DM120" s="70" t="s">
        <v>309</v>
      </c>
      <c r="DN120" s="2"/>
      <c r="DO120" s="30"/>
      <c r="DT120" s="1"/>
      <c r="DU120" s="1"/>
      <c r="DV120" s="1"/>
      <c r="DZ120" s="1"/>
      <c r="EA120" s="1"/>
      <c r="EB120" s="1"/>
      <c r="EC120" s="1"/>
      <c r="ED120" s="224"/>
      <c r="EE120" s="225"/>
      <c r="EF120" s="226"/>
      <c r="EG120" s="226"/>
      <c r="EH120" s="1"/>
    </row>
    <row r="121" spans="1:138" ht="42.75" customHeight="1" x14ac:dyDescent="0.25">
      <c r="A121" s="241" t="s">
        <v>1439</v>
      </c>
      <c r="B121" s="8" t="s">
        <v>177</v>
      </c>
      <c r="C121" s="2" t="s">
        <v>126</v>
      </c>
      <c r="D121" s="2" t="s">
        <v>2</v>
      </c>
      <c r="E121" s="2" t="s">
        <v>309</v>
      </c>
      <c r="F121" s="68" t="s">
        <v>309</v>
      </c>
      <c r="G121" s="72">
        <v>0</v>
      </c>
      <c r="H121" s="7">
        <v>0</v>
      </c>
      <c r="I121" s="7">
        <v>0</v>
      </c>
      <c r="J121" s="7">
        <v>0</v>
      </c>
      <c r="K121" s="11">
        <v>0</v>
      </c>
      <c r="L121" s="72">
        <f t="shared" si="253"/>
        <v>0</v>
      </c>
      <c r="M121" s="27">
        <f t="shared" si="208"/>
        <v>0</v>
      </c>
      <c r="N121" s="27">
        <f t="shared" si="209"/>
        <v>0</v>
      </c>
      <c r="O121" s="27">
        <f t="shared" si="210"/>
        <v>0</v>
      </c>
      <c r="P121" s="11">
        <f t="shared" si="211"/>
        <v>0</v>
      </c>
      <c r="Q121" s="71">
        <v>0</v>
      </c>
      <c r="R121" s="27">
        <v>0</v>
      </c>
      <c r="S121" s="27">
        <v>0</v>
      </c>
      <c r="T121" s="27">
        <v>50.06</v>
      </c>
      <c r="U121" s="28">
        <v>0</v>
      </c>
      <c r="V121" s="72">
        <v>0</v>
      </c>
      <c r="W121" s="7">
        <v>0</v>
      </c>
      <c r="X121" s="7">
        <v>0</v>
      </c>
      <c r="Y121" s="7">
        <v>0</v>
      </c>
      <c r="Z121" s="11">
        <v>0</v>
      </c>
      <c r="AA121" s="72">
        <f t="shared" si="254"/>
        <v>0</v>
      </c>
      <c r="AB121" s="7">
        <f t="shared" si="228"/>
        <v>0</v>
      </c>
      <c r="AC121" s="7">
        <f t="shared" si="229"/>
        <v>0</v>
      </c>
      <c r="AD121" s="7">
        <f t="shared" si="230"/>
        <v>0</v>
      </c>
      <c r="AE121" s="7">
        <f t="shared" si="231"/>
        <v>0</v>
      </c>
      <c r="AF121" s="72">
        <v>0</v>
      </c>
      <c r="AG121" s="7">
        <v>0</v>
      </c>
      <c r="AH121" s="7">
        <v>0</v>
      </c>
      <c r="AI121" s="7">
        <v>0</v>
      </c>
      <c r="AJ121" s="11">
        <v>0</v>
      </c>
      <c r="AK121" s="7"/>
      <c r="AL121" s="7"/>
      <c r="AM121" s="7"/>
      <c r="AN121" s="7">
        <v>0</v>
      </c>
      <c r="AO121" s="11">
        <v>0</v>
      </c>
      <c r="AP121" s="72">
        <f t="shared" si="255"/>
        <v>0</v>
      </c>
      <c r="AQ121" s="7">
        <f t="shared" si="232"/>
        <v>0</v>
      </c>
      <c r="AR121" s="7">
        <f t="shared" si="233"/>
        <v>0</v>
      </c>
      <c r="AS121" s="7">
        <f t="shared" si="234"/>
        <v>0</v>
      </c>
      <c r="AT121" s="11">
        <f t="shared" si="235"/>
        <v>0</v>
      </c>
      <c r="AU121" s="27"/>
      <c r="AV121" s="27"/>
      <c r="AW121" s="27"/>
      <c r="AX121" s="27">
        <v>0</v>
      </c>
      <c r="AY121" s="28">
        <v>0</v>
      </c>
      <c r="AZ121" s="27">
        <v>0</v>
      </c>
      <c r="BA121" s="27">
        <v>0</v>
      </c>
      <c r="BB121" s="27">
        <v>0</v>
      </c>
      <c r="BC121" s="27">
        <v>0</v>
      </c>
      <c r="BD121" s="27">
        <v>0</v>
      </c>
      <c r="BE121" s="72">
        <f t="shared" si="256"/>
        <v>0</v>
      </c>
      <c r="BF121" s="7">
        <f t="shared" si="236"/>
        <v>0</v>
      </c>
      <c r="BG121" s="7">
        <f t="shared" si="237"/>
        <v>0</v>
      </c>
      <c r="BH121" s="7">
        <f t="shared" si="238"/>
        <v>0</v>
      </c>
      <c r="BI121" s="7">
        <f t="shared" si="239"/>
        <v>0</v>
      </c>
      <c r="BJ121" s="72">
        <v>0</v>
      </c>
      <c r="BK121" s="7">
        <v>0</v>
      </c>
      <c r="BL121" s="7">
        <v>0</v>
      </c>
      <c r="BM121" s="7">
        <v>0</v>
      </c>
      <c r="BN121" s="11">
        <v>0</v>
      </c>
      <c r="BO121" s="7">
        <v>0</v>
      </c>
      <c r="BP121" s="7">
        <v>0</v>
      </c>
      <c r="BQ121" s="7">
        <v>0</v>
      </c>
      <c r="BR121" s="7">
        <v>0</v>
      </c>
      <c r="BS121" s="7">
        <v>0</v>
      </c>
      <c r="BT121" s="72">
        <f t="shared" si="257"/>
        <v>0</v>
      </c>
      <c r="BU121" s="7">
        <f t="shared" si="240"/>
        <v>0</v>
      </c>
      <c r="BV121" s="7">
        <f t="shared" si="241"/>
        <v>0</v>
      </c>
      <c r="BW121" s="7">
        <f t="shared" si="242"/>
        <v>0</v>
      </c>
      <c r="BX121" s="7">
        <f t="shared" si="243"/>
        <v>0</v>
      </c>
      <c r="BY121" s="72">
        <v>0</v>
      </c>
      <c r="BZ121" s="7">
        <v>0</v>
      </c>
      <c r="CA121" s="7">
        <v>0</v>
      </c>
      <c r="CB121" s="7">
        <v>0</v>
      </c>
      <c r="CC121" s="11">
        <v>0</v>
      </c>
      <c r="CD121" s="72">
        <v>0</v>
      </c>
      <c r="CE121" s="7">
        <v>0</v>
      </c>
      <c r="CF121" s="7">
        <v>0</v>
      </c>
      <c r="CG121" s="7">
        <v>0</v>
      </c>
      <c r="CH121" s="11">
        <v>0</v>
      </c>
      <c r="CI121" s="72">
        <v>0</v>
      </c>
      <c r="CJ121" s="7">
        <v>0</v>
      </c>
      <c r="CK121" s="7">
        <v>0</v>
      </c>
      <c r="CL121" s="7">
        <v>0</v>
      </c>
      <c r="CM121" s="7">
        <v>0</v>
      </c>
      <c r="CN121" s="72">
        <f t="shared" si="203"/>
        <v>0</v>
      </c>
      <c r="CO121" s="7">
        <f t="shared" si="204"/>
        <v>0</v>
      </c>
      <c r="CP121" s="7">
        <f t="shared" si="205"/>
        <v>0</v>
      </c>
      <c r="CQ121" s="7">
        <f t="shared" si="206"/>
        <v>0</v>
      </c>
      <c r="CR121" s="11">
        <f t="shared" si="207"/>
        <v>0</v>
      </c>
      <c r="CS121" s="72">
        <f t="shared" si="212"/>
        <v>0</v>
      </c>
      <c r="CT121" s="7">
        <f t="shared" si="213"/>
        <v>0</v>
      </c>
      <c r="CU121" s="7">
        <f t="shared" si="214"/>
        <v>0</v>
      </c>
      <c r="CV121" s="7">
        <f t="shared" si="215"/>
        <v>0</v>
      </c>
      <c r="CW121" s="11">
        <f t="shared" si="216"/>
        <v>0</v>
      </c>
      <c r="CX121" s="7">
        <f t="shared" si="217"/>
        <v>0</v>
      </c>
      <c r="CY121" s="7">
        <f t="shared" si="218"/>
        <v>0</v>
      </c>
      <c r="CZ121" s="7">
        <f t="shared" si="219"/>
        <v>0</v>
      </c>
      <c r="DA121" s="7">
        <f t="shared" si="220"/>
        <v>0</v>
      </c>
      <c r="DB121" s="11">
        <f t="shared" si="221"/>
        <v>0</v>
      </c>
      <c r="DC121" s="7">
        <f t="shared" si="222"/>
        <v>0</v>
      </c>
      <c r="DD121" s="7">
        <f t="shared" si="223"/>
        <v>0</v>
      </c>
      <c r="DE121" s="7">
        <f t="shared" si="224"/>
        <v>0</v>
      </c>
      <c r="DF121" s="7">
        <f t="shared" si="225"/>
        <v>50.06</v>
      </c>
      <c r="DG121" s="7">
        <f t="shared" si="226"/>
        <v>0</v>
      </c>
      <c r="DH121" s="72">
        <f t="shared" si="227"/>
        <v>0</v>
      </c>
      <c r="DI121" s="7">
        <f t="shared" si="249"/>
        <v>0</v>
      </c>
      <c r="DJ121" s="7">
        <f t="shared" si="250"/>
        <v>0</v>
      </c>
      <c r="DK121" s="7">
        <f t="shared" si="251"/>
        <v>0</v>
      </c>
      <c r="DL121" s="7">
        <f t="shared" si="252"/>
        <v>0</v>
      </c>
      <c r="DM121" s="70" t="s">
        <v>309</v>
      </c>
      <c r="DN121" s="2"/>
      <c r="DO121" s="30"/>
      <c r="DT121" s="1"/>
      <c r="DU121" s="1"/>
      <c r="DV121" s="1"/>
      <c r="DZ121" s="1"/>
      <c r="EA121" s="1"/>
      <c r="EB121" s="1"/>
      <c r="EC121" s="1"/>
      <c r="ED121" s="224"/>
      <c r="EE121" s="225"/>
      <c r="EF121" s="226"/>
      <c r="EG121" s="226"/>
      <c r="EH121" s="1"/>
    </row>
    <row r="122" spans="1:138" ht="39.75" customHeight="1" x14ac:dyDescent="0.25">
      <c r="A122" s="242" t="s">
        <v>1463</v>
      </c>
      <c r="B122" s="8" t="s">
        <v>177</v>
      </c>
      <c r="C122" s="2" t="s">
        <v>126</v>
      </c>
      <c r="D122" s="2" t="s">
        <v>0</v>
      </c>
      <c r="E122" s="2" t="s">
        <v>309</v>
      </c>
      <c r="F122" s="68" t="s">
        <v>309</v>
      </c>
      <c r="G122" s="72">
        <v>0</v>
      </c>
      <c r="H122" s="7">
        <v>0</v>
      </c>
      <c r="I122" s="7">
        <v>0</v>
      </c>
      <c r="J122" s="7">
        <v>0</v>
      </c>
      <c r="K122" s="11">
        <v>0</v>
      </c>
      <c r="L122" s="72">
        <f t="shared" si="253"/>
        <v>0</v>
      </c>
      <c r="M122" s="7">
        <f t="shared" si="208"/>
        <v>0</v>
      </c>
      <c r="N122" s="7">
        <f t="shared" si="209"/>
        <v>0</v>
      </c>
      <c r="O122" s="7">
        <f t="shared" si="210"/>
        <v>0</v>
      </c>
      <c r="P122" s="7">
        <f t="shared" si="211"/>
        <v>0</v>
      </c>
      <c r="Q122" s="71">
        <v>0</v>
      </c>
      <c r="R122" s="27">
        <v>0</v>
      </c>
      <c r="S122" s="27">
        <v>0</v>
      </c>
      <c r="T122" s="27">
        <v>0</v>
      </c>
      <c r="U122" s="28">
        <v>0</v>
      </c>
      <c r="V122" s="72">
        <v>0</v>
      </c>
      <c r="W122" s="7">
        <v>0</v>
      </c>
      <c r="X122" s="7">
        <v>0</v>
      </c>
      <c r="Y122" s="7">
        <v>0</v>
      </c>
      <c r="Z122" s="11">
        <v>0</v>
      </c>
      <c r="AA122" s="72">
        <f t="shared" si="254"/>
        <v>0</v>
      </c>
      <c r="AB122" s="7">
        <f t="shared" si="228"/>
        <v>0</v>
      </c>
      <c r="AC122" s="7">
        <f t="shared" si="229"/>
        <v>0</v>
      </c>
      <c r="AD122" s="7">
        <f t="shared" si="230"/>
        <v>0</v>
      </c>
      <c r="AE122" s="7">
        <f t="shared" si="231"/>
        <v>0</v>
      </c>
      <c r="AF122" s="72">
        <v>0</v>
      </c>
      <c r="AG122" s="7">
        <v>0</v>
      </c>
      <c r="AH122" s="7">
        <v>0</v>
      </c>
      <c r="AI122" s="7">
        <v>0</v>
      </c>
      <c r="AJ122" s="11">
        <v>2.78</v>
      </c>
      <c r="AK122" s="7">
        <v>0</v>
      </c>
      <c r="AL122" s="7">
        <v>0</v>
      </c>
      <c r="AM122" s="7">
        <v>0</v>
      </c>
      <c r="AN122" s="7">
        <v>0</v>
      </c>
      <c r="AO122" s="11">
        <v>0</v>
      </c>
      <c r="AP122" s="72">
        <f t="shared" si="255"/>
        <v>0</v>
      </c>
      <c r="AQ122" s="7">
        <f t="shared" si="232"/>
        <v>0</v>
      </c>
      <c r="AR122" s="7">
        <f t="shared" si="233"/>
        <v>0</v>
      </c>
      <c r="AS122" s="7">
        <f t="shared" si="234"/>
        <v>0</v>
      </c>
      <c r="AT122" s="11">
        <f t="shared" si="235"/>
        <v>0</v>
      </c>
      <c r="AU122" s="27">
        <v>0</v>
      </c>
      <c r="AV122" s="27">
        <v>0</v>
      </c>
      <c r="AW122" s="27">
        <v>0</v>
      </c>
      <c r="AX122" s="27">
        <v>0</v>
      </c>
      <c r="AY122" s="28">
        <v>0</v>
      </c>
      <c r="AZ122" s="27">
        <v>0</v>
      </c>
      <c r="BA122" s="27">
        <v>0</v>
      </c>
      <c r="BB122" s="27">
        <v>0</v>
      </c>
      <c r="BC122" s="27">
        <v>0</v>
      </c>
      <c r="BD122" s="27">
        <v>0</v>
      </c>
      <c r="BE122" s="72">
        <f t="shared" si="256"/>
        <v>0</v>
      </c>
      <c r="BF122" s="7">
        <f t="shared" si="236"/>
        <v>0</v>
      </c>
      <c r="BG122" s="7">
        <f t="shared" si="237"/>
        <v>0</v>
      </c>
      <c r="BH122" s="7">
        <f t="shared" si="238"/>
        <v>0</v>
      </c>
      <c r="BI122" s="7">
        <f t="shared" si="239"/>
        <v>0</v>
      </c>
      <c r="BJ122" s="72">
        <v>0</v>
      </c>
      <c r="BK122" s="7">
        <v>0</v>
      </c>
      <c r="BL122" s="7">
        <v>0</v>
      </c>
      <c r="BM122" s="7">
        <v>0</v>
      </c>
      <c r="BN122" s="11">
        <v>0</v>
      </c>
      <c r="BO122" s="7">
        <v>0</v>
      </c>
      <c r="BP122" s="7">
        <v>0</v>
      </c>
      <c r="BQ122" s="7">
        <v>0</v>
      </c>
      <c r="BR122" s="7">
        <v>0</v>
      </c>
      <c r="BS122" s="7">
        <v>0</v>
      </c>
      <c r="BT122" s="72">
        <f t="shared" si="257"/>
        <v>0</v>
      </c>
      <c r="BU122" s="7">
        <f t="shared" si="240"/>
        <v>0</v>
      </c>
      <c r="BV122" s="7">
        <f t="shared" si="241"/>
        <v>0</v>
      </c>
      <c r="BW122" s="7">
        <f t="shared" si="242"/>
        <v>0</v>
      </c>
      <c r="BX122" s="7">
        <f t="shared" si="243"/>
        <v>0</v>
      </c>
      <c r="BY122" s="72">
        <v>0</v>
      </c>
      <c r="BZ122" s="7">
        <v>0</v>
      </c>
      <c r="CA122" s="7">
        <v>0</v>
      </c>
      <c r="CB122" s="7">
        <v>0</v>
      </c>
      <c r="CC122" s="11">
        <v>0</v>
      </c>
      <c r="CD122" s="72">
        <v>0</v>
      </c>
      <c r="CE122" s="7">
        <v>0</v>
      </c>
      <c r="CF122" s="7">
        <v>0</v>
      </c>
      <c r="CG122" s="7">
        <v>0</v>
      </c>
      <c r="CH122" s="11">
        <v>0</v>
      </c>
      <c r="CI122" s="72">
        <v>0</v>
      </c>
      <c r="CJ122" s="7">
        <v>0</v>
      </c>
      <c r="CK122" s="7">
        <v>0</v>
      </c>
      <c r="CL122" s="7">
        <v>0</v>
      </c>
      <c r="CM122" s="7">
        <v>0</v>
      </c>
      <c r="CN122" s="72">
        <f t="shared" si="203"/>
        <v>0</v>
      </c>
      <c r="CO122" s="7">
        <f t="shared" si="204"/>
        <v>0</v>
      </c>
      <c r="CP122" s="7">
        <f t="shared" si="205"/>
        <v>0</v>
      </c>
      <c r="CQ122" s="7">
        <f t="shared" si="206"/>
        <v>0</v>
      </c>
      <c r="CR122" s="11">
        <f t="shared" si="207"/>
        <v>0</v>
      </c>
      <c r="CS122" s="72">
        <f t="shared" si="212"/>
        <v>0</v>
      </c>
      <c r="CT122" s="7">
        <f t="shared" si="213"/>
        <v>0</v>
      </c>
      <c r="CU122" s="7">
        <f t="shared" si="214"/>
        <v>0</v>
      </c>
      <c r="CV122" s="7">
        <f t="shared" si="215"/>
        <v>0</v>
      </c>
      <c r="CW122" s="11">
        <f t="shared" si="216"/>
        <v>0</v>
      </c>
      <c r="CX122" s="7">
        <f t="shared" si="217"/>
        <v>0</v>
      </c>
      <c r="CY122" s="7">
        <f t="shared" si="218"/>
        <v>0</v>
      </c>
      <c r="CZ122" s="7">
        <f t="shared" si="219"/>
        <v>0</v>
      </c>
      <c r="DA122" s="7">
        <f t="shared" si="220"/>
        <v>0</v>
      </c>
      <c r="DB122" s="11">
        <f t="shared" si="221"/>
        <v>0</v>
      </c>
      <c r="DC122" s="7">
        <f t="shared" si="222"/>
        <v>0</v>
      </c>
      <c r="DD122" s="7">
        <f t="shared" si="223"/>
        <v>0</v>
      </c>
      <c r="DE122" s="7">
        <f t="shared" si="224"/>
        <v>0</v>
      </c>
      <c r="DF122" s="7">
        <f t="shared" si="225"/>
        <v>0</v>
      </c>
      <c r="DG122" s="7">
        <f t="shared" si="226"/>
        <v>2.78</v>
      </c>
      <c r="DH122" s="72">
        <f t="shared" si="227"/>
        <v>0</v>
      </c>
      <c r="DI122" s="7">
        <f t="shared" si="249"/>
        <v>0</v>
      </c>
      <c r="DJ122" s="7">
        <f t="shared" si="250"/>
        <v>0</v>
      </c>
      <c r="DK122" s="7">
        <f t="shared" si="251"/>
        <v>0</v>
      </c>
      <c r="DL122" s="7">
        <f t="shared" si="252"/>
        <v>0</v>
      </c>
      <c r="DM122" s="70" t="s">
        <v>309</v>
      </c>
      <c r="DN122" s="2"/>
      <c r="DO122" s="30"/>
      <c r="DT122" s="1"/>
      <c r="DU122" s="1"/>
      <c r="DV122" s="1"/>
      <c r="DZ122" s="1"/>
      <c r="EA122" s="1"/>
      <c r="EB122" s="1"/>
      <c r="EC122" s="1"/>
      <c r="ED122" s="224"/>
      <c r="EE122" s="225"/>
      <c r="EF122" s="226"/>
      <c r="EG122" s="226"/>
      <c r="EH122" s="1"/>
    </row>
    <row r="123" spans="1:138" ht="73.5" customHeight="1" x14ac:dyDescent="0.25">
      <c r="A123" s="242" t="s">
        <v>1466</v>
      </c>
      <c r="B123" s="8" t="s">
        <v>1603</v>
      </c>
      <c r="C123" s="2" t="s">
        <v>1416</v>
      </c>
      <c r="D123" s="2" t="s">
        <v>0</v>
      </c>
      <c r="E123" s="2" t="s">
        <v>309</v>
      </c>
      <c r="F123" s="68" t="s">
        <v>309</v>
      </c>
      <c r="G123" s="72">
        <v>0</v>
      </c>
      <c r="H123" s="7">
        <v>247</v>
      </c>
      <c r="I123" s="7">
        <v>794</v>
      </c>
      <c r="J123" s="7">
        <v>116</v>
      </c>
      <c r="K123" s="7">
        <v>0</v>
      </c>
      <c r="L123" s="72">
        <f t="shared" si="253"/>
        <v>0</v>
      </c>
      <c r="M123" s="7">
        <f t="shared" si="208"/>
        <v>0.58489599999999997</v>
      </c>
      <c r="N123" s="7">
        <f t="shared" si="209"/>
        <v>1.8801920000000001</v>
      </c>
      <c r="O123" s="7">
        <f t="shared" si="210"/>
        <v>0.27468799999999999</v>
      </c>
      <c r="P123" s="7">
        <f t="shared" si="211"/>
        <v>0</v>
      </c>
      <c r="Q123" s="71">
        <v>0</v>
      </c>
      <c r="R123" s="27">
        <v>89.69</v>
      </c>
      <c r="S123" s="27">
        <v>305.19</v>
      </c>
      <c r="T123" s="27">
        <v>146.66999999999999</v>
      </c>
      <c r="U123" s="28">
        <v>138.13999999999999</v>
      </c>
      <c r="V123" s="72">
        <v>0</v>
      </c>
      <c r="W123" s="7">
        <v>0</v>
      </c>
      <c r="X123" s="7">
        <v>0</v>
      </c>
      <c r="Y123" s="7">
        <v>0</v>
      </c>
      <c r="Z123" s="11">
        <v>0</v>
      </c>
      <c r="AA123" s="72">
        <f t="shared" si="254"/>
        <v>0</v>
      </c>
      <c r="AB123" s="7">
        <f t="shared" si="228"/>
        <v>0</v>
      </c>
      <c r="AC123" s="7">
        <f t="shared" si="229"/>
        <v>0</v>
      </c>
      <c r="AD123" s="7">
        <f t="shared" si="230"/>
        <v>0</v>
      </c>
      <c r="AE123" s="7">
        <f t="shared" si="231"/>
        <v>0</v>
      </c>
      <c r="AF123" s="72">
        <v>0</v>
      </c>
      <c r="AG123" s="7">
        <v>0</v>
      </c>
      <c r="AH123" s="7">
        <v>0</v>
      </c>
      <c r="AI123" s="7">
        <v>0</v>
      </c>
      <c r="AJ123" s="11">
        <v>0</v>
      </c>
      <c r="AK123" s="7">
        <v>0</v>
      </c>
      <c r="AL123" s="7">
        <v>0</v>
      </c>
      <c r="AM123" s="7">
        <v>0</v>
      </c>
      <c r="AN123" s="7">
        <v>0</v>
      </c>
      <c r="AO123" s="11">
        <v>0</v>
      </c>
      <c r="AP123" s="72">
        <f t="shared" si="255"/>
        <v>0</v>
      </c>
      <c r="AQ123" s="7">
        <f t="shared" si="232"/>
        <v>0</v>
      </c>
      <c r="AR123" s="7">
        <f t="shared" si="233"/>
        <v>0</v>
      </c>
      <c r="AS123" s="7">
        <f t="shared" si="234"/>
        <v>0</v>
      </c>
      <c r="AT123" s="11">
        <f t="shared" si="235"/>
        <v>0</v>
      </c>
      <c r="AU123" s="27">
        <v>0</v>
      </c>
      <c r="AV123" s="27">
        <v>0</v>
      </c>
      <c r="AW123" s="27">
        <v>0</v>
      </c>
      <c r="AX123" s="27">
        <v>0</v>
      </c>
      <c r="AY123" s="28">
        <v>0</v>
      </c>
      <c r="AZ123" s="27">
        <v>0</v>
      </c>
      <c r="BA123" s="27">
        <v>0</v>
      </c>
      <c r="BB123" s="27">
        <v>0</v>
      </c>
      <c r="BC123" s="27">
        <v>0</v>
      </c>
      <c r="BD123" s="27">
        <v>0</v>
      </c>
      <c r="BE123" s="72">
        <f t="shared" si="256"/>
        <v>0</v>
      </c>
      <c r="BF123" s="7">
        <f t="shared" si="236"/>
        <v>0</v>
      </c>
      <c r="BG123" s="7">
        <f t="shared" si="237"/>
        <v>0</v>
      </c>
      <c r="BH123" s="7">
        <f t="shared" si="238"/>
        <v>0</v>
      </c>
      <c r="BI123" s="7">
        <f t="shared" si="239"/>
        <v>0</v>
      </c>
      <c r="BJ123" s="72">
        <v>0</v>
      </c>
      <c r="BK123" s="7">
        <v>0</v>
      </c>
      <c r="BL123" s="7">
        <v>0</v>
      </c>
      <c r="BM123" s="7">
        <v>0</v>
      </c>
      <c r="BN123" s="11">
        <v>0</v>
      </c>
      <c r="BO123" s="7">
        <v>0</v>
      </c>
      <c r="BP123" s="7">
        <v>0</v>
      </c>
      <c r="BQ123" s="7">
        <v>0</v>
      </c>
      <c r="BR123" s="7">
        <v>0</v>
      </c>
      <c r="BS123" s="7">
        <v>0</v>
      </c>
      <c r="BT123" s="72">
        <f t="shared" si="257"/>
        <v>0</v>
      </c>
      <c r="BU123" s="7">
        <f t="shared" si="240"/>
        <v>0</v>
      </c>
      <c r="BV123" s="7">
        <f t="shared" si="241"/>
        <v>0</v>
      </c>
      <c r="BW123" s="7">
        <f t="shared" si="242"/>
        <v>0</v>
      </c>
      <c r="BX123" s="7">
        <f t="shared" si="243"/>
        <v>0</v>
      </c>
      <c r="BY123" s="72">
        <v>0</v>
      </c>
      <c r="BZ123" s="7">
        <v>0</v>
      </c>
      <c r="CA123" s="7">
        <v>0</v>
      </c>
      <c r="CB123" s="7">
        <v>0</v>
      </c>
      <c r="CC123" s="11">
        <v>0</v>
      </c>
      <c r="CD123" s="72">
        <v>0</v>
      </c>
      <c r="CE123" s="7">
        <v>0</v>
      </c>
      <c r="CF123" s="7">
        <v>0</v>
      </c>
      <c r="CG123" s="7">
        <v>0</v>
      </c>
      <c r="CH123" s="11">
        <v>0</v>
      </c>
      <c r="CI123" s="72">
        <v>0</v>
      </c>
      <c r="CJ123" s="7">
        <v>0</v>
      </c>
      <c r="CK123" s="7">
        <v>0</v>
      </c>
      <c r="CL123" s="7">
        <v>0</v>
      </c>
      <c r="CM123" s="7">
        <v>0</v>
      </c>
      <c r="CN123" s="72">
        <f t="shared" si="203"/>
        <v>0</v>
      </c>
      <c r="CO123" s="7">
        <f t="shared" si="204"/>
        <v>0</v>
      </c>
      <c r="CP123" s="7">
        <f t="shared" si="205"/>
        <v>0</v>
      </c>
      <c r="CQ123" s="7">
        <f t="shared" si="206"/>
        <v>0</v>
      </c>
      <c r="CR123" s="11">
        <f t="shared" si="207"/>
        <v>0</v>
      </c>
      <c r="CS123" s="72">
        <f t="shared" si="212"/>
        <v>0</v>
      </c>
      <c r="CT123" s="7">
        <f t="shared" si="213"/>
        <v>0.58489599999999997</v>
      </c>
      <c r="CU123" s="7">
        <f t="shared" si="214"/>
        <v>1.8801920000000001</v>
      </c>
      <c r="CV123" s="7">
        <f t="shared" si="215"/>
        <v>0.27468799999999999</v>
      </c>
      <c r="CW123" s="11">
        <f t="shared" si="216"/>
        <v>0</v>
      </c>
      <c r="CX123" s="7">
        <f t="shared" si="217"/>
        <v>0</v>
      </c>
      <c r="CY123" s="7">
        <f t="shared" si="218"/>
        <v>0.58489599999999997</v>
      </c>
      <c r="CZ123" s="7">
        <f t="shared" si="219"/>
        <v>1.8801920000000001</v>
      </c>
      <c r="DA123" s="7">
        <f t="shared" si="220"/>
        <v>0.27468799999999999</v>
      </c>
      <c r="DB123" s="11">
        <f t="shared" si="221"/>
        <v>0</v>
      </c>
      <c r="DC123" s="7">
        <f t="shared" si="222"/>
        <v>0</v>
      </c>
      <c r="DD123" s="7">
        <f t="shared" si="223"/>
        <v>89.69</v>
      </c>
      <c r="DE123" s="7">
        <f t="shared" si="224"/>
        <v>305.19</v>
      </c>
      <c r="DF123" s="7">
        <f t="shared" si="225"/>
        <v>146.66999999999999</v>
      </c>
      <c r="DG123" s="7">
        <f t="shared" si="226"/>
        <v>138.13999999999999</v>
      </c>
      <c r="DH123" s="72">
        <f t="shared" si="227"/>
        <v>0</v>
      </c>
      <c r="DI123" s="7">
        <f t="shared" si="249"/>
        <v>9.1883999999999993E-2</v>
      </c>
      <c r="DJ123" s="7">
        <f t="shared" si="250"/>
        <v>0.29536800000000002</v>
      </c>
      <c r="DK123" s="7">
        <f t="shared" si="251"/>
        <v>4.3152000000000003E-2</v>
      </c>
      <c r="DL123" s="7">
        <f t="shared" si="252"/>
        <v>0</v>
      </c>
      <c r="DM123" s="70" t="s">
        <v>309</v>
      </c>
      <c r="DN123" s="2"/>
      <c r="DO123" s="30"/>
      <c r="DT123" s="1"/>
      <c r="DU123" s="1"/>
      <c r="DV123" s="1"/>
      <c r="DZ123" s="1"/>
      <c r="EA123" s="1"/>
      <c r="EB123" s="1"/>
      <c r="EC123" s="1"/>
      <c r="ED123" s="224"/>
      <c r="EE123" s="225"/>
      <c r="EF123" s="226"/>
      <c r="EG123" s="226"/>
      <c r="EH123" s="1"/>
    </row>
    <row r="124" spans="1:138" ht="39.75" customHeight="1" x14ac:dyDescent="0.25">
      <c r="A124" s="227" t="s">
        <v>1468</v>
      </c>
      <c r="B124" s="70" t="s">
        <v>1604</v>
      </c>
      <c r="C124" s="2" t="s">
        <v>1416</v>
      </c>
      <c r="D124" s="2" t="s">
        <v>3</v>
      </c>
      <c r="E124" s="2" t="s">
        <v>309</v>
      </c>
      <c r="F124" s="68" t="s">
        <v>309</v>
      </c>
      <c r="G124" s="72">
        <v>0</v>
      </c>
      <c r="H124" s="7">
        <v>0</v>
      </c>
      <c r="I124" s="7">
        <v>0</v>
      </c>
      <c r="J124" s="7">
        <v>0</v>
      </c>
      <c r="K124" s="7">
        <v>0</v>
      </c>
      <c r="L124" s="72">
        <f t="shared" si="253"/>
        <v>0</v>
      </c>
      <c r="M124" s="7">
        <f t="shared" si="208"/>
        <v>0</v>
      </c>
      <c r="N124" s="7">
        <f t="shared" si="209"/>
        <v>0</v>
      </c>
      <c r="O124" s="7">
        <f t="shared" si="210"/>
        <v>0</v>
      </c>
      <c r="P124" s="7">
        <f t="shared" si="211"/>
        <v>0</v>
      </c>
      <c r="Q124" s="71">
        <v>0</v>
      </c>
      <c r="R124" s="27">
        <v>0</v>
      </c>
      <c r="S124" s="27">
        <v>0</v>
      </c>
      <c r="T124" s="27">
        <v>0</v>
      </c>
      <c r="U124" s="28">
        <v>0</v>
      </c>
      <c r="V124" s="72">
        <v>17207</v>
      </c>
      <c r="W124" s="7">
        <v>0</v>
      </c>
      <c r="X124" s="7">
        <v>0</v>
      </c>
      <c r="Y124" s="7">
        <v>0</v>
      </c>
      <c r="Z124" s="11">
        <v>0</v>
      </c>
      <c r="AA124" s="72">
        <f t="shared" si="254"/>
        <v>20.562365000000003</v>
      </c>
      <c r="AB124" s="7">
        <f t="shared" si="228"/>
        <v>0</v>
      </c>
      <c r="AC124" s="7">
        <f t="shared" si="229"/>
        <v>0</v>
      </c>
      <c r="AD124" s="7">
        <f t="shared" si="230"/>
        <v>0</v>
      </c>
      <c r="AE124" s="7">
        <f t="shared" si="231"/>
        <v>0</v>
      </c>
      <c r="AF124" s="72">
        <v>1049.5</v>
      </c>
      <c r="AG124" s="7">
        <v>0</v>
      </c>
      <c r="AH124" s="7">
        <v>27.78</v>
      </c>
      <c r="AI124" s="7">
        <v>0</v>
      </c>
      <c r="AJ124" s="11">
        <v>0</v>
      </c>
      <c r="AK124" s="7">
        <v>0</v>
      </c>
      <c r="AL124" s="7">
        <v>0</v>
      </c>
      <c r="AM124" s="7">
        <v>0</v>
      </c>
      <c r="AN124" s="7">
        <v>0</v>
      </c>
      <c r="AO124" s="11">
        <v>0</v>
      </c>
      <c r="AP124" s="72">
        <f t="shared" si="255"/>
        <v>0</v>
      </c>
      <c r="AQ124" s="7">
        <f t="shared" si="232"/>
        <v>0</v>
      </c>
      <c r="AR124" s="7">
        <f t="shared" si="233"/>
        <v>0</v>
      </c>
      <c r="AS124" s="7">
        <f t="shared" si="234"/>
        <v>0</v>
      </c>
      <c r="AT124" s="11">
        <f t="shared" si="235"/>
        <v>0</v>
      </c>
      <c r="AU124" s="27">
        <v>0</v>
      </c>
      <c r="AV124" s="27">
        <v>0</v>
      </c>
      <c r="AW124" s="27">
        <v>0</v>
      </c>
      <c r="AX124" s="27">
        <v>0</v>
      </c>
      <c r="AY124" s="28">
        <v>0</v>
      </c>
      <c r="AZ124" s="27">
        <v>0</v>
      </c>
      <c r="BA124" s="27">
        <v>0</v>
      </c>
      <c r="BB124" s="27">
        <v>0</v>
      </c>
      <c r="BC124" s="27">
        <v>0</v>
      </c>
      <c r="BD124" s="27">
        <v>0</v>
      </c>
      <c r="BE124" s="72">
        <f t="shared" si="256"/>
        <v>0</v>
      </c>
      <c r="BF124" s="7">
        <f t="shared" si="236"/>
        <v>0</v>
      </c>
      <c r="BG124" s="7">
        <f t="shared" si="237"/>
        <v>0</v>
      </c>
      <c r="BH124" s="7">
        <f t="shared" si="238"/>
        <v>0</v>
      </c>
      <c r="BI124" s="7">
        <f t="shared" si="239"/>
        <v>0</v>
      </c>
      <c r="BJ124" s="72">
        <v>0</v>
      </c>
      <c r="BK124" s="7">
        <v>0</v>
      </c>
      <c r="BL124" s="7">
        <v>0</v>
      </c>
      <c r="BM124" s="7">
        <v>0</v>
      </c>
      <c r="BN124" s="11">
        <v>0</v>
      </c>
      <c r="BO124" s="7">
        <v>0</v>
      </c>
      <c r="BP124" s="7">
        <v>0</v>
      </c>
      <c r="BQ124" s="7">
        <v>0</v>
      </c>
      <c r="BR124" s="7">
        <v>0</v>
      </c>
      <c r="BS124" s="7">
        <v>0</v>
      </c>
      <c r="BT124" s="72">
        <f t="shared" si="257"/>
        <v>0</v>
      </c>
      <c r="BU124" s="7">
        <f t="shared" si="240"/>
        <v>0</v>
      </c>
      <c r="BV124" s="7">
        <f t="shared" si="241"/>
        <v>0</v>
      </c>
      <c r="BW124" s="7">
        <f t="shared" si="242"/>
        <v>0</v>
      </c>
      <c r="BX124" s="7">
        <f t="shared" si="243"/>
        <v>0</v>
      </c>
      <c r="BY124" s="72">
        <v>0</v>
      </c>
      <c r="BZ124" s="7">
        <v>0</v>
      </c>
      <c r="CA124" s="7">
        <v>0</v>
      </c>
      <c r="CB124" s="7">
        <v>0</v>
      </c>
      <c r="CC124" s="11">
        <v>0</v>
      </c>
      <c r="CD124" s="72">
        <v>0</v>
      </c>
      <c r="CE124" s="7">
        <v>0</v>
      </c>
      <c r="CF124" s="7">
        <v>0</v>
      </c>
      <c r="CG124" s="7">
        <v>0</v>
      </c>
      <c r="CH124" s="11">
        <v>0</v>
      </c>
      <c r="CI124" s="72">
        <v>0</v>
      </c>
      <c r="CJ124" s="7">
        <v>0</v>
      </c>
      <c r="CK124" s="7">
        <v>0</v>
      </c>
      <c r="CL124" s="7">
        <v>0</v>
      </c>
      <c r="CM124" s="7">
        <v>0</v>
      </c>
      <c r="CN124" s="72">
        <f t="shared" ref="CN124:CN141" si="258">BT124+((CD124/1000)*2.368)</f>
        <v>0</v>
      </c>
      <c r="CO124" s="7">
        <f t="shared" ref="CO124:CO141" si="259">BU124+((CE124/1000)*2.368)</f>
        <v>0</v>
      </c>
      <c r="CP124" s="7">
        <f t="shared" ref="CP124:CP141" si="260">BV124+((CF124/1000)*2.368)</f>
        <v>0</v>
      </c>
      <c r="CQ124" s="7">
        <f t="shared" ref="CQ124:CQ141" si="261">BW124+((CG124/1000)*2.368)</f>
        <v>0</v>
      </c>
      <c r="CR124" s="11">
        <f t="shared" ref="CR124:CR141" si="262">BX124+((CH124/1000)*2.368)</f>
        <v>0</v>
      </c>
      <c r="CS124" s="72">
        <f t="shared" si="212"/>
        <v>20.562365000000003</v>
      </c>
      <c r="CT124" s="7">
        <f t="shared" si="213"/>
        <v>0</v>
      </c>
      <c r="CU124" s="7">
        <f t="shared" si="214"/>
        <v>0</v>
      </c>
      <c r="CV124" s="7">
        <f t="shared" si="215"/>
        <v>0</v>
      </c>
      <c r="CW124" s="11">
        <f t="shared" si="216"/>
        <v>0</v>
      </c>
      <c r="CX124" s="7">
        <f t="shared" si="217"/>
        <v>20.562365000000003</v>
      </c>
      <c r="CY124" s="7">
        <f t="shared" si="218"/>
        <v>0</v>
      </c>
      <c r="CZ124" s="7">
        <f t="shared" si="219"/>
        <v>0</v>
      </c>
      <c r="DA124" s="7">
        <f t="shared" si="220"/>
        <v>0</v>
      </c>
      <c r="DB124" s="11">
        <f t="shared" si="221"/>
        <v>0</v>
      </c>
      <c r="DC124" s="7">
        <f t="shared" si="222"/>
        <v>1049.5</v>
      </c>
      <c r="DD124" s="7">
        <f t="shared" si="223"/>
        <v>0</v>
      </c>
      <c r="DE124" s="7">
        <f t="shared" si="224"/>
        <v>27.78</v>
      </c>
      <c r="DF124" s="7">
        <f t="shared" si="225"/>
        <v>0</v>
      </c>
      <c r="DG124" s="7">
        <f t="shared" si="226"/>
        <v>0</v>
      </c>
      <c r="DH124" s="72">
        <f t="shared" si="227"/>
        <v>4.3361640000000001</v>
      </c>
      <c r="DI124" s="7">
        <f t="shared" si="249"/>
        <v>0</v>
      </c>
      <c r="DJ124" s="7">
        <f t="shared" si="250"/>
        <v>0</v>
      </c>
      <c r="DK124" s="7">
        <f t="shared" si="251"/>
        <v>0</v>
      </c>
      <c r="DL124" s="7">
        <f t="shared" si="252"/>
        <v>0</v>
      </c>
      <c r="DM124" s="70" t="s">
        <v>309</v>
      </c>
      <c r="DN124" s="2"/>
      <c r="DO124" s="30"/>
      <c r="DT124" s="1"/>
      <c r="DU124" s="1"/>
      <c r="DV124" s="1"/>
      <c r="DZ124" s="1"/>
      <c r="EA124" s="1"/>
      <c r="EB124" s="1"/>
      <c r="EC124" s="1"/>
      <c r="ED124" s="224"/>
      <c r="EE124" s="225"/>
      <c r="EF124" s="226"/>
      <c r="EG124" s="226"/>
      <c r="EH124" s="1"/>
    </row>
    <row r="125" spans="1:138" ht="39.75" customHeight="1" x14ac:dyDescent="0.25">
      <c r="A125" s="227" t="s">
        <v>1469</v>
      </c>
      <c r="B125" s="70" t="s">
        <v>177</v>
      </c>
      <c r="C125" s="2" t="s">
        <v>1416</v>
      </c>
      <c r="D125" s="2" t="s">
        <v>1</v>
      </c>
      <c r="E125" s="2" t="s">
        <v>309</v>
      </c>
      <c r="F125" s="68" t="s">
        <v>309</v>
      </c>
      <c r="G125" s="72">
        <v>4041</v>
      </c>
      <c r="H125" s="7">
        <v>3733</v>
      </c>
      <c r="I125" s="7">
        <v>2405</v>
      </c>
      <c r="J125" s="7">
        <v>0</v>
      </c>
      <c r="K125" s="7">
        <v>0</v>
      </c>
      <c r="L125" s="72">
        <f t="shared" si="253"/>
        <v>9.5690880000000007</v>
      </c>
      <c r="M125" s="7">
        <f t="shared" si="208"/>
        <v>8.8397439999999996</v>
      </c>
      <c r="N125" s="7">
        <f t="shared" si="209"/>
        <v>5.6950400000000005</v>
      </c>
      <c r="O125" s="7">
        <f t="shared" si="210"/>
        <v>0</v>
      </c>
      <c r="P125" s="7">
        <f t="shared" si="211"/>
        <v>0</v>
      </c>
      <c r="Q125" s="71">
        <v>1012.15</v>
      </c>
      <c r="R125" s="27">
        <v>877.64</v>
      </c>
      <c r="S125" s="27">
        <v>589.49</v>
      </c>
      <c r="T125" s="27">
        <v>0</v>
      </c>
      <c r="U125" s="28">
        <v>0</v>
      </c>
      <c r="V125" s="72">
        <v>0</v>
      </c>
      <c r="W125" s="7">
        <v>0</v>
      </c>
      <c r="X125" s="7">
        <v>450</v>
      </c>
      <c r="Y125" s="7">
        <v>0</v>
      </c>
      <c r="Z125" s="11">
        <v>0</v>
      </c>
      <c r="AA125" s="72">
        <f t="shared" si="254"/>
        <v>0</v>
      </c>
      <c r="AB125" s="7">
        <f t="shared" si="228"/>
        <v>0</v>
      </c>
      <c r="AC125" s="7">
        <f t="shared" si="229"/>
        <v>0.53775000000000006</v>
      </c>
      <c r="AD125" s="7">
        <f t="shared" si="230"/>
        <v>0</v>
      </c>
      <c r="AE125" s="7">
        <f t="shared" si="231"/>
        <v>0</v>
      </c>
      <c r="AF125" s="72">
        <v>82.52</v>
      </c>
      <c r="AG125" s="7">
        <v>0</v>
      </c>
      <c r="AH125" s="7">
        <v>0</v>
      </c>
      <c r="AI125" s="7">
        <v>0</v>
      </c>
      <c r="AJ125" s="11">
        <v>0</v>
      </c>
      <c r="AK125" s="7">
        <v>0</v>
      </c>
      <c r="AL125" s="7">
        <v>0</v>
      </c>
      <c r="AM125" s="7">
        <v>0</v>
      </c>
      <c r="AN125" s="7">
        <v>0</v>
      </c>
      <c r="AO125" s="11">
        <v>0</v>
      </c>
      <c r="AP125" s="72">
        <f t="shared" si="255"/>
        <v>0</v>
      </c>
      <c r="AQ125" s="7">
        <f t="shared" si="232"/>
        <v>0</v>
      </c>
      <c r="AR125" s="7">
        <f t="shared" si="233"/>
        <v>0</v>
      </c>
      <c r="AS125" s="7">
        <f t="shared" si="234"/>
        <v>0</v>
      </c>
      <c r="AT125" s="11">
        <f t="shared" si="235"/>
        <v>0</v>
      </c>
      <c r="AU125" s="27">
        <v>0</v>
      </c>
      <c r="AV125" s="27">
        <v>0</v>
      </c>
      <c r="AW125" s="27">
        <v>0</v>
      </c>
      <c r="AX125" s="27">
        <v>0</v>
      </c>
      <c r="AY125" s="28">
        <v>0</v>
      </c>
      <c r="AZ125" s="27">
        <v>0</v>
      </c>
      <c r="BA125" s="27">
        <v>0</v>
      </c>
      <c r="BB125" s="27">
        <v>0</v>
      </c>
      <c r="BC125" s="27">
        <v>0</v>
      </c>
      <c r="BD125" s="27">
        <v>0</v>
      </c>
      <c r="BE125" s="72">
        <f t="shared" si="256"/>
        <v>0</v>
      </c>
      <c r="BF125" s="7">
        <f t="shared" si="236"/>
        <v>0</v>
      </c>
      <c r="BG125" s="7">
        <f t="shared" si="237"/>
        <v>0</v>
      </c>
      <c r="BH125" s="7">
        <f t="shared" si="238"/>
        <v>0</v>
      </c>
      <c r="BI125" s="7">
        <f t="shared" si="239"/>
        <v>0</v>
      </c>
      <c r="BJ125" s="72">
        <v>0</v>
      </c>
      <c r="BK125" s="7">
        <v>0</v>
      </c>
      <c r="BL125" s="7">
        <v>0</v>
      </c>
      <c r="BM125" s="7">
        <v>0</v>
      </c>
      <c r="BN125" s="11">
        <v>0</v>
      </c>
      <c r="BO125" s="7">
        <v>0</v>
      </c>
      <c r="BP125" s="7">
        <v>0</v>
      </c>
      <c r="BQ125" s="7">
        <v>0</v>
      </c>
      <c r="BR125" s="7">
        <v>0</v>
      </c>
      <c r="BS125" s="7">
        <v>0</v>
      </c>
      <c r="BT125" s="72">
        <f t="shared" si="257"/>
        <v>0</v>
      </c>
      <c r="BU125" s="7">
        <f t="shared" si="240"/>
        <v>0</v>
      </c>
      <c r="BV125" s="7">
        <f t="shared" si="241"/>
        <v>0</v>
      </c>
      <c r="BW125" s="7">
        <f t="shared" si="242"/>
        <v>0</v>
      </c>
      <c r="BX125" s="7">
        <f t="shared" si="243"/>
        <v>0</v>
      </c>
      <c r="BY125" s="72">
        <v>0</v>
      </c>
      <c r="BZ125" s="7">
        <v>0</v>
      </c>
      <c r="CA125" s="7">
        <v>0</v>
      </c>
      <c r="CB125" s="7">
        <v>0</v>
      </c>
      <c r="CC125" s="11">
        <v>0</v>
      </c>
      <c r="CD125" s="72">
        <v>0</v>
      </c>
      <c r="CE125" s="7">
        <v>0</v>
      </c>
      <c r="CF125" s="7">
        <v>0</v>
      </c>
      <c r="CG125" s="7">
        <v>0</v>
      </c>
      <c r="CH125" s="11">
        <v>0</v>
      </c>
      <c r="CI125" s="72">
        <v>0</v>
      </c>
      <c r="CJ125" s="7">
        <v>0</v>
      </c>
      <c r="CK125" s="7">
        <v>0</v>
      </c>
      <c r="CL125" s="7">
        <v>0</v>
      </c>
      <c r="CM125" s="7">
        <v>0</v>
      </c>
      <c r="CN125" s="72">
        <f t="shared" si="258"/>
        <v>0</v>
      </c>
      <c r="CO125" s="7">
        <f t="shared" si="259"/>
        <v>0</v>
      </c>
      <c r="CP125" s="7">
        <f t="shared" si="260"/>
        <v>0</v>
      </c>
      <c r="CQ125" s="7">
        <f t="shared" si="261"/>
        <v>0</v>
      </c>
      <c r="CR125" s="11">
        <f t="shared" si="262"/>
        <v>0</v>
      </c>
      <c r="CS125" s="72">
        <f t="shared" si="212"/>
        <v>9.5690880000000007</v>
      </c>
      <c r="CT125" s="7">
        <f t="shared" si="213"/>
        <v>8.8397439999999996</v>
      </c>
      <c r="CU125" s="7">
        <f t="shared" si="214"/>
        <v>6.2327900000000005</v>
      </c>
      <c r="CV125" s="7">
        <f t="shared" si="215"/>
        <v>0</v>
      </c>
      <c r="CW125" s="11">
        <f t="shared" si="216"/>
        <v>0</v>
      </c>
      <c r="CX125" s="7">
        <f t="shared" si="217"/>
        <v>9.5690880000000007</v>
      </c>
      <c r="CY125" s="7">
        <f t="shared" si="218"/>
        <v>8.8397439999999996</v>
      </c>
      <c r="CZ125" s="7">
        <f t="shared" si="219"/>
        <v>6.2327900000000005</v>
      </c>
      <c r="DA125" s="7">
        <f t="shared" si="220"/>
        <v>0</v>
      </c>
      <c r="DB125" s="11">
        <f t="shared" si="221"/>
        <v>0</v>
      </c>
      <c r="DC125" s="7">
        <f t="shared" si="222"/>
        <v>1094.67</v>
      </c>
      <c r="DD125" s="7">
        <f t="shared" si="223"/>
        <v>877.64</v>
      </c>
      <c r="DE125" s="7">
        <f t="shared" si="224"/>
        <v>589.49</v>
      </c>
      <c r="DF125" s="7">
        <f t="shared" si="225"/>
        <v>0</v>
      </c>
      <c r="DG125" s="7">
        <f t="shared" si="226"/>
        <v>0</v>
      </c>
      <c r="DH125" s="72">
        <f t="shared" si="227"/>
        <v>1.503252</v>
      </c>
      <c r="DI125" s="7">
        <f t="shared" si="249"/>
        <v>1.388676</v>
      </c>
      <c r="DJ125" s="7">
        <f t="shared" si="250"/>
        <v>1.00806</v>
      </c>
      <c r="DK125" s="7">
        <f t="shared" si="251"/>
        <v>0</v>
      </c>
      <c r="DL125" s="7">
        <f t="shared" si="252"/>
        <v>0</v>
      </c>
      <c r="DM125" s="70" t="s">
        <v>309</v>
      </c>
      <c r="DN125" s="2"/>
      <c r="DO125" s="30"/>
      <c r="DT125" s="1"/>
      <c r="DU125" s="1"/>
      <c r="DV125" s="1"/>
      <c r="DZ125" s="1"/>
      <c r="EA125" s="1"/>
      <c r="EB125" s="1"/>
      <c r="EC125" s="1"/>
      <c r="ED125" s="224"/>
      <c r="EE125" s="225"/>
      <c r="EF125" s="226"/>
      <c r="EG125" s="226"/>
      <c r="EH125" s="1"/>
    </row>
    <row r="126" spans="1:138" ht="39.75" customHeight="1" x14ac:dyDescent="0.25">
      <c r="A126" s="227" t="s">
        <v>1470</v>
      </c>
      <c r="B126" s="70" t="s">
        <v>632</v>
      </c>
      <c r="C126" s="2" t="s">
        <v>1416</v>
      </c>
      <c r="D126" s="2" t="s">
        <v>0</v>
      </c>
      <c r="E126" s="2" t="s">
        <v>309</v>
      </c>
      <c r="F126" s="68" t="s">
        <v>309</v>
      </c>
      <c r="G126" s="72">
        <v>0</v>
      </c>
      <c r="H126" s="7">
        <v>0</v>
      </c>
      <c r="I126" s="7">
        <v>0</v>
      </c>
      <c r="J126" s="7">
        <v>0</v>
      </c>
      <c r="K126" s="7">
        <v>0</v>
      </c>
      <c r="L126" s="72">
        <f t="shared" si="253"/>
        <v>0</v>
      </c>
      <c r="M126" s="7">
        <f t="shared" si="208"/>
        <v>0</v>
      </c>
      <c r="N126" s="7">
        <f t="shared" si="209"/>
        <v>0</v>
      </c>
      <c r="O126" s="7">
        <f t="shared" si="210"/>
        <v>0</v>
      </c>
      <c r="P126" s="7">
        <f t="shared" si="211"/>
        <v>0</v>
      </c>
      <c r="Q126" s="71">
        <v>0</v>
      </c>
      <c r="R126" s="27">
        <v>0</v>
      </c>
      <c r="S126" s="27">
        <v>0</v>
      </c>
      <c r="T126" s="27">
        <v>0</v>
      </c>
      <c r="U126" s="28">
        <v>0</v>
      </c>
      <c r="V126" s="72">
        <v>12</v>
      </c>
      <c r="W126" s="7">
        <v>0</v>
      </c>
      <c r="X126" s="7">
        <v>0</v>
      </c>
      <c r="Y126" s="7">
        <v>0</v>
      </c>
      <c r="Z126" s="11">
        <v>0</v>
      </c>
      <c r="AA126" s="72">
        <f t="shared" si="254"/>
        <v>1.434E-2</v>
      </c>
      <c r="AB126" s="7">
        <f t="shared" si="228"/>
        <v>0</v>
      </c>
      <c r="AC126" s="7">
        <f t="shared" si="229"/>
        <v>0</v>
      </c>
      <c r="AD126" s="7">
        <f t="shared" si="230"/>
        <v>0</v>
      </c>
      <c r="AE126" s="7">
        <f t="shared" si="231"/>
        <v>0</v>
      </c>
      <c r="AF126" s="72">
        <v>0</v>
      </c>
      <c r="AG126" s="7">
        <v>11.12</v>
      </c>
      <c r="AH126" s="7">
        <v>4.8899999999999997</v>
      </c>
      <c r="AI126" s="7">
        <v>0</v>
      </c>
      <c r="AJ126" s="11">
        <v>0</v>
      </c>
      <c r="AK126" s="7">
        <v>0</v>
      </c>
      <c r="AL126" s="7">
        <v>0</v>
      </c>
      <c r="AM126" s="7">
        <v>0</v>
      </c>
      <c r="AN126" s="7">
        <v>0</v>
      </c>
      <c r="AO126" s="11">
        <v>0</v>
      </c>
      <c r="AP126" s="72">
        <f t="shared" si="255"/>
        <v>0</v>
      </c>
      <c r="AQ126" s="7">
        <f t="shared" si="232"/>
        <v>0</v>
      </c>
      <c r="AR126" s="7">
        <f t="shared" si="233"/>
        <v>0</v>
      </c>
      <c r="AS126" s="7">
        <f t="shared" si="234"/>
        <v>0</v>
      </c>
      <c r="AT126" s="11">
        <f t="shared" si="235"/>
        <v>0</v>
      </c>
      <c r="AU126" s="27">
        <v>0</v>
      </c>
      <c r="AV126" s="27">
        <v>0</v>
      </c>
      <c r="AW126" s="27">
        <v>0</v>
      </c>
      <c r="AX126" s="27">
        <v>0</v>
      </c>
      <c r="AY126" s="28">
        <v>0</v>
      </c>
      <c r="AZ126" s="27">
        <v>0</v>
      </c>
      <c r="BA126" s="27">
        <v>0</v>
      </c>
      <c r="BB126" s="27">
        <v>0</v>
      </c>
      <c r="BC126" s="27">
        <v>0</v>
      </c>
      <c r="BD126" s="27">
        <v>0</v>
      </c>
      <c r="BE126" s="72">
        <f t="shared" si="256"/>
        <v>0</v>
      </c>
      <c r="BF126" s="7">
        <f t="shared" si="236"/>
        <v>0</v>
      </c>
      <c r="BG126" s="7">
        <f t="shared" si="237"/>
        <v>0</v>
      </c>
      <c r="BH126" s="7">
        <f t="shared" si="238"/>
        <v>0</v>
      </c>
      <c r="BI126" s="7">
        <f t="shared" si="239"/>
        <v>0</v>
      </c>
      <c r="BJ126" s="72">
        <v>0</v>
      </c>
      <c r="BK126" s="7">
        <v>0</v>
      </c>
      <c r="BL126" s="7">
        <v>0</v>
      </c>
      <c r="BM126" s="7">
        <v>0</v>
      </c>
      <c r="BN126" s="11">
        <v>0</v>
      </c>
      <c r="BO126" s="7">
        <v>0</v>
      </c>
      <c r="BP126" s="7">
        <v>0</v>
      </c>
      <c r="BQ126" s="7">
        <v>0</v>
      </c>
      <c r="BR126" s="7">
        <v>0</v>
      </c>
      <c r="BS126" s="7">
        <v>0</v>
      </c>
      <c r="BT126" s="72">
        <f t="shared" si="257"/>
        <v>0</v>
      </c>
      <c r="BU126" s="7">
        <f t="shared" si="240"/>
        <v>0</v>
      </c>
      <c r="BV126" s="7">
        <f t="shared" si="241"/>
        <v>0</v>
      </c>
      <c r="BW126" s="7">
        <f t="shared" si="242"/>
        <v>0</v>
      </c>
      <c r="BX126" s="7">
        <f t="shared" si="243"/>
        <v>0</v>
      </c>
      <c r="BY126" s="72">
        <v>0</v>
      </c>
      <c r="BZ126" s="7">
        <v>0</v>
      </c>
      <c r="CA126" s="7">
        <v>0</v>
      </c>
      <c r="CB126" s="7">
        <v>0</v>
      </c>
      <c r="CC126" s="11">
        <v>0</v>
      </c>
      <c r="CD126" s="72">
        <v>0</v>
      </c>
      <c r="CE126" s="7">
        <v>0</v>
      </c>
      <c r="CF126" s="7">
        <v>0</v>
      </c>
      <c r="CG126" s="7">
        <v>0</v>
      </c>
      <c r="CH126" s="11">
        <v>0</v>
      </c>
      <c r="CI126" s="72">
        <v>0</v>
      </c>
      <c r="CJ126" s="7">
        <v>0</v>
      </c>
      <c r="CK126" s="7">
        <v>0</v>
      </c>
      <c r="CL126" s="7">
        <v>0</v>
      </c>
      <c r="CM126" s="7">
        <v>0</v>
      </c>
      <c r="CN126" s="72">
        <f t="shared" si="258"/>
        <v>0</v>
      </c>
      <c r="CO126" s="7">
        <f t="shared" si="259"/>
        <v>0</v>
      </c>
      <c r="CP126" s="7">
        <f t="shared" si="260"/>
        <v>0</v>
      </c>
      <c r="CQ126" s="7">
        <f t="shared" si="261"/>
        <v>0</v>
      </c>
      <c r="CR126" s="11">
        <f t="shared" si="262"/>
        <v>0</v>
      </c>
      <c r="CS126" s="72">
        <f t="shared" si="212"/>
        <v>1.434E-2</v>
      </c>
      <c r="CT126" s="7">
        <f t="shared" si="213"/>
        <v>0</v>
      </c>
      <c r="CU126" s="7">
        <f t="shared" si="214"/>
        <v>0</v>
      </c>
      <c r="CV126" s="7">
        <f t="shared" si="215"/>
        <v>0</v>
      </c>
      <c r="CW126" s="11">
        <f t="shared" si="216"/>
        <v>0</v>
      </c>
      <c r="CX126" s="7">
        <f t="shared" si="217"/>
        <v>1.434E-2</v>
      </c>
      <c r="CY126" s="7">
        <f t="shared" si="218"/>
        <v>0</v>
      </c>
      <c r="CZ126" s="7">
        <f t="shared" si="219"/>
        <v>0</v>
      </c>
      <c r="DA126" s="7">
        <f t="shared" si="220"/>
        <v>0</v>
      </c>
      <c r="DB126" s="11">
        <f t="shared" si="221"/>
        <v>0</v>
      </c>
      <c r="DC126" s="7">
        <f t="shared" si="222"/>
        <v>0</v>
      </c>
      <c r="DD126" s="7">
        <f t="shared" si="223"/>
        <v>11.12</v>
      </c>
      <c r="DE126" s="7">
        <f t="shared" si="224"/>
        <v>4.8899999999999997</v>
      </c>
      <c r="DF126" s="7">
        <f t="shared" si="225"/>
        <v>0</v>
      </c>
      <c r="DG126" s="7">
        <f t="shared" si="226"/>
        <v>0</v>
      </c>
      <c r="DH126" s="72">
        <f t="shared" si="227"/>
        <v>3.0240000000000002E-3</v>
      </c>
      <c r="DI126" s="7">
        <f t="shared" si="249"/>
        <v>0</v>
      </c>
      <c r="DJ126" s="7">
        <f t="shared" si="250"/>
        <v>0</v>
      </c>
      <c r="DK126" s="7">
        <f t="shared" si="251"/>
        <v>0</v>
      </c>
      <c r="DL126" s="7">
        <f t="shared" si="252"/>
        <v>0</v>
      </c>
      <c r="DM126" s="70" t="s">
        <v>309</v>
      </c>
      <c r="DN126" s="2"/>
      <c r="DO126" s="30"/>
      <c r="DT126" s="1"/>
      <c r="DU126" s="1"/>
      <c r="DV126" s="1"/>
      <c r="DZ126" s="1"/>
      <c r="EA126" s="1"/>
      <c r="EB126" s="1"/>
      <c r="EC126" s="1"/>
      <c r="ED126" s="224"/>
      <c r="EE126" s="225"/>
      <c r="EF126" s="226"/>
      <c r="EG126" s="226"/>
      <c r="EH126" s="1"/>
    </row>
    <row r="127" spans="1:138" ht="39.75" customHeight="1" x14ac:dyDescent="0.25">
      <c r="A127" s="227" t="s">
        <v>1471</v>
      </c>
      <c r="B127" s="70" t="s">
        <v>1598</v>
      </c>
      <c r="C127" s="2" t="s">
        <v>75</v>
      </c>
      <c r="D127" s="2" t="s">
        <v>75</v>
      </c>
      <c r="E127" s="2" t="s">
        <v>309</v>
      </c>
      <c r="F127" s="68" t="s">
        <v>309</v>
      </c>
      <c r="G127" s="72">
        <v>178</v>
      </c>
      <c r="H127" s="7">
        <v>0</v>
      </c>
      <c r="I127" s="7">
        <v>0</v>
      </c>
      <c r="J127" s="7">
        <v>0</v>
      </c>
      <c r="K127" s="7">
        <v>0</v>
      </c>
      <c r="L127" s="72">
        <f t="shared" si="253"/>
        <v>0.42150399999999993</v>
      </c>
      <c r="M127" s="7">
        <f t="shared" si="208"/>
        <v>0</v>
      </c>
      <c r="N127" s="7">
        <f t="shared" si="209"/>
        <v>0</v>
      </c>
      <c r="O127" s="7">
        <f t="shared" si="210"/>
        <v>0</v>
      </c>
      <c r="P127" s="7">
        <f t="shared" si="211"/>
        <v>0</v>
      </c>
      <c r="Q127" s="71">
        <v>157.13999999999999</v>
      </c>
      <c r="R127" s="27">
        <v>0</v>
      </c>
      <c r="S127" s="27">
        <v>0</v>
      </c>
      <c r="T127" s="27">
        <v>0</v>
      </c>
      <c r="U127" s="28">
        <v>0</v>
      </c>
      <c r="V127" s="72">
        <v>0</v>
      </c>
      <c r="W127" s="7">
        <v>0</v>
      </c>
      <c r="X127" s="7">
        <v>0</v>
      </c>
      <c r="Y127" s="7">
        <v>0</v>
      </c>
      <c r="Z127" s="11">
        <v>0</v>
      </c>
      <c r="AA127" s="72">
        <f t="shared" si="254"/>
        <v>0</v>
      </c>
      <c r="AB127" s="7">
        <f t="shared" si="228"/>
        <v>0</v>
      </c>
      <c r="AC127" s="7">
        <f t="shared" si="229"/>
        <v>0</v>
      </c>
      <c r="AD127" s="7">
        <f t="shared" si="230"/>
        <v>0</v>
      </c>
      <c r="AE127" s="7">
        <f t="shared" si="231"/>
        <v>0</v>
      </c>
      <c r="AF127" s="72">
        <v>0</v>
      </c>
      <c r="AG127" s="7">
        <v>0</v>
      </c>
      <c r="AH127" s="7">
        <v>0</v>
      </c>
      <c r="AI127" s="7">
        <v>0</v>
      </c>
      <c r="AJ127" s="11">
        <v>0</v>
      </c>
      <c r="AK127" s="7">
        <v>0</v>
      </c>
      <c r="AL127" s="7">
        <v>0</v>
      </c>
      <c r="AM127" s="7">
        <v>0</v>
      </c>
      <c r="AN127" s="7">
        <v>0</v>
      </c>
      <c r="AO127" s="11">
        <v>0</v>
      </c>
      <c r="AP127" s="72">
        <f t="shared" si="255"/>
        <v>0</v>
      </c>
      <c r="AQ127" s="7">
        <f t="shared" si="232"/>
        <v>0</v>
      </c>
      <c r="AR127" s="7">
        <f t="shared" si="233"/>
        <v>0</v>
      </c>
      <c r="AS127" s="7">
        <f t="shared" si="234"/>
        <v>0</v>
      </c>
      <c r="AT127" s="11">
        <f t="shared" si="235"/>
        <v>0</v>
      </c>
      <c r="AU127" s="27">
        <v>0</v>
      </c>
      <c r="AV127" s="27">
        <v>0</v>
      </c>
      <c r="AW127" s="27">
        <v>0</v>
      </c>
      <c r="AX127" s="27">
        <v>0</v>
      </c>
      <c r="AY127" s="28">
        <v>0</v>
      </c>
      <c r="AZ127" s="27">
        <v>0</v>
      </c>
      <c r="BA127" s="27">
        <v>0</v>
      </c>
      <c r="BB127" s="27">
        <v>0</v>
      </c>
      <c r="BC127" s="27">
        <v>0</v>
      </c>
      <c r="BD127" s="27">
        <v>0</v>
      </c>
      <c r="BE127" s="72">
        <f t="shared" si="256"/>
        <v>0</v>
      </c>
      <c r="BF127" s="7">
        <f t="shared" si="236"/>
        <v>0</v>
      </c>
      <c r="BG127" s="7">
        <f t="shared" si="237"/>
        <v>0</v>
      </c>
      <c r="BH127" s="7">
        <f t="shared" si="238"/>
        <v>0</v>
      </c>
      <c r="BI127" s="7">
        <f t="shared" si="239"/>
        <v>0</v>
      </c>
      <c r="BJ127" s="72">
        <v>0</v>
      </c>
      <c r="BK127" s="7">
        <v>0</v>
      </c>
      <c r="BL127" s="7">
        <v>0</v>
      </c>
      <c r="BM127" s="7">
        <v>0</v>
      </c>
      <c r="BN127" s="11">
        <v>0</v>
      </c>
      <c r="BO127" s="7">
        <v>0</v>
      </c>
      <c r="BP127" s="7">
        <v>0</v>
      </c>
      <c r="BQ127" s="7">
        <v>0</v>
      </c>
      <c r="BR127" s="7">
        <v>0</v>
      </c>
      <c r="BS127" s="7">
        <v>0</v>
      </c>
      <c r="BT127" s="72">
        <f t="shared" si="257"/>
        <v>0</v>
      </c>
      <c r="BU127" s="7">
        <f t="shared" si="240"/>
        <v>0</v>
      </c>
      <c r="BV127" s="7">
        <f t="shared" si="241"/>
        <v>0</v>
      </c>
      <c r="BW127" s="7">
        <f t="shared" si="242"/>
        <v>0</v>
      </c>
      <c r="BX127" s="7">
        <f t="shared" si="243"/>
        <v>0</v>
      </c>
      <c r="BY127" s="72">
        <v>0</v>
      </c>
      <c r="BZ127" s="7">
        <v>0</v>
      </c>
      <c r="CA127" s="7">
        <v>0</v>
      </c>
      <c r="CB127" s="7">
        <v>0</v>
      </c>
      <c r="CC127" s="11">
        <v>0</v>
      </c>
      <c r="CD127" s="72">
        <v>0</v>
      </c>
      <c r="CE127" s="7">
        <v>0</v>
      </c>
      <c r="CF127" s="7">
        <v>0</v>
      </c>
      <c r="CG127" s="7">
        <v>0</v>
      </c>
      <c r="CH127" s="11">
        <v>0</v>
      </c>
      <c r="CI127" s="72">
        <v>0</v>
      </c>
      <c r="CJ127" s="7">
        <v>0</v>
      </c>
      <c r="CK127" s="7">
        <v>0</v>
      </c>
      <c r="CL127" s="7">
        <v>0</v>
      </c>
      <c r="CM127" s="7">
        <v>0</v>
      </c>
      <c r="CN127" s="72">
        <f t="shared" si="258"/>
        <v>0</v>
      </c>
      <c r="CO127" s="7">
        <f t="shared" si="259"/>
        <v>0</v>
      </c>
      <c r="CP127" s="7">
        <f t="shared" si="260"/>
        <v>0</v>
      </c>
      <c r="CQ127" s="7">
        <f t="shared" si="261"/>
        <v>0</v>
      </c>
      <c r="CR127" s="11">
        <f t="shared" si="262"/>
        <v>0</v>
      </c>
      <c r="CS127" s="72">
        <f t="shared" si="212"/>
        <v>0.42150399999999993</v>
      </c>
      <c r="CT127" s="7">
        <f t="shared" si="213"/>
        <v>0</v>
      </c>
      <c r="CU127" s="7">
        <f t="shared" si="214"/>
        <v>0</v>
      </c>
      <c r="CV127" s="7">
        <f t="shared" si="215"/>
        <v>0</v>
      </c>
      <c r="CW127" s="11">
        <f t="shared" si="216"/>
        <v>0</v>
      </c>
      <c r="CX127" s="7">
        <f t="shared" si="217"/>
        <v>0.42150399999999993</v>
      </c>
      <c r="CY127" s="7">
        <f t="shared" si="218"/>
        <v>0</v>
      </c>
      <c r="CZ127" s="7">
        <f t="shared" si="219"/>
        <v>0</v>
      </c>
      <c r="DA127" s="7">
        <f t="shared" si="220"/>
        <v>0</v>
      </c>
      <c r="DB127" s="11">
        <f t="shared" si="221"/>
        <v>0</v>
      </c>
      <c r="DC127" s="7">
        <f t="shared" si="222"/>
        <v>157.13999999999999</v>
      </c>
      <c r="DD127" s="7">
        <f t="shared" si="223"/>
        <v>0</v>
      </c>
      <c r="DE127" s="7">
        <f t="shared" si="224"/>
        <v>0</v>
      </c>
      <c r="DF127" s="7">
        <f t="shared" si="225"/>
        <v>0</v>
      </c>
      <c r="DG127" s="7">
        <f t="shared" si="226"/>
        <v>0</v>
      </c>
      <c r="DH127" s="72">
        <f t="shared" si="227"/>
        <v>6.6215999999999997E-2</v>
      </c>
      <c r="DI127" s="7">
        <f t="shared" si="249"/>
        <v>0</v>
      </c>
      <c r="DJ127" s="7">
        <f t="shared" si="250"/>
        <v>0</v>
      </c>
      <c r="DK127" s="7">
        <f t="shared" si="251"/>
        <v>0</v>
      </c>
      <c r="DL127" s="7">
        <f t="shared" si="252"/>
        <v>0</v>
      </c>
      <c r="DM127" s="70" t="s">
        <v>309</v>
      </c>
      <c r="DN127" s="2"/>
      <c r="DO127" s="30"/>
      <c r="DT127" s="1"/>
      <c r="DU127" s="1"/>
      <c r="DV127" s="1"/>
      <c r="DZ127" s="1"/>
      <c r="EA127" s="1"/>
      <c r="EB127" s="1"/>
      <c r="EC127" s="1"/>
      <c r="ED127" s="224"/>
      <c r="EE127" s="225"/>
      <c r="EF127" s="226"/>
      <c r="EG127" s="226"/>
      <c r="EH127" s="1"/>
    </row>
    <row r="128" spans="1:138" s="262" customFormat="1" ht="39.75" customHeight="1" x14ac:dyDescent="0.25">
      <c r="A128" s="242" t="s">
        <v>1472</v>
      </c>
      <c r="B128" s="8" t="s">
        <v>1605</v>
      </c>
      <c r="C128" s="3" t="s">
        <v>1416</v>
      </c>
      <c r="D128" s="3" t="s">
        <v>0</v>
      </c>
      <c r="E128" s="3" t="s">
        <v>309</v>
      </c>
      <c r="F128" s="4" t="s">
        <v>309</v>
      </c>
      <c r="G128" s="10">
        <v>113</v>
      </c>
      <c r="H128" s="6">
        <v>0</v>
      </c>
      <c r="I128" s="6">
        <v>0</v>
      </c>
      <c r="J128" s="6">
        <v>0</v>
      </c>
      <c r="K128" s="6">
        <v>0</v>
      </c>
      <c r="L128" s="10">
        <f t="shared" si="253"/>
        <v>0.26758399999999999</v>
      </c>
      <c r="M128" s="6">
        <f t="shared" si="208"/>
        <v>0</v>
      </c>
      <c r="N128" s="6">
        <f t="shared" si="209"/>
        <v>0</v>
      </c>
      <c r="O128" s="6">
        <f t="shared" si="210"/>
        <v>0</v>
      </c>
      <c r="P128" s="6">
        <f t="shared" si="211"/>
        <v>0</v>
      </c>
      <c r="Q128" s="32">
        <v>89.42</v>
      </c>
      <c r="R128" s="25">
        <v>130.94999999999999</v>
      </c>
      <c r="S128" s="25">
        <v>0</v>
      </c>
      <c r="T128" s="25">
        <v>0</v>
      </c>
      <c r="U128" s="26">
        <v>0</v>
      </c>
      <c r="V128" s="10">
        <v>0</v>
      </c>
      <c r="W128" s="6">
        <v>0</v>
      </c>
      <c r="X128" s="6">
        <v>0</v>
      </c>
      <c r="Y128" s="6">
        <v>0</v>
      </c>
      <c r="Z128" s="9">
        <v>0</v>
      </c>
      <c r="AA128" s="10">
        <f t="shared" si="254"/>
        <v>0</v>
      </c>
      <c r="AB128" s="6">
        <f t="shared" si="228"/>
        <v>0</v>
      </c>
      <c r="AC128" s="6">
        <f t="shared" si="229"/>
        <v>0</v>
      </c>
      <c r="AD128" s="6">
        <f t="shared" si="230"/>
        <v>0</v>
      </c>
      <c r="AE128" s="6">
        <f t="shared" si="231"/>
        <v>0</v>
      </c>
      <c r="AF128" s="10">
        <v>0</v>
      </c>
      <c r="AG128" s="6">
        <v>0</v>
      </c>
      <c r="AH128" s="6">
        <v>0</v>
      </c>
      <c r="AI128" s="6">
        <v>0</v>
      </c>
      <c r="AJ128" s="9">
        <v>0</v>
      </c>
      <c r="AK128" s="6">
        <v>0</v>
      </c>
      <c r="AL128" s="6">
        <v>0</v>
      </c>
      <c r="AM128" s="6">
        <v>0</v>
      </c>
      <c r="AN128" s="6">
        <v>0</v>
      </c>
      <c r="AO128" s="9">
        <v>0</v>
      </c>
      <c r="AP128" s="10">
        <f t="shared" si="255"/>
        <v>0</v>
      </c>
      <c r="AQ128" s="6">
        <f t="shared" si="232"/>
        <v>0</v>
      </c>
      <c r="AR128" s="6">
        <f t="shared" si="233"/>
        <v>0</v>
      </c>
      <c r="AS128" s="6">
        <f t="shared" si="234"/>
        <v>0</v>
      </c>
      <c r="AT128" s="9">
        <f t="shared" si="235"/>
        <v>0</v>
      </c>
      <c r="AU128" s="25">
        <v>0</v>
      </c>
      <c r="AV128" s="25">
        <v>0</v>
      </c>
      <c r="AW128" s="25">
        <v>0</v>
      </c>
      <c r="AX128" s="25">
        <v>0</v>
      </c>
      <c r="AY128" s="26">
        <v>0</v>
      </c>
      <c r="AZ128" s="25">
        <v>0</v>
      </c>
      <c r="BA128" s="25">
        <v>0</v>
      </c>
      <c r="BB128" s="25">
        <v>0</v>
      </c>
      <c r="BC128" s="25">
        <v>0</v>
      </c>
      <c r="BD128" s="25">
        <v>0</v>
      </c>
      <c r="BE128" s="10">
        <f t="shared" si="256"/>
        <v>0</v>
      </c>
      <c r="BF128" s="6">
        <f t="shared" si="236"/>
        <v>0</v>
      </c>
      <c r="BG128" s="6">
        <f t="shared" si="237"/>
        <v>0</v>
      </c>
      <c r="BH128" s="6">
        <f t="shared" si="238"/>
        <v>0</v>
      </c>
      <c r="BI128" s="6">
        <f t="shared" si="239"/>
        <v>0</v>
      </c>
      <c r="BJ128" s="10">
        <v>0</v>
      </c>
      <c r="BK128" s="6">
        <v>0</v>
      </c>
      <c r="BL128" s="6">
        <v>0</v>
      </c>
      <c r="BM128" s="6">
        <v>0</v>
      </c>
      <c r="BN128" s="9">
        <v>0</v>
      </c>
      <c r="BO128" s="6">
        <v>0</v>
      </c>
      <c r="BP128" s="6">
        <v>0</v>
      </c>
      <c r="BQ128" s="6">
        <v>0</v>
      </c>
      <c r="BR128" s="6">
        <v>0</v>
      </c>
      <c r="BS128" s="6">
        <v>0</v>
      </c>
      <c r="BT128" s="10">
        <f t="shared" si="257"/>
        <v>0</v>
      </c>
      <c r="BU128" s="6">
        <f t="shared" si="240"/>
        <v>0</v>
      </c>
      <c r="BV128" s="6">
        <f t="shared" si="241"/>
        <v>0</v>
      </c>
      <c r="BW128" s="6">
        <f t="shared" si="242"/>
        <v>0</v>
      </c>
      <c r="BX128" s="6">
        <f t="shared" si="243"/>
        <v>0</v>
      </c>
      <c r="BY128" s="10">
        <v>0</v>
      </c>
      <c r="BZ128" s="6">
        <v>0</v>
      </c>
      <c r="CA128" s="6">
        <v>0</v>
      </c>
      <c r="CB128" s="6">
        <v>0</v>
      </c>
      <c r="CC128" s="9">
        <v>0</v>
      </c>
      <c r="CD128" s="10">
        <v>0</v>
      </c>
      <c r="CE128" s="6">
        <v>0</v>
      </c>
      <c r="CF128" s="6">
        <v>0</v>
      </c>
      <c r="CG128" s="6">
        <v>0</v>
      </c>
      <c r="CH128" s="9">
        <v>0</v>
      </c>
      <c r="CI128" s="10">
        <v>0</v>
      </c>
      <c r="CJ128" s="6">
        <v>0</v>
      </c>
      <c r="CK128" s="6">
        <v>0</v>
      </c>
      <c r="CL128" s="6">
        <v>0</v>
      </c>
      <c r="CM128" s="6">
        <v>0</v>
      </c>
      <c r="CN128" s="10">
        <f t="shared" si="258"/>
        <v>0</v>
      </c>
      <c r="CO128" s="6">
        <f t="shared" si="259"/>
        <v>0</v>
      </c>
      <c r="CP128" s="6">
        <f t="shared" si="260"/>
        <v>0</v>
      </c>
      <c r="CQ128" s="6">
        <f t="shared" si="261"/>
        <v>0</v>
      </c>
      <c r="CR128" s="9">
        <f t="shared" si="262"/>
        <v>0</v>
      </c>
      <c r="CS128" s="10">
        <f t="shared" si="212"/>
        <v>0.26758399999999999</v>
      </c>
      <c r="CT128" s="6">
        <f t="shared" si="213"/>
        <v>0</v>
      </c>
      <c r="CU128" s="6">
        <f t="shared" si="214"/>
        <v>0</v>
      </c>
      <c r="CV128" s="6">
        <f t="shared" si="215"/>
        <v>0</v>
      </c>
      <c r="CW128" s="9">
        <f t="shared" si="216"/>
        <v>0</v>
      </c>
      <c r="CX128" s="6">
        <f t="shared" si="217"/>
        <v>0.26758399999999999</v>
      </c>
      <c r="CY128" s="6">
        <f t="shared" si="218"/>
        <v>0</v>
      </c>
      <c r="CZ128" s="6">
        <f t="shared" si="219"/>
        <v>0</v>
      </c>
      <c r="DA128" s="6">
        <f t="shared" si="220"/>
        <v>0</v>
      </c>
      <c r="DB128" s="9">
        <f t="shared" si="221"/>
        <v>0</v>
      </c>
      <c r="DC128" s="6">
        <f t="shared" si="222"/>
        <v>89.42</v>
      </c>
      <c r="DD128" s="6">
        <f t="shared" si="223"/>
        <v>130.94999999999999</v>
      </c>
      <c r="DE128" s="6">
        <f t="shared" si="224"/>
        <v>0</v>
      </c>
      <c r="DF128" s="6">
        <f t="shared" si="225"/>
        <v>0</v>
      </c>
      <c r="DG128" s="6">
        <f t="shared" si="226"/>
        <v>0</v>
      </c>
      <c r="DH128" s="10">
        <f t="shared" si="227"/>
        <v>4.2036000000000004E-2</v>
      </c>
      <c r="DI128" s="6">
        <f t="shared" si="249"/>
        <v>0</v>
      </c>
      <c r="DJ128" s="6">
        <f t="shared" si="250"/>
        <v>0</v>
      </c>
      <c r="DK128" s="6">
        <f t="shared" si="251"/>
        <v>0</v>
      </c>
      <c r="DL128" s="6">
        <f t="shared" si="252"/>
        <v>0</v>
      </c>
      <c r="DM128" s="8" t="s">
        <v>309</v>
      </c>
      <c r="DN128" s="3"/>
      <c r="DO128" s="24"/>
      <c r="ED128" s="263"/>
      <c r="EE128" s="264"/>
      <c r="EF128" s="265"/>
      <c r="EG128" s="265"/>
    </row>
    <row r="129" spans="1:138" ht="39.75" customHeight="1" x14ac:dyDescent="0.25">
      <c r="A129" s="227" t="s">
        <v>1473</v>
      </c>
      <c r="B129" s="70" t="s">
        <v>201</v>
      </c>
      <c r="C129" s="2" t="s">
        <v>1416</v>
      </c>
      <c r="D129" s="2" t="s">
        <v>0</v>
      </c>
      <c r="E129" s="2" t="s">
        <v>309</v>
      </c>
      <c r="F129" s="68" t="s">
        <v>309</v>
      </c>
      <c r="G129" s="72">
        <v>38</v>
      </c>
      <c r="H129" s="7">
        <v>4</v>
      </c>
      <c r="I129" s="7">
        <v>0</v>
      </c>
      <c r="J129" s="7">
        <v>0</v>
      </c>
      <c r="K129" s="7">
        <v>0</v>
      </c>
      <c r="L129" s="72">
        <f t="shared" si="253"/>
        <v>8.9983999999999995E-2</v>
      </c>
      <c r="M129" s="7">
        <f t="shared" si="208"/>
        <v>9.4719999999999995E-3</v>
      </c>
      <c r="N129" s="7">
        <f t="shared" si="209"/>
        <v>0</v>
      </c>
      <c r="O129" s="7">
        <f t="shared" si="210"/>
        <v>0</v>
      </c>
      <c r="P129" s="7">
        <f t="shared" si="211"/>
        <v>0</v>
      </c>
      <c r="Q129" s="71">
        <v>79.81</v>
      </c>
      <c r="R129" s="27">
        <v>101.43</v>
      </c>
      <c r="S129" s="27">
        <v>0</v>
      </c>
      <c r="T129" s="27">
        <v>0</v>
      </c>
      <c r="U129" s="28">
        <v>0</v>
      </c>
      <c r="V129" s="72">
        <v>0</v>
      </c>
      <c r="W129" s="7">
        <v>0</v>
      </c>
      <c r="X129" s="7">
        <v>0</v>
      </c>
      <c r="Y129" s="7">
        <v>0</v>
      </c>
      <c r="Z129" s="11">
        <v>0</v>
      </c>
      <c r="AA129" s="72">
        <f t="shared" si="254"/>
        <v>0</v>
      </c>
      <c r="AB129" s="7">
        <f t="shared" si="228"/>
        <v>0</v>
      </c>
      <c r="AC129" s="7">
        <f t="shared" si="229"/>
        <v>0</v>
      </c>
      <c r="AD129" s="7">
        <f t="shared" si="230"/>
        <v>0</v>
      </c>
      <c r="AE129" s="7">
        <f t="shared" si="231"/>
        <v>0</v>
      </c>
      <c r="AF129" s="72">
        <v>0</v>
      </c>
      <c r="AG129" s="7">
        <v>0</v>
      </c>
      <c r="AH129" s="7">
        <v>0</v>
      </c>
      <c r="AI129" s="7">
        <v>0</v>
      </c>
      <c r="AJ129" s="11">
        <v>0</v>
      </c>
      <c r="AK129" s="7">
        <v>0</v>
      </c>
      <c r="AL129" s="7">
        <v>0</v>
      </c>
      <c r="AM129" s="7">
        <v>0</v>
      </c>
      <c r="AN129" s="7">
        <v>0</v>
      </c>
      <c r="AO129" s="11">
        <v>0</v>
      </c>
      <c r="AP129" s="72">
        <f t="shared" si="255"/>
        <v>0</v>
      </c>
      <c r="AQ129" s="7">
        <f t="shared" si="232"/>
        <v>0</v>
      </c>
      <c r="AR129" s="7">
        <f t="shared" si="233"/>
        <v>0</v>
      </c>
      <c r="AS129" s="7">
        <f t="shared" si="234"/>
        <v>0</v>
      </c>
      <c r="AT129" s="11">
        <f t="shared" si="235"/>
        <v>0</v>
      </c>
      <c r="AU129" s="27">
        <v>0</v>
      </c>
      <c r="AV129" s="27">
        <v>0</v>
      </c>
      <c r="AW129" s="27">
        <v>0</v>
      </c>
      <c r="AX129" s="27">
        <v>0</v>
      </c>
      <c r="AY129" s="28">
        <v>0</v>
      </c>
      <c r="AZ129" s="27">
        <v>0</v>
      </c>
      <c r="BA129" s="27">
        <v>0</v>
      </c>
      <c r="BB129" s="27">
        <v>0</v>
      </c>
      <c r="BC129" s="27">
        <v>0</v>
      </c>
      <c r="BD129" s="27">
        <v>0</v>
      </c>
      <c r="BE129" s="72">
        <f t="shared" si="256"/>
        <v>0</v>
      </c>
      <c r="BF129" s="7">
        <f t="shared" si="236"/>
        <v>0</v>
      </c>
      <c r="BG129" s="7">
        <f t="shared" si="237"/>
        <v>0</v>
      </c>
      <c r="BH129" s="7">
        <f t="shared" si="238"/>
        <v>0</v>
      </c>
      <c r="BI129" s="7">
        <f t="shared" si="239"/>
        <v>0</v>
      </c>
      <c r="BJ129" s="72">
        <v>0</v>
      </c>
      <c r="BK129" s="7">
        <v>0</v>
      </c>
      <c r="BL129" s="7">
        <v>0</v>
      </c>
      <c r="BM129" s="7">
        <v>0</v>
      </c>
      <c r="BN129" s="11">
        <v>0</v>
      </c>
      <c r="BO129" s="7">
        <v>0</v>
      </c>
      <c r="BP129" s="7">
        <v>0</v>
      </c>
      <c r="BQ129" s="7">
        <v>0</v>
      </c>
      <c r="BR129" s="7">
        <v>0</v>
      </c>
      <c r="BS129" s="7">
        <v>0</v>
      </c>
      <c r="BT129" s="72">
        <f t="shared" si="257"/>
        <v>0</v>
      </c>
      <c r="BU129" s="7">
        <f t="shared" si="240"/>
        <v>0</v>
      </c>
      <c r="BV129" s="7">
        <f t="shared" si="241"/>
        <v>0</v>
      </c>
      <c r="BW129" s="7">
        <f t="shared" si="242"/>
        <v>0</v>
      </c>
      <c r="BX129" s="7">
        <f t="shared" si="243"/>
        <v>0</v>
      </c>
      <c r="BY129" s="72">
        <v>0</v>
      </c>
      <c r="BZ129" s="7">
        <v>0</v>
      </c>
      <c r="CA129" s="7">
        <v>0</v>
      </c>
      <c r="CB129" s="7">
        <v>0</v>
      </c>
      <c r="CC129" s="11">
        <v>0</v>
      </c>
      <c r="CD129" s="72">
        <v>0</v>
      </c>
      <c r="CE129" s="7">
        <v>0</v>
      </c>
      <c r="CF129" s="7">
        <v>0</v>
      </c>
      <c r="CG129" s="7">
        <v>0</v>
      </c>
      <c r="CH129" s="11">
        <v>0</v>
      </c>
      <c r="CI129" s="72">
        <v>0</v>
      </c>
      <c r="CJ129" s="7">
        <v>0</v>
      </c>
      <c r="CK129" s="7">
        <v>0</v>
      </c>
      <c r="CL129" s="7">
        <v>0</v>
      </c>
      <c r="CM129" s="7">
        <v>0</v>
      </c>
      <c r="CN129" s="72">
        <f t="shared" si="258"/>
        <v>0</v>
      </c>
      <c r="CO129" s="7">
        <f t="shared" si="259"/>
        <v>0</v>
      </c>
      <c r="CP129" s="7">
        <f t="shared" si="260"/>
        <v>0</v>
      </c>
      <c r="CQ129" s="7">
        <f t="shared" si="261"/>
        <v>0</v>
      </c>
      <c r="CR129" s="11">
        <f t="shared" si="262"/>
        <v>0</v>
      </c>
      <c r="CS129" s="72">
        <f t="shared" si="212"/>
        <v>8.9983999999999995E-2</v>
      </c>
      <c r="CT129" s="7">
        <f t="shared" si="213"/>
        <v>9.4719999999999995E-3</v>
      </c>
      <c r="CU129" s="7">
        <f t="shared" si="214"/>
        <v>0</v>
      </c>
      <c r="CV129" s="7">
        <f t="shared" si="215"/>
        <v>0</v>
      </c>
      <c r="CW129" s="11">
        <f t="shared" si="216"/>
        <v>0</v>
      </c>
      <c r="CX129" s="7">
        <f t="shared" si="217"/>
        <v>8.9983999999999995E-2</v>
      </c>
      <c r="CY129" s="7">
        <f t="shared" si="218"/>
        <v>9.4719999999999995E-3</v>
      </c>
      <c r="CZ129" s="7">
        <f t="shared" si="219"/>
        <v>0</v>
      </c>
      <c r="DA129" s="7">
        <f t="shared" si="220"/>
        <v>0</v>
      </c>
      <c r="DB129" s="11">
        <f t="shared" si="221"/>
        <v>0</v>
      </c>
      <c r="DC129" s="7">
        <f t="shared" si="222"/>
        <v>79.81</v>
      </c>
      <c r="DD129" s="7">
        <f t="shared" si="223"/>
        <v>101.43</v>
      </c>
      <c r="DE129" s="7">
        <f t="shared" si="224"/>
        <v>0</v>
      </c>
      <c r="DF129" s="7">
        <f t="shared" si="225"/>
        <v>0</v>
      </c>
      <c r="DG129" s="7">
        <f t="shared" si="226"/>
        <v>0</v>
      </c>
      <c r="DH129" s="72">
        <f t="shared" si="227"/>
        <v>1.4135999999999999E-2</v>
      </c>
      <c r="DI129" s="7">
        <f t="shared" si="249"/>
        <v>1.488E-3</v>
      </c>
      <c r="DJ129" s="7">
        <f t="shared" si="250"/>
        <v>0</v>
      </c>
      <c r="DK129" s="7">
        <f t="shared" si="251"/>
        <v>0</v>
      </c>
      <c r="DL129" s="7">
        <f t="shared" si="252"/>
        <v>0</v>
      </c>
      <c r="DM129" s="70" t="s">
        <v>309</v>
      </c>
      <c r="DN129" s="2"/>
      <c r="DO129" s="30"/>
      <c r="DT129" s="1"/>
      <c r="DU129" s="1"/>
      <c r="DV129" s="1"/>
      <c r="DZ129" s="1"/>
      <c r="EA129" s="1"/>
      <c r="EB129" s="1"/>
      <c r="EC129" s="1"/>
      <c r="ED129" s="224"/>
      <c r="EE129" s="225"/>
      <c r="EF129" s="226"/>
      <c r="EG129" s="226"/>
      <c r="EH129" s="1"/>
    </row>
    <row r="130" spans="1:138" ht="47.25" customHeight="1" x14ac:dyDescent="0.25">
      <c r="A130" s="227" t="s">
        <v>1474</v>
      </c>
      <c r="B130" s="70" t="s">
        <v>1606</v>
      </c>
      <c r="C130" s="2" t="s">
        <v>1416</v>
      </c>
      <c r="D130" s="2" t="s">
        <v>3</v>
      </c>
      <c r="E130" s="2" t="s">
        <v>309</v>
      </c>
      <c r="F130" s="68" t="s">
        <v>309</v>
      </c>
      <c r="G130" s="72">
        <v>0</v>
      </c>
      <c r="H130" s="7">
        <v>0</v>
      </c>
      <c r="I130" s="7">
        <v>0</v>
      </c>
      <c r="J130" s="7">
        <v>0</v>
      </c>
      <c r="K130" s="7">
        <v>0</v>
      </c>
      <c r="L130" s="72">
        <f t="shared" si="253"/>
        <v>0</v>
      </c>
      <c r="M130" s="7">
        <f t="shared" ref="M130:M141" si="263">H130*0.001*2.368</f>
        <v>0</v>
      </c>
      <c r="N130" s="7">
        <f t="shared" ref="N130:N141" si="264">I130*0.001*2.368</f>
        <v>0</v>
      </c>
      <c r="O130" s="7">
        <f t="shared" ref="O130:O141" si="265">J130*0.001*2.368</f>
        <v>0</v>
      </c>
      <c r="P130" s="7">
        <f t="shared" ref="P130:P141" si="266">K130*0.001*2.368</f>
        <v>0</v>
      </c>
      <c r="Q130" s="71">
        <v>0</v>
      </c>
      <c r="R130" s="27">
        <v>0</v>
      </c>
      <c r="S130" s="27">
        <v>0</v>
      </c>
      <c r="T130" s="27">
        <v>0</v>
      </c>
      <c r="U130" s="28">
        <v>0</v>
      </c>
      <c r="V130" s="72">
        <v>17250</v>
      </c>
      <c r="W130" s="7">
        <v>0</v>
      </c>
      <c r="X130" s="7">
        <v>1717</v>
      </c>
      <c r="Y130" s="7">
        <v>0</v>
      </c>
      <c r="Z130" s="11">
        <v>0</v>
      </c>
      <c r="AA130" s="72">
        <f t="shared" si="254"/>
        <v>20.61375</v>
      </c>
      <c r="AB130" s="7">
        <f t="shared" si="228"/>
        <v>0</v>
      </c>
      <c r="AC130" s="7">
        <f t="shared" si="229"/>
        <v>2.0518150000000004</v>
      </c>
      <c r="AD130" s="7">
        <f t="shared" si="230"/>
        <v>0</v>
      </c>
      <c r="AE130" s="7">
        <f t="shared" si="231"/>
        <v>0</v>
      </c>
      <c r="AF130" s="72">
        <v>1049.1600000000001</v>
      </c>
      <c r="AG130" s="7">
        <v>0</v>
      </c>
      <c r="AH130" s="7">
        <v>98.48</v>
      </c>
      <c r="AI130" s="7">
        <v>0</v>
      </c>
      <c r="AJ130" s="11">
        <v>0</v>
      </c>
      <c r="AK130" s="7">
        <v>0</v>
      </c>
      <c r="AL130" s="7">
        <v>0</v>
      </c>
      <c r="AM130" s="7">
        <v>0</v>
      </c>
      <c r="AN130" s="7">
        <v>0</v>
      </c>
      <c r="AO130" s="11">
        <v>0</v>
      </c>
      <c r="AP130" s="72">
        <f t="shared" si="255"/>
        <v>0</v>
      </c>
      <c r="AQ130" s="7">
        <f t="shared" si="232"/>
        <v>0</v>
      </c>
      <c r="AR130" s="7">
        <f t="shared" si="233"/>
        <v>0</v>
      </c>
      <c r="AS130" s="7">
        <f t="shared" si="234"/>
        <v>0</v>
      </c>
      <c r="AT130" s="11">
        <f t="shared" si="235"/>
        <v>0</v>
      </c>
      <c r="AU130" s="27">
        <v>0</v>
      </c>
      <c r="AV130" s="27">
        <v>0</v>
      </c>
      <c r="AW130" s="27">
        <v>0</v>
      </c>
      <c r="AX130" s="27">
        <v>0</v>
      </c>
      <c r="AY130" s="28">
        <v>0</v>
      </c>
      <c r="AZ130" s="27">
        <v>0</v>
      </c>
      <c r="BA130" s="27">
        <v>0</v>
      </c>
      <c r="BB130" s="27">
        <v>0</v>
      </c>
      <c r="BC130" s="27">
        <v>0</v>
      </c>
      <c r="BD130" s="27">
        <v>0</v>
      </c>
      <c r="BE130" s="72">
        <f t="shared" si="256"/>
        <v>0</v>
      </c>
      <c r="BF130" s="7">
        <f t="shared" si="236"/>
        <v>0</v>
      </c>
      <c r="BG130" s="7">
        <f t="shared" si="237"/>
        <v>0</v>
      </c>
      <c r="BH130" s="7">
        <f t="shared" si="238"/>
        <v>0</v>
      </c>
      <c r="BI130" s="7">
        <f t="shared" si="239"/>
        <v>0</v>
      </c>
      <c r="BJ130" s="72">
        <v>0</v>
      </c>
      <c r="BK130" s="7">
        <v>0</v>
      </c>
      <c r="BL130" s="7">
        <v>0</v>
      </c>
      <c r="BM130" s="7">
        <v>0</v>
      </c>
      <c r="BN130" s="11">
        <v>0</v>
      </c>
      <c r="BO130" s="7">
        <v>0</v>
      </c>
      <c r="BP130" s="7">
        <v>0</v>
      </c>
      <c r="BQ130" s="7">
        <v>0</v>
      </c>
      <c r="BR130" s="7">
        <v>0</v>
      </c>
      <c r="BS130" s="7">
        <v>0</v>
      </c>
      <c r="BT130" s="72">
        <f t="shared" si="257"/>
        <v>0</v>
      </c>
      <c r="BU130" s="7">
        <f t="shared" si="240"/>
        <v>0</v>
      </c>
      <c r="BV130" s="7">
        <f t="shared" si="241"/>
        <v>0</v>
      </c>
      <c r="BW130" s="7">
        <f t="shared" si="242"/>
        <v>0</v>
      </c>
      <c r="BX130" s="7">
        <f t="shared" si="243"/>
        <v>0</v>
      </c>
      <c r="BY130" s="72">
        <v>0</v>
      </c>
      <c r="BZ130" s="7">
        <v>0</v>
      </c>
      <c r="CA130" s="7">
        <v>0</v>
      </c>
      <c r="CB130" s="7">
        <v>0</v>
      </c>
      <c r="CC130" s="11">
        <v>0</v>
      </c>
      <c r="CD130" s="72">
        <v>0</v>
      </c>
      <c r="CE130" s="7">
        <v>0</v>
      </c>
      <c r="CF130" s="7">
        <v>0</v>
      </c>
      <c r="CG130" s="7">
        <v>0</v>
      </c>
      <c r="CH130" s="11">
        <v>0</v>
      </c>
      <c r="CI130" s="72">
        <v>0</v>
      </c>
      <c r="CJ130" s="7">
        <v>0</v>
      </c>
      <c r="CK130" s="7">
        <v>0</v>
      </c>
      <c r="CL130" s="7">
        <v>0</v>
      </c>
      <c r="CM130" s="7">
        <v>0</v>
      </c>
      <c r="CN130" s="72">
        <f t="shared" si="258"/>
        <v>0</v>
      </c>
      <c r="CO130" s="7">
        <f t="shared" si="259"/>
        <v>0</v>
      </c>
      <c r="CP130" s="7">
        <f t="shared" si="260"/>
        <v>0</v>
      </c>
      <c r="CQ130" s="7">
        <f t="shared" si="261"/>
        <v>0</v>
      </c>
      <c r="CR130" s="11">
        <f t="shared" si="262"/>
        <v>0</v>
      </c>
      <c r="CS130" s="72">
        <f t="shared" ref="CS130:CS141" si="267">SUM(L130,AA130,AP130,BE130,BT130)</f>
        <v>20.61375</v>
      </c>
      <c r="CT130" s="7">
        <f t="shared" ref="CT130:CT141" si="268">SUM(M130,AB130,AQ130,BF130,BU130)</f>
        <v>0</v>
      </c>
      <c r="CU130" s="7">
        <f t="shared" ref="CU130:CU141" si="269">SUM(N130,AC130,AR130,BG130,BV130)</f>
        <v>2.0518150000000004</v>
      </c>
      <c r="CV130" s="7">
        <f t="shared" ref="CV130:CV141" si="270">SUM(O130,AD130,AS130,BH130,BW130)</f>
        <v>0</v>
      </c>
      <c r="CW130" s="11">
        <f t="shared" ref="CW130:CW141" si="271">SUM(P130,AE130,AT130,BI130,BX130)</f>
        <v>0</v>
      </c>
      <c r="CX130" s="7">
        <f t="shared" ref="CX130:CX141" si="272">CS130+CN130-BT130</f>
        <v>20.61375</v>
      </c>
      <c r="CY130" s="7">
        <f t="shared" ref="CY130:CY141" si="273">CT130+CO130-BU130</f>
        <v>0</v>
      </c>
      <c r="CZ130" s="7">
        <f t="shared" ref="CZ130:CZ141" si="274">CU130+CP130-BV130</f>
        <v>2.0518150000000004</v>
      </c>
      <c r="DA130" s="7">
        <f t="shared" ref="DA130:DA141" si="275">CV130+CQ130-BW130</f>
        <v>0</v>
      </c>
      <c r="DB130" s="11">
        <f t="shared" ref="DB130:DB141" si="276">CW130+CR130-BX130</f>
        <v>0</v>
      </c>
      <c r="DC130" s="7">
        <f t="shared" ref="DC130:DC141" si="277">SUM(Q130,AF130,AU130,BJ130,BY130)</f>
        <v>1049.1600000000001</v>
      </c>
      <c r="DD130" s="7">
        <f t="shared" ref="DD130:DD141" si="278">SUM(R130,AG130,AV130,BK130,BZ130)</f>
        <v>0</v>
      </c>
      <c r="DE130" s="7">
        <f t="shared" ref="DE130:DE141" si="279">SUM(S130,AH130,AW130,BL130,CA130)</f>
        <v>98.48</v>
      </c>
      <c r="DF130" s="7">
        <f t="shared" ref="DF130:DF141" si="280">SUM(T130,AI130,AX130,BM130,CB130)</f>
        <v>0</v>
      </c>
      <c r="DG130" s="7">
        <f t="shared" ref="DG130:DG141" si="281">SUM(U130,AJ130,AY130,BN130,CC130)</f>
        <v>0</v>
      </c>
      <c r="DH130" s="72">
        <f t="shared" ref="DH130:DH141" si="282">(0.372*G130+0.252*V130+0.311*AK130+0.254*AZ130+0.018*BO130)/1000</f>
        <v>4.3470000000000004</v>
      </c>
      <c r="DI130" s="7">
        <f t="shared" si="249"/>
        <v>0</v>
      </c>
      <c r="DJ130" s="7">
        <f t="shared" si="250"/>
        <v>0.43268400000000001</v>
      </c>
      <c r="DK130" s="7">
        <f t="shared" si="251"/>
        <v>0</v>
      </c>
      <c r="DL130" s="7">
        <f t="shared" si="252"/>
        <v>0</v>
      </c>
      <c r="DM130" s="70" t="s">
        <v>309</v>
      </c>
      <c r="DN130" s="2"/>
      <c r="DO130" s="30"/>
      <c r="DT130" s="1"/>
      <c r="DU130" s="1"/>
      <c r="DV130" s="1"/>
      <c r="DZ130" s="1"/>
      <c r="EA130" s="1"/>
      <c r="EB130" s="1"/>
      <c r="EC130" s="1"/>
      <c r="ED130" s="224"/>
      <c r="EE130" s="225"/>
      <c r="EF130" s="226"/>
      <c r="EG130" s="226"/>
      <c r="EH130" s="1"/>
    </row>
    <row r="131" spans="1:138" ht="39.75" customHeight="1" x14ac:dyDescent="0.25">
      <c r="A131" s="227" t="s">
        <v>1475</v>
      </c>
      <c r="B131" s="70" t="s">
        <v>177</v>
      </c>
      <c r="C131" s="2" t="s">
        <v>1416</v>
      </c>
      <c r="D131" s="2" t="s">
        <v>0</v>
      </c>
      <c r="E131" s="2" t="s">
        <v>309</v>
      </c>
      <c r="F131" s="68" t="s">
        <v>309</v>
      </c>
      <c r="G131" s="72">
        <v>0</v>
      </c>
      <c r="H131" s="7">
        <v>0</v>
      </c>
      <c r="I131" s="7">
        <v>0</v>
      </c>
      <c r="J131" s="7">
        <v>0</v>
      </c>
      <c r="K131" s="7">
        <v>0</v>
      </c>
      <c r="L131" s="72">
        <f t="shared" si="253"/>
        <v>0</v>
      </c>
      <c r="M131" s="7">
        <f t="shared" si="263"/>
        <v>0</v>
      </c>
      <c r="N131" s="7">
        <f t="shared" si="264"/>
        <v>0</v>
      </c>
      <c r="O131" s="7">
        <f t="shared" si="265"/>
        <v>0</v>
      </c>
      <c r="P131" s="7">
        <f t="shared" si="266"/>
        <v>0</v>
      </c>
      <c r="Q131" s="72">
        <v>0</v>
      </c>
      <c r="R131" s="7">
        <v>0</v>
      </c>
      <c r="S131" s="7">
        <v>0</v>
      </c>
      <c r="T131" s="7">
        <v>0</v>
      </c>
      <c r="U131" s="11">
        <v>0</v>
      </c>
      <c r="V131" s="72">
        <v>3274</v>
      </c>
      <c r="W131" s="7">
        <v>0</v>
      </c>
      <c r="X131" s="7">
        <v>0</v>
      </c>
      <c r="Y131" s="7">
        <v>0</v>
      </c>
      <c r="Z131" s="11">
        <v>0</v>
      </c>
      <c r="AA131" s="72">
        <f t="shared" si="254"/>
        <v>3.9124300000000001</v>
      </c>
      <c r="AB131" s="7">
        <f t="shared" si="228"/>
        <v>0</v>
      </c>
      <c r="AC131" s="7">
        <f t="shared" si="229"/>
        <v>0</v>
      </c>
      <c r="AD131" s="7">
        <f t="shared" si="230"/>
        <v>0</v>
      </c>
      <c r="AE131" s="7">
        <f t="shared" si="231"/>
        <v>0</v>
      </c>
      <c r="AF131" s="72">
        <v>226.38</v>
      </c>
      <c r="AG131" s="7">
        <v>0</v>
      </c>
      <c r="AH131" s="7">
        <v>0</v>
      </c>
      <c r="AI131" s="7">
        <v>0</v>
      </c>
      <c r="AJ131" s="11">
        <v>0</v>
      </c>
      <c r="AK131" s="7">
        <v>0</v>
      </c>
      <c r="AL131" s="7">
        <v>0</v>
      </c>
      <c r="AM131" s="7">
        <v>0</v>
      </c>
      <c r="AN131" s="7">
        <v>0</v>
      </c>
      <c r="AO131" s="11">
        <v>0</v>
      </c>
      <c r="AP131" s="72">
        <f t="shared" si="255"/>
        <v>0</v>
      </c>
      <c r="AQ131" s="7">
        <f t="shared" si="232"/>
        <v>0</v>
      </c>
      <c r="AR131" s="7">
        <f t="shared" si="233"/>
        <v>0</v>
      </c>
      <c r="AS131" s="7">
        <f t="shared" si="234"/>
        <v>0</v>
      </c>
      <c r="AT131" s="11">
        <f t="shared" si="235"/>
        <v>0</v>
      </c>
      <c r="AU131" s="27">
        <v>0</v>
      </c>
      <c r="AV131" s="27">
        <v>0</v>
      </c>
      <c r="AW131" s="27">
        <v>0</v>
      </c>
      <c r="AX131" s="27">
        <v>0</v>
      </c>
      <c r="AY131" s="28">
        <v>0</v>
      </c>
      <c r="AZ131" s="27">
        <v>0</v>
      </c>
      <c r="BA131" s="27">
        <v>0</v>
      </c>
      <c r="BB131" s="27">
        <v>0</v>
      </c>
      <c r="BC131" s="27">
        <v>0</v>
      </c>
      <c r="BD131" s="27">
        <v>0</v>
      </c>
      <c r="BE131" s="72">
        <f t="shared" si="256"/>
        <v>0</v>
      </c>
      <c r="BF131" s="7">
        <f t="shared" si="236"/>
        <v>0</v>
      </c>
      <c r="BG131" s="7">
        <f t="shared" si="237"/>
        <v>0</v>
      </c>
      <c r="BH131" s="7">
        <f t="shared" si="238"/>
        <v>0</v>
      </c>
      <c r="BI131" s="7">
        <f t="shared" si="239"/>
        <v>0</v>
      </c>
      <c r="BJ131" s="72">
        <v>0</v>
      </c>
      <c r="BK131" s="7">
        <v>0</v>
      </c>
      <c r="BL131" s="7">
        <v>0</v>
      </c>
      <c r="BM131" s="7">
        <v>0</v>
      </c>
      <c r="BN131" s="11">
        <v>0</v>
      </c>
      <c r="BO131" s="7">
        <v>0</v>
      </c>
      <c r="BP131" s="7">
        <v>0</v>
      </c>
      <c r="BQ131" s="7">
        <v>0</v>
      </c>
      <c r="BR131" s="7">
        <v>0</v>
      </c>
      <c r="BS131" s="7">
        <v>0</v>
      </c>
      <c r="BT131" s="72">
        <f t="shared" si="257"/>
        <v>0</v>
      </c>
      <c r="BU131" s="7">
        <f t="shared" si="240"/>
        <v>0</v>
      </c>
      <c r="BV131" s="7">
        <f t="shared" si="241"/>
        <v>0</v>
      </c>
      <c r="BW131" s="7">
        <f t="shared" si="242"/>
        <v>0</v>
      </c>
      <c r="BX131" s="7">
        <f t="shared" si="243"/>
        <v>0</v>
      </c>
      <c r="BY131" s="72">
        <v>0</v>
      </c>
      <c r="BZ131" s="7">
        <v>0</v>
      </c>
      <c r="CA131" s="7">
        <v>0</v>
      </c>
      <c r="CB131" s="7">
        <v>0</v>
      </c>
      <c r="CC131" s="11">
        <v>0</v>
      </c>
      <c r="CD131" s="72">
        <v>0</v>
      </c>
      <c r="CE131" s="7">
        <v>0</v>
      </c>
      <c r="CF131" s="7">
        <v>0</v>
      </c>
      <c r="CG131" s="7">
        <v>0</v>
      </c>
      <c r="CH131" s="11">
        <v>0</v>
      </c>
      <c r="CI131" s="72">
        <v>0</v>
      </c>
      <c r="CJ131" s="7">
        <v>0</v>
      </c>
      <c r="CK131" s="7">
        <v>0</v>
      </c>
      <c r="CL131" s="7">
        <v>0</v>
      </c>
      <c r="CM131" s="7">
        <v>0</v>
      </c>
      <c r="CN131" s="72">
        <f t="shared" si="258"/>
        <v>0</v>
      </c>
      <c r="CO131" s="7">
        <f t="shared" si="259"/>
        <v>0</v>
      </c>
      <c r="CP131" s="7">
        <f t="shared" si="260"/>
        <v>0</v>
      </c>
      <c r="CQ131" s="7">
        <f t="shared" si="261"/>
        <v>0</v>
      </c>
      <c r="CR131" s="11">
        <f t="shared" si="262"/>
        <v>0</v>
      </c>
      <c r="CS131" s="72">
        <f t="shared" si="267"/>
        <v>3.9124300000000001</v>
      </c>
      <c r="CT131" s="7">
        <f t="shared" si="268"/>
        <v>0</v>
      </c>
      <c r="CU131" s="7">
        <f t="shared" si="269"/>
        <v>0</v>
      </c>
      <c r="CV131" s="7">
        <f t="shared" si="270"/>
        <v>0</v>
      </c>
      <c r="CW131" s="11">
        <f t="shared" si="271"/>
        <v>0</v>
      </c>
      <c r="CX131" s="7">
        <f t="shared" si="272"/>
        <v>3.9124300000000001</v>
      </c>
      <c r="CY131" s="7">
        <f t="shared" si="273"/>
        <v>0</v>
      </c>
      <c r="CZ131" s="7">
        <f t="shared" si="274"/>
        <v>0</v>
      </c>
      <c r="DA131" s="7">
        <f t="shared" si="275"/>
        <v>0</v>
      </c>
      <c r="DB131" s="11">
        <f t="shared" si="276"/>
        <v>0</v>
      </c>
      <c r="DC131" s="7">
        <f t="shared" si="277"/>
        <v>226.38</v>
      </c>
      <c r="DD131" s="7">
        <f t="shared" si="278"/>
        <v>0</v>
      </c>
      <c r="DE131" s="7">
        <f t="shared" si="279"/>
        <v>0</v>
      </c>
      <c r="DF131" s="7">
        <f t="shared" si="280"/>
        <v>0</v>
      </c>
      <c r="DG131" s="7">
        <f t="shared" si="281"/>
        <v>0</v>
      </c>
      <c r="DH131" s="72">
        <f t="shared" si="282"/>
        <v>0.825048</v>
      </c>
      <c r="DI131" s="7">
        <f t="shared" si="249"/>
        <v>0</v>
      </c>
      <c r="DJ131" s="7">
        <f t="shared" si="250"/>
        <v>0</v>
      </c>
      <c r="DK131" s="7">
        <f t="shared" si="251"/>
        <v>0</v>
      </c>
      <c r="DL131" s="7">
        <f t="shared" si="252"/>
        <v>0</v>
      </c>
      <c r="DM131" s="70" t="s">
        <v>309</v>
      </c>
      <c r="DN131" s="2"/>
      <c r="DO131" s="30"/>
      <c r="DT131" s="1"/>
      <c r="DU131" s="1"/>
      <c r="DV131" s="1"/>
      <c r="DZ131" s="1"/>
      <c r="EA131" s="1"/>
      <c r="EB131" s="1"/>
      <c r="EC131" s="1"/>
      <c r="ED131" s="224"/>
      <c r="EE131" s="225"/>
      <c r="EF131" s="226"/>
      <c r="EG131" s="226"/>
      <c r="EH131" s="1"/>
    </row>
    <row r="132" spans="1:138" ht="55.5" customHeight="1" x14ac:dyDescent="0.25">
      <c r="A132" s="227" t="s">
        <v>1476</v>
      </c>
      <c r="B132" s="70" t="s">
        <v>177</v>
      </c>
      <c r="C132" s="2" t="s">
        <v>1416</v>
      </c>
      <c r="D132" s="2" t="s">
        <v>0</v>
      </c>
      <c r="E132" s="2" t="s">
        <v>309</v>
      </c>
      <c r="F132" s="68" t="s">
        <v>309</v>
      </c>
      <c r="G132" s="72">
        <v>0</v>
      </c>
      <c r="H132" s="7">
        <v>0</v>
      </c>
      <c r="I132" s="7">
        <v>0</v>
      </c>
      <c r="J132" s="7">
        <v>0</v>
      </c>
      <c r="K132" s="7">
        <v>0</v>
      </c>
      <c r="L132" s="72">
        <f t="shared" si="253"/>
        <v>0</v>
      </c>
      <c r="M132" s="7">
        <f t="shared" si="263"/>
        <v>0</v>
      </c>
      <c r="N132" s="7">
        <f t="shared" si="264"/>
        <v>0</v>
      </c>
      <c r="O132" s="7">
        <f t="shared" si="265"/>
        <v>0</v>
      </c>
      <c r="P132" s="7">
        <f t="shared" si="266"/>
        <v>0</v>
      </c>
      <c r="Q132" s="72">
        <v>0</v>
      </c>
      <c r="R132" s="7">
        <v>0</v>
      </c>
      <c r="S132" s="7">
        <v>0</v>
      </c>
      <c r="T132" s="7">
        <v>0</v>
      </c>
      <c r="U132" s="11">
        <v>0</v>
      </c>
      <c r="V132" s="72">
        <v>2047</v>
      </c>
      <c r="W132" s="7">
        <v>0</v>
      </c>
      <c r="X132" s="7">
        <v>0</v>
      </c>
      <c r="Y132" s="7">
        <v>0</v>
      </c>
      <c r="Z132" s="11">
        <v>0</v>
      </c>
      <c r="AA132" s="72">
        <f t="shared" si="254"/>
        <v>2.4461650000000001</v>
      </c>
      <c r="AB132" s="7">
        <f t="shared" ref="AB132:AB141" si="283">0.001*W132*1.195</f>
        <v>0</v>
      </c>
      <c r="AC132" s="7">
        <f t="shared" ref="AC132:AC141" si="284">0.001*X132*1.195</f>
        <v>0</v>
      </c>
      <c r="AD132" s="7">
        <f t="shared" ref="AD132:AD141" si="285">0.001*Y132*1.195</f>
        <v>0</v>
      </c>
      <c r="AE132" s="7">
        <f t="shared" ref="AE132:AE141" si="286">0.001*Z132*1.195</f>
        <v>0</v>
      </c>
      <c r="AF132" s="72">
        <v>155.47</v>
      </c>
      <c r="AG132" s="7">
        <v>0</v>
      </c>
      <c r="AH132" s="7">
        <v>0</v>
      </c>
      <c r="AI132" s="7">
        <v>0</v>
      </c>
      <c r="AJ132" s="11">
        <v>0</v>
      </c>
      <c r="AK132" s="7">
        <v>0</v>
      </c>
      <c r="AL132" s="7">
        <v>0</v>
      </c>
      <c r="AM132" s="7">
        <v>0</v>
      </c>
      <c r="AN132" s="7">
        <v>0</v>
      </c>
      <c r="AO132" s="11">
        <v>0</v>
      </c>
      <c r="AP132" s="72">
        <f t="shared" si="255"/>
        <v>0</v>
      </c>
      <c r="AQ132" s="7">
        <f t="shared" ref="AQ132:AQ141" si="287">AL132*0.001*1.182</f>
        <v>0</v>
      </c>
      <c r="AR132" s="7">
        <f t="shared" ref="AR132:AR141" si="288">AM132*0.001*1.182</f>
        <v>0</v>
      </c>
      <c r="AS132" s="7">
        <f t="shared" ref="AS132:AS141" si="289">AN132*0.001*1.182</f>
        <v>0</v>
      </c>
      <c r="AT132" s="11">
        <f t="shared" ref="AT132:AT141" si="290">AO132*0.001*1.182</f>
        <v>0</v>
      </c>
      <c r="AU132" s="27">
        <v>0</v>
      </c>
      <c r="AV132" s="27">
        <v>0</v>
      </c>
      <c r="AW132" s="27">
        <v>0</v>
      </c>
      <c r="AX132" s="27">
        <v>0</v>
      </c>
      <c r="AY132" s="28">
        <v>0</v>
      </c>
      <c r="AZ132" s="27">
        <v>0</v>
      </c>
      <c r="BA132" s="27">
        <v>0</v>
      </c>
      <c r="BB132" s="27">
        <v>0</v>
      </c>
      <c r="BC132" s="27">
        <v>0</v>
      </c>
      <c r="BD132" s="27">
        <v>0</v>
      </c>
      <c r="BE132" s="72">
        <f t="shared" si="256"/>
        <v>0</v>
      </c>
      <c r="BF132" s="7">
        <f t="shared" ref="BF132:BF141" si="291">BA132*0.001*1.204</f>
        <v>0</v>
      </c>
      <c r="BG132" s="7">
        <f t="shared" ref="BG132:BG141" si="292">BB132*0.001*1.204</f>
        <v>0</v>
      </c>
      <c r="BH132" s="7">
        <f t="shared" ref="BH132:BH141" si="293">BC132*0.001*1.204</f>
        <v>0</v>
      </c>
      <c r="BI132" s="7">
        <f t="shared" ref="BI132:BI141" si="294">BD132*0.001*1.204</f>
        <v>0</v>
      </c>
      <c r="BJ132" s="72">
        <v>0</v>
      </c>
      <c r="BK132" s="7">
        <v>0</v>
      </c>
      <c r="BL132" s="7">
        <v>0</v>
      </c>
      <c r="BM132" s="7">
        <v>0</v>
      </c>
      <c r="BN132" s="11">
        <v>0</v>
      </c>
      <c r="BO132" s="7">
        <v>0</v>
      </c>
      <c r="BP132" s="7">
        <v>0</v>
      </c>
      <c r="BQ132" s="7">
        <v>0</v>
      </c>
      <c r="BR132" s="7">
        <v>0</v>
      </c>
      <c r="BS132" s="7">
        <v>0</v>
      </c>
      <c r="BT132" s="72">
        <f t="shared" si="257"/>
        <v>0</v>
      </c>
      <c r="BU132" s="7">
        <f t="shared" ref="BU132:BU141" si="295">BP132*0.001*1.113</f>
        <v>0</v>
      </c>
      <c r="BV132" s="7">
        <f t="shared" ref="BV132:BV141" si="296">BQ132*0.001*1.113</f>
        <v>0</v>
      </c>
      <c r="BW132" s="7">
        <f t="shared" ref="BW132:BW141" si="297">BR132*0.001*1.113</f>
        <v>0</v>
      </c>
      <c r="BX132" s="7">
        <f t="shared" ref="BX132:BX141" si="298">BS132*0.001*1.113</f>
        <v>0</v>
      </c>
      <c r="BY132" s="72">
        <v>0</v>
      </c>
      <c r="BZ132" s="7">
        <v>0</v>
      </c>
      <c r="CA132" s="7">
        <v>0</v>
      </c>
      <c r="CB132" s="7">
        <v>0</v>
      </c>
      <c r="CC132" s="11">
        <v>0</v>
      </c>
      <c r="CD132" s="72">
        <v>0</v>
      </c>
      <c r="CE132" s="7">
        <v>0</v>
      </c>
      <c r="CF132" s="7">
        <v>0</v>
      </c>
      <c r="CG132" s="7">
        <v>0</v>
      </c>
      <c r="CH132" s="11">
        <v>0</v>
      </c>
      <c r="CI132" s="72">
        <v>0</v>
      </c>
      <c r="CJ132" s="7">
        <v>0</v>
      </c>
      <c r="CK132" s="7">
        <v>0</v>
      </c>
      <c r="CL132" s="7">
        <v>0</v>
      </c>
      <c r="CM132" s="7">
        <v>0</v>
      </c>
      <c r="CN132" s="72">
        <f t="shared" si="258"/>
        <v>0</v>
      </c>
      <c r="CO132" s="7">
        <f t="shared" si="259"/>
        <v>0</v>
      </c>
      <c r="CP132" s="7">
        <f t="shared" si="260"/>
        <v>0</v>
      </c>
      <c r="CQ132" s="7">
        <f t="shared" si="261"/>
        <v>0</v>
      </c>
      <c r="CR132" s="11">
        <f t="shared" si="262"/>
        <v>0</v>
      </c>
      <c r="CS132" s="72">
        <f t="shared" si="267"/>
        <v>2.4461650000000001</v>
      </c>
      <c r="CT132" s="7">
        <f t="shared" si="268"/>
        <v>0</v>
      </c>
      <c r="CU132" s="7">
        <f t="shared" si="269"/>
        <v>0</v>
      </c>
      <c r="CV132" s="7">
        <f t="shared" si="270"/>
        <v>0</v>
      </c>
      <c r="CW132" s="11">
        <f t="shared" si="271"/>
        <v>0</v>
      </c>
      <c r="CX132" s="7">
        <f t="shared" si="272"/>
        <v>2.4461650000000001</v>
      </c>
      <c r="CY132" s="7">
        <f t="shared" si="273"/>
        <v>0</v>
      </c>
      <c r="CZ132" s="7">
        <f t="shared" si="274"/>
        <v>0</v>
      </c>
      <c r="DA132" s="7">
        <f t="shared" si="275"/>
        <v>0</v>
      </c>
      <c r="DB132" s="11">
        <f t="shared" si="276"/>
        <v>0</v>
      </c>
      <c r="DC132" s="7">
        <f t="shared" si="277"/>
        <v>155.47</v>
      </c>
      <c r="DD132" s="7">
        <f t="shared" si="278"/>
        <v>0</v>
      </c>
      <c r="DE132" s="7">
        <f t="shared" si="279"/>
        <v>0</v>
      </c>
      <c r="DF132" s="7">
        <f t="shared" si="280"/>
        <v>0</v>
      </c>
      <c r="DG132" s="7">
        <f t="shared" si="281"/>
        <v>0</v>
      </c>
      <c r="DH132" s="72">
        <f t="shared" si="282"/>
        <v>0.51584400000000008</v>
      </c>
      <c r="DI132" s="7">
        <f t="shared" si="249"/>
        <v>0</v>
      </c>
      <c r="DJ132" s="7">
        <f t="shared" si="250"/>
        <v>0</v>
      </c>
      <c r="DK132" s="7">
        <f t="shared" si="251"/>
        <v>0</v>
      </c>
      <c r="DL132" s="7">
        <f t="shared" si="252"/>
        <v>0</v>
      </c>
      <c r="DM132" s="70" t="s">
        <v>309</v>
      </c>
      <c r="DN132" s="2"/>
      <c r="DO132" s="30"/>
      <c r="DT132" s="1"/>
      <c r="DU132" s="1"/>
      <c r="DV132" s="1"/>
      <c r="DZ132" s="1"/>
      <c r="EA132" s="1"/>
      <c r="EB132" s="1"/>
      <c r="EC132" s="1"/>
      <c r="ED132" s="224"/>
      <c r="EE132" s="225"/>
      <c r="EF132" s="226"/>
      <c r="EG132" s="226"/>
      <c r="EH132" s="1"/>
    </row>
    <row r="133" spans="1:138" ht="54.75" customHeight="1" x14ac:dyDescent="0.25">
      <c r="A133" s="227" t="s">
        <v>1477</v>
      </c>
      <c r="B133" s="70" t="s">
        <v>177</v>
      </c>
      <c r="C133" s="2" t="s">
        <v>1416</v>
      </c>
      <c r="D133" s="2" t="s">
        <v>0</v>
      </c>
      <c r="E133" s="2" t="s">
        <v>309</v>
      </c>
      <c r="F133" s="68" t="s">
        <v>309</v>
      </c>
      <c r="G133" s="72">
        <v>0</v>
      </c>
      <c r="H133" s="7">
        <v>0</v>
      </c>
      <c r="I133" s="7">
        <v>0</v>
      </c>
      <c r="J133" s="7">
        <v>0</v>
      </c>
      <c r="K133" s="7">
        <v>0</v>
      </c>
      <c r="L133" s="72">
        <f t="shared" si="253"/>
        <v>0</v>
      </c>
      <c r="M133" s="7">
        <f t="shared" si="263"/>
        <v>0</v>
      </c>
      <c r="N133" s="7">
        <f t="shared" si="264"/>
        <v>0</v>
      </c>
      <c r="O133" s="7">
        <f t="shared" si="265"/>
        <v>0</v>
      </c>
      <c r="P133" s="7">
        <f t="shared" si="266"/>
        <v>0</v>
      </c>
      <c r="Q133" s="72">
        <v>0</v>
      </c>
      <c r="R133" s="7">
        <v>0</v>
      </c>
      <c r="S133" s="7">
        <v>0</v>
      </c>
      <c r="T133" s="7">
        <v>0</v>
      </c>
      <c r="U133" s="11">
        <v>0</v>
      </c>
      <c r="V133" s="72">
        <v>1978</v>
      </c>
      <c r="W133" s="7">
        <v>0</v>
      </c>
      <c r="X133" s="7">
        <v>0</v>
      </c>
      <c r="Y133" s="7">
        <v>0</v>
      </c>
      <c r="Z133" s="11">
        <v>0</v>
      </c>
      <c r="AA133" s="72">
        <f t="shared" si="254"/>
        <v>2.3637100000000002</v>
      </c>
      <c r="AB133" s="7">
        <f t="shared" si="283"/>
        <v>0</v>
      </c>
      <c r="AC133" s="7">
        <f t="shared" si="284"/>
        <v>0</v>
      </c>
      <c r="AD133" s="7">
        <f t="shared" si="285"/>
        <v>0</v>
      </c>
      <c r="AE133" s="7">
        <f t="shared" si="286"/>
        <v>0</v>
      </c>
      <c r="AF133" s="72">
        <v>169.38</v>
      </c>
      <c r="AG133" s="7">
        <v>0</v>
      </c>
      <c r="AH133" s="7">
        <v>0</v>
      </c>
      <c r="AI133" s="7">
        <v>0</v>
      </c>
      <c r="AJ133" s="11">
        <v>0</v>
      </c>
      <c r="AK133" s="7">
        <v>0</v>
      </c>
      <c r="AL133" s="7">
        <v>0</v>
      </c>
      <c r="AM133" s="7">
        <v>0</v>
      </c>
      <c r="AN133" s="7">
        <v>0</v>
      </c>
      <c r="AO133" s="11">
        <v>0</v>
      </c>
      <c r="AP133" s="72">
        <f t="shared" si="255"/>
        <v>0</v>
      </c>
      <c r="AQ133" s="7">
        <f t="shared" si="287"/>
        <v>0</v>
      </c>
      <c r="AR133" s="7">
        <f t="shared" si="288"/>
        <v>0</v>
      </c>
      <c r="AS133" s="7">
        <f t="shared" si="289"/>
        <v>0</v>
      </c>
      <c r="AT133" s="11">
        <f t="shared" si="290"/>
        <v>0</v>
      </c>
      <c r="AU133" s="27">
        <v>0</v>
      </c>
      <c r="AV133" s="27">
        <v>0</v>
      </c>
      <c r="AW133" s="27">
        <v>0</v>
      </c>
      <c r="AX133" s="27">
        <v>0</v>
      </c>
      <c r="AY133" s="28">
        <v>0</v>
      </c>
      <c r="AZ133" s="27">
        <v>0</v>
      </c>
      <c r="BA133" s="27">
        <v>0</v>
      </c>
      <c r="BB133" s="27">
        <v>0</v>
      </c>
      <c r="BC133" s="27">
        <v>0</v>
      </c>
      <c r="BD133" s="27">
        <v>0</v>
      </c>
      <c r="BE133" s="72">
        <f t="shared" si="256"/>
        <v>0</v>
      </c>
      <c r="BF133" s="7">
        <f t="shared" si="291"/>
        <v>0</v>
      </c>
      <c r="BG133" s="7">
        <f t="shared" si="292"/>
        <v>0</v>
      </c>
      <c r="BH133" s="7">
        <f t="shared" si="293"/>
        <v>0</v>
      </c>
      <c r="BI133" s="7">
        <f t="shared" si="294"/>
        <v>0</v>
      </c>
      <c r="BJ133" s="72">
        <v>0</v>
      </c>
      <c r="BK133" s="7">
        <v>0</v>
      </c>
      <c r="BL133" s="7">
        <v>0</v>
      </c>
      <c r="BM133" s="7">
        <v>0</v>
      </c>
      <c r="BN133" s="11">
        <v>0</v>
      </c>
      <c r="BO133" s="7">
        <v>0</v>
      </c>
      <c r="BP133" s="7">
        <v>0</v>
      </c>
      <c r="BQ133" s="7">
        <v>0</v>
      </c>
      <c r="BR133" s="7">
        <v>0</v>
      </c>
      <c r="BS133" s="7">
        <v>0</v>
      </c>
      <c r="BT133" s="72">
        <f t="shared" si="257"/>
        <v>0</v>
      </c>
      <c r="BU133" s="7">
        <f t="shared" si="295"/>
        <v>0</v>
      </c>
      <c r="BV133" s="7">
        <f t="shared" si="296"/>
        <v>0</v>
      </c>
      <c r="BW133" s="7">
        <f t="shared" si="297"/>
        <v>0</v>
      </c>
      <c r="BX133" s="7">
        <f t="shared" si="298"/>
        <v>0</v>
      </c>
      <c r="BY133" s="72">
        <v>0</v>
      </c>
      <c r="BZ133" s="7">
        <v>0</v>
      </c>
      <c r="CA133" s="7">
        <v>0</v>
      </c>
      <c r="CB133" s="7">
        <v>0</v>
      </c>
      <c r="CC133" s="11">
        <v>0</v>
      </c>
      <c r="CD133" s="72">
        <v>0</v>
      </c>
      <c r="CE133" s="7">
        <v>0</v>
      </c>
      <c r="CF133" s="7">
        <v>0</v>
      </c>
      <c r="CG133" s="7">
        <v>0</v>
      </c>
      <c r="CH133" s="11">
        <v>0</v>
      </c>
      <c r="CI133" s="72">
        <v>0</v>
      </c>
      <c r="CJ133" s="7">
        <v>0</v>
      </c>
      <c r="CK133" s="7">
        <v>0</v>
      </c>
      <c r="CL133" s="7">
        <v>0</v>
      </c>
      <c r="CM133" s="7">
        <v>0</v>
      </c>
      <c r="CN133" s="72">
        <f t="shared" si="258"/>
        <v>0</v>
      </c>
      <c r="CO133" s="7">
        <f t="shared" si="259"/>
        <v>0</v>
      </c>
      <c r="CP133" s="7">
        <f t="shared" si="260"/>
        <v>0</v>
      </c>
      <c r="CQ133" s="7">
        <f t="shared" si="261"/>
        <v>0</v>
      </c>
      <c r="CR133" s="11">
        <f t="shared" si="262"/>
        <v>0</v>
      </c>
      <c r="CS133" s="72">
        <f t="shared" si="267"/>
        <v>2.3637100000000002</v>
      </c>
      <c r="CT133" s="7">
        <f t="shared" si="268"/>
        <v>0</v>
      </c>
      <c r="CU133" s="7">
        <f t="shared" si="269"/>
        <v>0</v>
      </c>
      <c r="CV133" s="7">
        <f t="shared" si="270"/>
        <v>0</v>
      </c>
      <c r="CW133" s="11">
        <f t="shared" si="271"/>
        <v>0</v>
      </c>
      <c r="CX133" s="7">
        <f t="shared" si="272"/>
        <v>2.3637100000000002</v>
      </c>
      <c r="CY133" s="7">
        <f t="shared" si="273"/>
        <v>0</v>
      </c>
      <c r="CZ133" s="7">
        <f t="shared" si="274"/>
        <v>0</v>
      </c>
      <c r="DA133" s="7">
        <f t="shared" si="275"/>
        <v>0</v>
      </c>
      <c r="DB133" s="11">
        <f t="shared" si="276"/>
        <v>0</v>
      </c>
      <c r="DC133" s="7">
        <f t="shared" si="277"/>
        <v>169.38</v>
      </c>
      <c r="DD133" s="7">
        <f t="shared" si="278"/>
        <v>0</v>
      </c>
      <c r="DE133" s="7">
        <f t="shared" si="279"/>
        <v>0</v>
      </c>
      <c r="DF133" s="7">
        <f t="shared" si="280"/>
        <v>0</v>
      </c>
      <c r="DG133" s="7">
        <f t="shared" si="281"/>
        <v>0</v>
      </c>
      <c r="DH133" s="72">
        <f t="shared" si="282"/>
        <v>0.49845600000000001</v>
      </c>
      <c r="DI133" s="7">
        <f t="shared" si="249"/>
        <v>0</v>
      </c>
      <c r="DJ133" s="7">
        <f t="shared" si="250"/>
        <v>0</v>
      </c>
      <c r="DK133" s="7">
        <f t="shared" si="251"/>
        <v>0</v>
      </c>
      <c r="DL133" s="7">
        <f t="shared" si="252"/>
        <v>0</v>
      </c>
      <c r="DM133" s="70" t="s">
        <v>309</v>
      </c>
      <c r="DN133" s="2"/>
      <c r="DO133" s="30"/>
      <c r="DT133" s="1"/>
      <c r="DU133" s="1"/>
      <c r="DV133" s="1"/>
      <c r="DZ133" s="1"/>
      <c r="EA133" s="1"/>
      <c r="EB133" s="1"/>
      <c r="EC133" s="1"/>
      <c r="ED133" s="224"/>
      <c r="EE133" s="225"/>
      <c r="EF133" s="226"/>
      <c r="EG133" s="226"/>
      <c r="EH133" s="1"/>
    </row>
    <row r="134" spans="1:138" ht="39.75" customHeight="1" x14ac:dyDescent="0.25">
      <c r="A134" s="227" t="s">
        <v>1478</v>
      </c>
      <c r="B134" s="70" t="s">
        <v>177</v>
      </c>
      <c r="C134" s="2" t="s">
        <v>4</v>
      </c>
      <c r="D134" s="2" t="s">
        <v>2</v>
      </c>
      <c r="E134" s="2" t="s">
        <v>309</v>
      </c>
      <c r="F134" s="68" t="s">
        <v>309</v>
      </c>
      <c r="G134" s="72">
        <v>11</v>
      </c>
      <c r="H134" s="7">
        <v>0</v>
      </c>
      <c r="I134" s="7">
        <v>0</v>
      </c>
      <c r="J134" s="7">
        <v>0</v>
      </c>
      <c r="K134" s="7">
        <v>0</v>
      </c>
      <c r="L134" s="72">
        <f t="shared" si="253"/>
        <v>2.6047999999999998E-2</v>
      </c>
      <c r="M134" s="7">
        <f t="shared" si="263"/>
        <v>0</v>
      </c>
      <c r="N134" s="7">
        <f t="shared" si="264"/>
        <v>0</v>
      </c>
      <c r="O134" s="7">
        <f t="shared" si="265"/>
        <v>0</v>
      </c>
      <c r="P134" s="7">
        <f t="shared" si="266"/>
        <v>0</v>
      </c>
      <c r="Q134" s="72">
        <v>0</v>
      </c>
      <c r="R134" s="7">
        <v>0</v>
      </c>
      <c r="S134" s="7">
        <v>0</v>
      </c>
      <c r="T134" s="7">
        <v>0</v>
      </c>
      <c r="U134" s="11">
        <v>0</v>
      </c>
      <c r="V134" s="72">
        <v>0</v>
      </c>
      <c r="W134" s="7">
        <v>0</v>
      </c>
      <c r="X134" s="7">
        <v>0</v>
      </c>
      <c r="Y134" s="7">
        <v>0</v>
      </c>
      <c r="Z134" s="11">
        <v>0</v>
      </c>
      <c r="AA134" s="72">
        <f t="shared" si="254"/>
        <v>0</v>
      </c>
      <c r="AB134" s="7">
        <f t="shared" si="283"/>
        <v>0</v>
      </c>
      <c r="AC134" s="7">
        <f t="shared" si="284"/>
        <v>0</v>
      </c>
      <c r="AD134" s="7">
        <f t="shared" si="285"/>
        <v>0</v>
      </c>
      <c r="AE134" s="7">
        <f t="shared" si="286"/>
        <v>0</v>
      </c>
      <c r="AF134" s="72">
        <v>0</v>
      </c>
      <c r="AG134" s="7">
        <v>0</v>
      </c>
      <c r="AH134" s="7">
        <v>0</v>
      </c>
      <c r="AI134" s="7">
        <v>0</v>
      </c>
      <c r="AJ134" s="11">
        <v>0</v>
      </c>
      <c r="AK134" s="7">
        <v>0</v>
      </c>
      <c r="AL134" s="7">
        <v>0</v>
      </c>
      <c r="AM134" s="7">
        <v>0</v>
      </c>
      <c r="AN134" s="7">
        <v>0</v>
      </c>
      <c r="AO134" s="11">
        <v>0</v>
      </c>
      <c r="AP134" s="72">
        <f t="shared" si="255"/>
        <v>0</v>
      </c>
      <c r="AQ134" s="7">
        <f t="shared" si="287"/>
        <v>0</v>
      </c>
      <c r="AR134" s="7">
        <f t="shared" si="288"/>
        <v>0</v>
      </c>
      <c r="AS134" s="7">
        <f t="shared" si="289"/>
        <v>0</v>
      </c>
      <c r="AT134" s="11">
        <f t="shared" si="290"/>
        <v>0</v>
      </c>
      <c r="AU134" s="27">
        <v>0</v>
      </c>
      <c r="AV134" s="27">
        <v>0</v>
      </c>
      <c r="AW134" s="27">
        <v>0</v>
      </c>
      <c r="AX134" s="27">
        <v>0</v>
      </c>
      <c r="AY134" s="28">
        <v>0</v>
      </c>
      <c r="AZ134" s="27">
        <v>0</v>
      </c>
      <c r="BA134" s="27">
        <v>0</v>
      </c>
      <c r="BB134" s="27">
        <v>0</v>
      </c>
      <c r="BC134" s="27">
        <v>0</v>
      </c>
      <c r="BD134" s="27">
        <v>0</v>
      </c>
      <c r="BE134" s="72">
        <f t="shared" si="256"/>
        <v>0</v>
      </c>
      <c r="BF134" s="7">
        <f t="shared" si="291"/>
        <v>0</v>
      </c>
      <c r="BG134" s="7">
        <f t="shared" si="292"/>
        <v>0</v>
      </c>
      <c r="BH134" s="7">
        <f t="shared" si="293"/>
        <v>0</v>
      </c>
      <c r="BI134" s="7">
        <f t="shared" si="294"/>
        <v>0</v>
      </c>
      <c r="BJ134" s="72">
        <v>0</v>
      </c>
      <c r="BK134" s="7">
        <v>0</v>
      </c>
      <c r="BL134" s="7">
        <v>0</v>
      </c>
      <c r="BM134" s="7">
        <v>0</v>
      </c>
      <c r="BN134" s="11">
        <v>0</v>
      </c>
      <c r="BO134" s="7">
        <v>0</v>
      </c>
      <c r="BP134" s="7">
        <v>0</v>
      </c>
      <c r="BQ134" s="7">
        <v>0</v>
      </c>
      <c r="BR134" s="7">
        <v>0</v>
      </c>
      <c r="BS134" s="7">
        <v>0</v>
      </c>
      <c r="BT134" s="72">
        <f t="shared" si="257"/>
        <v>0</v>
      </c>
      <c r="BU134" s="7">
        <f t="shared" si="295"/>
        <v>0</v>
      </c>
      <c r="BV134" s="7">
        <f t="shared" si="296"/>
        <v>0</v>
      </c>
      <c r="BW134" s="7">
        <f t="shared" si="297"/>
        <v>0</v>
      </c>
      <c r="BX134" s="7">
        <f t="shared" si="298"/>
        <v>0</v>
      </c>
      <c r="BY134" s="72">
        <v>0</v>
      </c>
      <c r="BZ134" s="7">
        <v>0</v>
      </c>
      <c r="CA134" s="7">
        <v>0</v>
      </c>
      <c r="CB134" s="7">
        <v>0</v>
      </c>
      <c r="CC134" s="11">
        <v>0</v>
      </c>
      <c r="CD134" s="72">
        <v>0</v>
      </c>
      <c r="CE134" s="7">
        <v>0</v>
      </c>
      <c r="CF134" s="7">
        <v>0</v>
      </c>
      <c r="CG134" s="7">
        <v>0</v>
      </c>
      <c r="CH134" s="11">
        <v>0</v>
      </c>
      <c r="CI134" s="72">
        <v>0</v>
      </c>
      <c r="CJ134" s="7">
        <v>0</v>
      </c>
      <c r="CK134" s="7">
        <v>0</v>
      </c>
      <c r="CL134" s="7">
        <v>0</v>
      </c>
      <c r="CM134" s="7">
        <v>0</v>
      </c>
      <c r="CN134" s="72">
        <f t="shared" si="258"/>
        <v>0</v>
      </c>
      <c r="CO134" s="7">
        <f t="shared" si="259"/>
        <v>0</v>
      </c>
      <c r="CP134" s="7">
        <f t="shared" si="260"/>
        <v>0</v>
      </c>
      <c r="CQ134" s="7">
        <f t="shared" si="261"/>
        <v>0</v>
      </c>
      <c r="CR134" s="11">
        <f t="shared" si="262"/>
        <v>0</v>
      </c>
      <c r="CS134" s="72">
        <f t="shared" si="267"/>
        <v>2.6047999999999998E-2</v>
      </c>
      <c r="CT134" s="7">
        <f t="shared" si="268"/>
        <v>0</v>
      </c>
      <c r="CU134" s="7">
        <f t="shared" si="269"/>
        <v>0</v>
      </c>
      <c r="CV134" s="7">
        <f t="shared" si="270"/>
        <v>0</v>
      </c>
      <c r="CW134" s="11">
        <f t="shared" si="271"/>
        <v>0</v>
      </c>
      <c r="CX134" s="7">
        <f t="shared" si="272"/>
        <v>2.6047999999999998E-2</v>
      </c>
      <c r="CY134" s="7">
        <f t="shared" si="273"/>
        <v>0</v>
      </c>
      <c r="CZ134" s="7">
        <f t="shared" si="274"/>
        <v>0</v>
      </c>
      <c r="DA134" s="7">
        <f t="shared" si="275"/>
        <v>0</v>
      </c>
      <c r="DB134" s="11">
        <f t="shared" si="276"/>
        <v>0</v>
      </c>
      <c r="DC134" s="7">
        <f t="shared" si="277"/>
        <v>0</v>
      </c>
      <c r="DD134" s="7">
        <f t="shared" si="278"/>
        <v>0</v>
      </c>
      <c r="DE134" s="7">
        <f t="shared" si="279"/>
        <v>0</v>
      </c>
      <c r="DF134" s="7">
        <f t="shared" si="280"/>
        <v>0</v>
      </c>
      <c r="DG134" s="7">
        <f t="shared" si="281"/>
        <v>0</v>
      </c>
      <c r="DH134" s="72">
        <f t="shared" si="282"/>
        <v>4.0919999999999993E-3</v>
      </c>
      <c r="DI134" s="7">
        <f t="shared" si="249"/>
        <v>0</v>
      </c>
      <c r="DJ134" s="7">
        <f t="shared" si="250"/>
        <v>0</v>
      </c>
      <c r="DK134" s="7">
        <f t="shared" si="251"/>
        <v>0</v>
      </c>
      <c r="DL134" s="7">
        <f t="shared" si="252"/>
        <v>0</v>
      </c>
      <c r="DM134" s="70" t="s">
        <v>309</v>
      </c>
      <c r="DN134" s="2"/>
      <c r="DO134" s="30"/>
      <c r="DT134" s="1"/>
      <c r="DU134" s="1"/>
      <c r="DV134" s="1"/>
      <c r="DZ134" s="1"/>
      <c r="EA134" s="1"/>
      <c r="EB134" s="1"/>
      <c r="EC134" s="1"/>
      <c r="ED134" s="224"/>
      <c r="EE134" s="225"/>
      <c r="EF134" s="226"/>
      <c r="EG134" s="226"/>
      <c r="EH134" s="1"/>
    </row>
    <row r="135" spans="1:138" ht="39.75" customHeight="1" x14ac:dyDescent="0.25">
      <c r="A135" s="227" t="s">
        <v>1479</v>
      </c>
      <c r="B135" s="70" t="s">
        <v>1607</v>
      </c>
      <c r="C135" s="2" t="s">
        <v>1416</v>
      </c>
      <c r="D135" s="2" t="s">
        <v>1</v>
      </c>
      <c r="E135" s="2" t="s">
        <v>309</v>
      </c>
      <c r="F135" s="68" t="s">
        <v>309</v>
      </c>
      <c r="G135" s="72">
        <v>2718</v>
      </c>
      <c r="H135" s="7">
        <v>1634</v>
      </c>
      <c r="I135" s="7">
        <v>0</v>
      </c>
      <c r="J135" s="7">
        <v>0</v>
      </c>
      <c r="K135" s="7">
        <v>0</v>
      </c>
      <c r="L135" s="72">
        <f t="shared" si="253"/>
        <v>6.4362239999999993</v>
      </c>
      <c r="M135" s="7">
        <f t="shared" si="263"/>
        <v>3.8693120000000003</v>
      </c>
      <c r="N135" s="7">
        <f t="shared" si="264"/>
        <v>0</v>
      </c>
      <c r="O135" s="7">
        <f t="shared" si="265"/>
        <v>0</v>
      </c>
      <c r="P135" s="7">
        <f t="shared" si="266"/>
        <v>0</v>
      </c>
      <c r="Q135" s="72">
        <v>1240.99</v>
      </c>
      <c r="R135" s="7">
        <v>899.18</v>
      </c>
      <c r="S135" s="7">
        <v>0</v>
      </c>
      <c r="T135" s="7">
        <v>0</v>
      </c>
      <c r="U135" s="11">
        <v>0</v>
      </c>
      <c r="V135" s="72">
        <v>0</v>
      </c>
      <c r="W135" s="7">
        <v>0</v>
      </c>
      <c r="X135" s="7">
        <v>0</v>
      </c>
      <c r="Y135" s="7">
        <v>0</v>
      </c>
      <c r="Z135" s="11">
        <v>0</v>
      </c>
      <c r="AA135" s="72">
        <f t="shared" si="254"/>
        <v>0</v>
      </c>
      <c r="AB135" s="7">
        <f t="shared" si="283"/>
        <v>0</v>
      </c>
      <c r="AC135" s="7">
        <f t="shared" si="284"/>
        <v>0</v>
      </c>
      <c r="AD135" s="7">
        <f t="shared" si="285"/>
        <v>0</v>
      </c>
      <c r="AE135" s="7">
        <f t="shared" si="286"/>
        <v>0</v>
      </c>
      <c r="AF135" s="72">
        <v>0</v>
      </c>
      <c r="AG135" s="7">
        <v>0</v>
      </c>
      <c r="AH135" s="7">
        <v>0</v>
      </c>
      <c r="AI135" s="7">
        <v>0</v>
      </c>
      <c r="AJ135" s="11">
        <v>0</v>
      </c>
      <c r="AK135" s="7">
        <v>0</v>
      </c>
      <c r="AL135" s="7">
        <v>0</v>
      </c>
      <c r="AM135" s="7">
        <v>0</v>
      </c>
      <c r="AN135" s="7">
        <v>0</v>
      </c>
      <c r="AO135" s="11">
        <v>0</v>
      </c>
      <c r="AP135" s="72">
        <f t="shared" si="255"/>
        <v>0</v>
      </c>
      <c r="AQ135" s="7">
        <f t="shared" si="287"/>
        <v>0</v>
      </c>
      <c r="AR135" s="7">
        <f t="shared" si="288"/>
        <v>0</v>
      </c>
      <c r="AS135" s="7">
        <f t="shared" si="289"/>
        <v>0</v>
      </c>
      <c r="AT135" s="11">
        <f t="shared" si="290"/>
        <v>0</v>
      </c>
      <c r="AU135" s="27">
        <v>0</v>
      </c>
      <c r="AV135" s="27">
        <v>0</v>
      </c>
      <c r="AW135" s="27">
        <v>0</v>
      </c>
      <c r="AX135" s="27">
        <v>0</v>
      </c>
      <c r="AY135" s="28">
        <v>0</v>
      </c>
      <c r="AZ135" s="27">
        <v>0</v>
      </c>
      <c r="BA135" s="27">
        <v>0</v>
      </c>
      <c r="BB135" s="27">
        <v>0</v>
      </c>
      <c r="BC135" s="27">
        <v>0</v>
      </c>
      <c r="BD135" s="27">
        <v>0</v>
      </c>
      <c r="BE135" s="72">
        <f t="shared" si="256"/>
        <v>0</v>
      </c>
      <c r="BF135" s="7">
        <f t="shared" si="291"/>
        <v>0</v>
      </c>
      <c r="BG135" s="7">
        <f t="shared" si="292"/>
        <v>0</v>
      </c>
      <c r="BH135" s="7">
        <f t="shared" si="293"/>
        <v>0</v>
      </c>
      <c r="BI135" s="7">
        <f t="shared" si="294"/>
        <v>0</v>
      </c>
      <c r="BJ135" s="72">
        <v>0</v>
      </c>
      <c r="BK135" s="7">
        <v>0</v>
      </c>
      <c r="BL135" s="7">
        <v>0</v>
      </c>
      <c r="BM135" s="7">
        <v>0</v>
      </c>
      <c r="BN135" s="11">
        <v>0</v>
      </c>
      <c r="BO135" s="7">
        <v>0</v>
      </c>
      <c r="BP135" s="7">
        <v>0</v>
      </c>
      <c r="BQ135" s="7">
        <v>0</v>
      </c>
      <c r="BR135" s="7">
        <v>0</v>
      </c>
      <c r="BS135" s="7">
        <v>0</v>
      </c>
      <c r="BT135" s="72">
        <f t="shared" si="257"/>
        <v>0</v>
      </c>
      <c r="BU135" s="7">
        <f t="shared" si="295"/>
        <v>0</v>
      </c>
      <c r="BV135" s="7">
        <f t="shared" si="296"/>
        <v>0</v>
      </c>
      <c r="BW135" s="7">
        <f t="shared" si="297"/>
        <v>0</v>
      </c>
      <c r="BX135" s="7">
        <f t="shared" si="298"/>
        <v>0</v>
      </c>
      <c r="BY135" s="72">
        <v>0</v>
      </c>
      <c r="BZ135" s="7">
        <v>0</v>
      </c>
      <c r="CA135" s="7">
        <v>0</v>
      </c>
      <c r="CB135" s="7">
        <v>0</v>
      </c>
      <c r="CC135" s="11">
        <v>0</v>
      </c>
      <c r="CD135" s="72">
        <v>0</v>
      </c>
      <c r="CE135" s="7">
        <v>0</v>
      </c>
      <c r="CF135" s="7">
        <v>0</v>
      </c>
      <c r="CG135" s="7">
        <v>0</v>
      </c>
      <c r="CH135" s="11">
        <v>0</v>
      </c>
      <c r="CI135" s="72">
        <v>0</v>
      </c>
      <c r="CJ135" s="7">
        <v>0</v>
      </c>
      <c r="CK135" s="7">
        <v>0</v>
      </c>
      <c r="CL135" s="7">
        <v>0</v>
      </c>
      <c r="CM135" s="7">
        <v>0</v>
      </c>
      <c r="CN135" s="72">
        <f t="shared" si="258"/>
        <v>0</v>
      </c>
      <c r="CO135" s="7">
        <f t="shared" si="259"/>
        <v>0</v>
      </c>
      <c r="CP135" s="7">
        <f t="shared" si="260"/>
        <v>0</v>
      </c>
      <c r="CQ135" s="7">
        <f t="shared" si="261"/>
        <v>0</v>
      </c>
      <c r="CR135" s="11">
        <f t="shared" si="262"/>
        <v>0</v>
      </c>
      <c r="CS135" s="72">
        <f t="shared" si="267"/>
        <v>6.4362239999999993</v>
      </c>
      <c r="CT135" s="7">
        <f t="shared" si="268"/>
        <v>3.8693120000000003</v>
      </c>
      <c r="CU135" s="7">
        <f t="shared" si="269"/>
        <v>0</v>
      </c>
      <c r="CV135" s="7">
        <f t="shared" si="270"/>
        <v>0</v>
      </c>
      <c r="CW135" s="11">
        <f t="shared" si="271"/>
        <v>0</v>
      </c>
      <c r="CX135" s="7">
        <f t="shared" si="272"/>
        <v>6.4362239999999993</v>
      </c>
      <c r="CY135" s="7">
        <f t="shared" si="273"/>
        <v>3.8693120000000003</v>
      </c>
      <c r="CZ135" s="7">
        <f t="shared" si="274"/>
        <v>0</v>
      </c>
      <c r="DA135" s="7">
        <f t="shared" si="275"/>
        <v>0</v>
      </c>
      <c r="DB135" s="11">
        <f t="shared" si="276"/>
        <v>0</v>
      </c>
      <c r="DC135" s="7">
        <f t="shared" si="277"/>
        <v>1240.99</v>
      </c>
      <c r="DD135" s="7">
        <f t="shared" si="278"/>
        <v>899.18</v>
      </c>
      <c r="DE135" s="7">
        <f t="shared" si="279"/>
        <v>0</v>
      </c>
      <c r="DF135" s="7">
        <f t="shared" si="280"/>
        <v>0</v>
      </c>
      <c r="DG135" s="7">
        <f t="shared" si="281"/>
        <v>0</v>
      </c>
      <c r="DH135" s="72">
        <f t="shared" si="282"/>
        <v>1.011096</v>
      </c>
      <c r="DI135" s="7">
        <f t="shared" si="249"/>
        <v>0.60784799999999994</v>
      </c>
      <c r="DJ135" s="7">
        <f t="shared" si="250"/>
        <v>0</v>
      </c>
      <c r="DK135" s="7">
        <f t="shared" si="251"/>
        <v>0</v>
      </c>
      <c r="DL135" s="7">
        <f t="shared" si="252"/>
        <v>0</v>
      </c>
      <c r="DM135" s="70" t="s">
        <v>309</v>
      </c>
      <c r="DN135" s="2"/>
      <c r="DO135" s="30"/>
      <c r="DT135" s="1"/>
      <c r="DU135" s="1"/>
      <c r="DV135" s="1"/>
      <c r="DZ135" s="1"/>
      <c r="EA135" s="1"/>
      <c r="EB135" s="1"/>
      <c r="EC135" s="1"/>
      <c r="ED135" s="224"/>
      <c r="EE135" s="225"/>
      <c r="EF135" s="226"/>
      <c r="EG135" s="226"/>
      <c r="EH135" s="1"/>
    </row>
    <row r="136" spans="1:138" ht="39.75" customHeight="1" x14ac:dyDescent="0.25">
      <c r="A136" s="227" t="s">
        <v>1480</v>
      </c>
      <c r="B136" s="70" t="s">
        <v>268</v>
      </c>
      <c r="C136" s="2" t="s">
        <v>1416</v>
      </c>
      <c r="D136" s="2" t="s">
        <v>1</v>
      </c>
      <c r="E136" s="2" t="s">
        <v>309</v>
      </c>
      <c r="F136" s="68" t="s">
        <v>309</v>
      </c>
      <c r="G136" s="72">
        <v>1415</v>
      </c>
      <c r="H136" s="7">
        <v>1086</v>
      </c>
      <c r="I136" s="7">
        <v>0</v>
      </c>
      <c r="J136" s="7">
        <v>0</v>
      </c>
      <c r="K136" s="7">
        <v>0</v>
      </c>
      <c r="L136" s="72">
        <f t="shared" si="253"/>
        <v>3.3507199999999999</v>
      </c>
      <c r="M136" s="7">
        <f t="shared" si="263"/>
        <v>2.5716480000000002</v>
      </c>
      <c r="N136" s="7">
        <f t="shared" si="264"/>
        <v>0</v>
      </c>
      <c r="O136" s="7">
        <f t="shared" si="265"/>
        <v>0</v>
      </c>
      <c r="P136" s="7">
        <f t="shared" si="266"/>
        <v>0</v>
      </c>
      <c r="Q136" s="72">
        <v>1046.68</v>
      </c>
      <c r="R136" s="7">
        <v>817.38</v>
      </c>
      <c r="S136" s="7">
        <v>0</v>
      </c>
      <c r="T136" s="7">
        <v>0</v>
      </c>
      <c r="U136" s="11">
        <v>0</v>
      </c>
      <c r="V136" s="72">
        <v>0</v>
      </c>
      <c r="W136" s="7">
        <v>0</v>
      </c>
      <c r="X136" s="7">
        <v>0</v>
      </c>
      <c r="Y136" s="7">
        <v>0</v>
      </c>
      <c r="Z136" s="11">
        <v>0</v>
      </c>
      <c r="AA136" s="72">
        <f t="shared" si="254"/>
        <v>0</v>
      </c>
      <c r="AB136" s="7">
        <f t="shared" si="283"/>
        <v>0</v>
      </c>
      <c r="AC136" s="7">
        <f t="shared" si="284"/>
        <v>0</v>
      </c>
      <c r="AD136" s="7">
        <f t="shared" si="285"/>
        <v>0</v>
      </c>
      <c r="AE136" s="7">
        <f t="shared" si="286"/>
        <v>0</v>
      </c>
      <c r="AF136" s="72">
        <v>0</v>
      </c>
      <c r="AG136" s="7">
        <v>0</v>
      </c>
      <c r="AH136" s="7">
        <v>0</v>
      </c>
      <c r="AI136" s="7">
        <v>0</v>
      </c>
      <c r="AJ136" s="11">
        <v>0</v>
      </c>
      <c r="AK136" s="7">
        <v>0</v>
      </c>
      <c r="AL136" s="7">
        <v>0</v>
      </c>
      <c r="AM136" s="7">
        <v>0</v>
      </c>
      <c r="AN136" s="7">
        <v>0</v>
      </c>
      <c r="AO136" s="11">
        <v>0</v>
      </c>
      <c r="AP136" s="72">
        <f t="shared" si="255"/>
        <v>0</v>
      </c>
      <c r="AQ136" s="7">
        <f t="shared" si="287"/>
        <v>0</v>
      </c>
      <c r="AR136" s="7">
        <f t="shared" si="288"/>
        <v>0</v>
      </c>
      <c r="AS136" s="7">
        <f t="shared" si="289"/>
        <v>0</v>
      </c>
      <c r="AT136" s="11">
        <f t="shared" si="290"/>
        <v>0</v>
      </c>
      <c r="AU136" s="27">
        <v>0</v>
      </c>
      <c r="AV136" s="27">
        <v>0</v>
      </c>
      <c r="AW136" s="27">
        <v>0</v>
      </c>
      <c r="AX136" s="27">
        <v>0</v>
      </c>
      <c r="AY136" s="28">
        <v>0</v>
      </c>
      <c r="AZ136" s="27">
        <v>0</v>
      </c>
      <c r="BA136" s="27">
        <v>0</v>
      </c>
      <c r="BB136" s="27">
        <v>0</v>
      </c>
      <c r="BC136" s="27">
        <v>0</v>
      </c>
      <c r="BD136" s="27">
        <v>0</v>
      </c>
      <c r="BE136" s="72">
        <f t="shared" si="256"/>
        <v>0</v>
      </c>
      <c r="BF136" s="7">
        <f t="shared" si="291"/>
        <v>0</v>
      </c>
      <c r="BG136" s="7">
        <f t="shared" si="292"/>
        <v>0</v>
      </c>
      <c r="BH136" s="7">
        <f t="shared" si="293"/>
        <v>0</v>
      </c>
      <c r="BI136" s="7">
        <f t="shared" si="294"/>
        <v>0</v>
      </c>
      <c r="BJ136" s="72">
        <v>0</v>
      </c>
      <c r="BK136" s="7">
        <v>0</v>
      </c>
      <c r="BL136" s="7">
        <v>0</v>
      </c>
      <c r="BM136" s="7">
        <v>0</v>
      </c>
      <c r="BN136" s="11">
        <v>0</v>
      </c>
      <c r="BO136" s="7">
        <v>0</v>
      </c>
      <c r="BP136" s="7">
        <v>0</v>
      </c>
      <c r="BQ136" s="7">
        <v>0</v>
      </c>
      <c r="BR136" s="7">
        <v>0</v>
      </c>
      <c r="BS136" s="7">
        <v>0</v>
      </c>
      <c r="BT136" s="72">
        <f t="shared" si="257"/>
        <v>0</v>
      </c>
      <c r="BU136" s="7">
        <f t="shared" si="295"/>
        <v>0</v>
      </c>
      <c r="BV136" s="7">
        <f t="shared" si="296"/>
        <v>0</v>
      </c>
      <c r="BW136" s="7">
        <f t="shared" si="297"/>
        <v>0</v>
      </c>
      <c r="BX136" s="7">
        <f t="shared" si="298"/>
        <v>0</v>
      </c>
      <c r="BY136" s="72">
        <v>0</v>
      </c>
      <c r="BZ136" s="7">
        <v>0</v>
      </c>
      <c r="CA136" s="7">
        <v>0</v>
      </c>
      <c r="CB136" s="7">
        <v>0</v>
      </c>
      <c r="CC136" s="11">
        <v>0</v>
      </c>
      <c r="CD136" s="72">
        <v>0</v>
      </c>
      <c r="CE136" s="7">
        <v>0</v>
      </c>
      <c r="CF136" s="7">
        <v>0</v>
      </c>
      <c r="CG136" s="7">
        <v>0</v>
      </c>
      <c r="CH136" s="11">
        <v>0</v>
      </c>
      <c r="CI136" s="72">
        <v>0</v>
      </c>
      <c r="CJ136" s="7">
        <v>0</v>
      </c>
      <c r="CK136" s="7">
        <v>0</v>
      </c>
      <c r="CL136" s="7">
        <v>0</v>
      </c>
      <c r="CM136" s="7">
        <v>0</v>
      </c>
      <c r="CN136" s="72">
        <f t="shared" si="258"/>
        <v>0</v>
      </c>
      <c r="CO136" s="7">
        <f t="shared" si="259"/>
        <v>0</v>
      </c>
      <c r="CP136" s="7">
        <f t="shared" si="260"/>
        <v>0</v>
      </c>
      <c r="CQ136" s="7">
        <f t="shared" si="261"/>
        <v>0</v>
      </c>
      <c r="CR136" s="11">
        <f t="shared" si="262"/>
        <v>0</v>
      </c>
      <c r="CS136" s="72">
        <f t="shared" si="267"/>
        <v>3.3507199999999999</v>
      </c>
      <c r="CT136" s="7">
        <f t="shared" si="268"/>
        <v>2.5716480000000002</v>
      </c>
      <c r="CU136" s="7">
        <f t="shared" si="269"/>
        <v>0</v>
      </c>
      <c r="CV136" s="7">
        <f t="shared" si="270"/>
        <v>0</v>
      </c>
      <c r="CW136" s="11">
        <f t="shared" si="271"/>
        <v>0</v>
      </c>
      <c r="CX136" s="7">
        <f t="shared" si="272"/>
        <v>3.3507199999999999</v>
      </c>
      <c r="CY136" s="7">
        <f t="shared" si="273"/>
        <v>2.5716480000000002</v>
      </c>
      <c r="CZ136" s="7">
        <f t="shared" si="274"/>
        <v>0</v>
      </c>
      <c r="DA136" s="7">
        <f t="shared" si="275"/>
        <v>0</v>
      </c>
      <c r="DB136" s="11">
        <f t="shared" si="276"/>
        <v>0</v>
      </c>
      <c r="DC136" s="7">
        <f t="shared" si="277"/>
        <v>1046.68</v>
      </c>
      <c r="DD136" s="7">
        <f t="shared" si="278"/>
        <v>817.38</v>
      </c>
      <c r="DE136" s="7">
        <f t="shared" si="279"/>
        <v>0</v>
      </c>
      <c r="DF136" s="7">
        <f t="shared" si="280"/>
        <v>0</v>
      </c>
      <c r="DG136" s="7">
        <f t="shared" si="281"/>
        <v>0</v>
      </c>
      <c r="DH136" s="72">
        <f t="shared" si="282"/>
        <v>0.52637999999999996</v>
      </c>
      <c r="DI136" s="7">
        <f t="shared" si="249"/>
        <v>0.40399200000000002</v>
      </c>
      <c r="DJ136" s="7">
        <f t="shared" si="250"/>
        <v>0</v>
      </c>
      <c r="DK136" s="7">
        <f t="shared" si="251"/>
        <v>0</v>
      </c>
      <c r="DL136" s="7">
        <f t="shared" si="252"/>
        <v>0</v>
      </c>
      <c r="DM136" s="70" t="s">
        <v>309</v>
      </c>
      <c r="DN136" s="2"/>
      <c r="DO136" s="30"/>
      <c r="DT136" s="1"/>
      <c r="DU136" s="1"/>
      <c r="DV136" s="1"/>
      <c r="DZ136" s="1"/>
      <c r="EA136" s="1"/>
      <c r="EB136" s="1"/>
      <c r="EC136" s="1"/>
      <c r="ED136" s="224"/>
      <c r="EE136" s="225"/>
      <c r="EF136" s="226"/>
      <c r="EG136" s="226"/>
      <c r="EH136" s="1"/>
    </row>
    <row r="137" spans="1:138" ht="39.75" customHeight="1" x14ac:dyDescent="0.25">
      <c r="A137" s="227" t="s">
        <v>1481</v>
      </c>
      <c r="B137" s="70" t="s">
        <v>1589</v>
      </c>
      <c r="C137" s="2" t="s">
        <v>1416</v>
      </c>
      <c r="D137" s="2" t="s">
        <v>0</v>
      </c>
      <c r="E137" s="2" t="s">
        <v>309</v>
      </c>
      <c r="F137" s="68" t="s">
        <v>309</v>
      </c>
      <c r="G137" s="72">
        <v>5388</v>
      </c>
      <c r="H137" s="7">
        <v>0</v>
      </c>
      <c r="I137" s="7">
        <v>0</v>
      </c>
      <c r="J137" s="7">
        <v>0</v>
      </c>
      <c r="K137" s="7">
        <v>0</v>
      </c>
      <c r="L137" s="72">
        <f t="shared" si="253"/>
        <v>12.758783999999999</v>
      </c>
      <c r="M137" s="7">
        <f t="shared" si="263"/>
        <v>0</v>
      </c>
      <c r="N137" s="7">
        <f t="shared" si="264"/>
        <v>0</v>
      </c>
      <c r="O137" s="7">
        <f t="shared" si="265"/>
        <v>0</v>
      </c>
      <c r="P137" s="7">
        <f t="shared" si="266"/>
        <v>0</v>
      </c>
      <c r="Q137" s="72">
        <v>1281.5899999999999</v>
      </c>
      <c r="R137" s="7">
        <v>0</v>
      </c>
      <c r="S137" s="7">
        <v>0</v>
      </c>
      <c r="T137" s="7">
        <v>0</v>
      </c>
      <c r="U137" s="11">
        <v>0</v>
      </c>
      <c r="V137" s="72">
        <v>0</v>
      </c>
      <c r="W137" s="7">
        <v>0</v>
      </c>
      <c r="X137" s="7">
        <v>0</v>
      </c>
      <c r="Y137" s="7">
        <v>0</v>
      </c>
      <c r="Z137" s="11">
        <v>0</v>
      </c>
      <c r="AA137" s="72">
        <f t="shared" si="254"/>
        <v>0</v>
      </c>
      <c r="AB137" s="7">
        <f t="shared" si="283"/>
        <v>0</v>
      </c>
      <c r="AC137" s="7">
        <f t="shared" si="284"/>
        <v>0</v>
      </c>
      <c r="AD137" s="7">
        <f t="shared" si="285"/>
        <v>0</v>
      </c>
      <c r="AE137" s="7">
        <f t="shared" si="286"/>
        <v>0</v>
      </c>
      <c r="AF137" s="72">
        <v>0</v>
      </c>
      <c r="AG137" s="7">
        <v>0</v>
      </c>
      <c r="AH137" s="7">
        <v>0</v>
      </c>
      <c r="AI137" s="7">
        <v>0</v>
      </c>
      <c r="AJ137" s="11">
        <v>0</v>
      </c>
      <c r="AK137" s="7">
        <v>0</v>
      </c>
      <c r="AL137" s="7">
        <v>0</v>
      </c>
      <c r="AM137" s="7">
        <v>0</v>
      </c>
      <c r="AN137" s="7">
        <v>0</v>
      </c>
      <c r="AO137" s="11">
        <v>0</v>
      </c>
      <c r="AP137" s="72">
        <f t="shared" si="255"/>
        <v>0</v>
      </c>
      <c r="AQ137" s="7">
        <f t="shared" si="287"/>
        <v>0</v>
      </c>
      <c r="AR137" s="7">
        <f t="shared" si="288"/>
        <v>0</v>
      </c>
      <c r="AS137" s="7">
        <f t="shared" si="289"/>
        <v>0</v>
      </c>
      <c r="AT137" s="11">
        <f t="shared" si="290"/>
        <v>0</v>
      </c>
      <c r="AU137" s="27">
        <v>0</v>
      </c>
      <c r="AV137" s="27">
        <v>0</v>
      </c>
      <c r="AW137" s="27">
        <v>0</v>
      </c>
      <c r="AX137" s="27">
        <v>0</v>
      </c>
      <c r="AY137" s="28">
        <v>0</v>
      </c>
      <c r="AZ137" s="27">
        <v>0</v>
      </c>
      <c r="BA137" s="27">
        <v>0</v>
      </c>
      <c r="BB137" s="27">
        <v>0</v>
      </c>
      <c r="BC137" s="27">
        <v>0</v>
      </c>
      <c r="BD137" s="27">
        <v>0</v>
      </c>
      <c r="BE137" s="72">
        <f t="shared" si="256"/>
        <v>0</v>
      </c>
      <c r="BF137" s="7">
        <f t="shared" si="291"/>
        <v>0</v>
      </c>
      <c r="BG137" s="7">
        <f t="shared" si="292"/>
        <v>0</v>
      </c>
      <c r="BH137" s="7">
        <f t="shared" si="293"/>
        <v>0</v>
      </c>
      <c r="BI137" s="7">
        <f t="shared" si="294"/>
        <v>0</v>
      </c>
      <c r="BJ137" s="72">
        <v>0</v>
      </c>
      <c r="BK137" s="7">
        <v>0</v>
      </c>
      <c r="BL137" s="7">
        <v>0</v>
      </c>
      <c r="BM137" s="7">
        <v>0</v>
      </c>
      <c r="BN137" s="11">
        <v>0</v>
      </c>
      <c r="BO137" s="7">
        <v>0</v>
      </c>
      <c r="BP137" s="7">
        <v>0</v>
      </c>
      <c r="BQ137" s="7">
        <v>0</v>
      </c>
      <c r="BR137" s="7">
        <v>0</v>
      </c>
      <c r="BS137" s="7">
        <v>0</v>
      </c>
      <c r="BT137" s="72">
        <f t="shared" si="257"/>
        <v>0</v>
      </c>
      <c r="BU137" s="7">
        <f t="shared" si="295"/>
        <v>0</v>
      </c>
      <c r="BV137" s="7">
        <f t="shared" si="296"/>
        <v>0</v>
      </c>
      <c r="BW137" s="7">
        <f t="shared" si="297"/>
        <v>0</v>
      </c>
      <c r="BX137" s="7">
        <f t="shared" si="298"/>
        <v>0</v>
      </c>
      <c r="BY137" s="72">
        <v>0</v>
      </c>
      <c r="BZ137" s="7">
        <v>0</v>
      </c>
      <c r="CA137" s="7">
        <v>0</v>
      </c>
      <c r="CB137" s="7">
        <v>0</v>
      </c>
      <c r="CC137" s="11">
        <v>0</v>
      </c>
      <c r="CD137" s="72">
        <v>0</v>
      </c>
      <c r="CE137" s="7">
        <v>0</v>
      </c>
      <c r="CF137" s="7">
        <v>0</v>
      </c>
      <c r="CG137" s="7">
        <v>0</v>
      </c>
      <c r="CH137" s="11">
        <v>0</v>
      </c>
      <c r="CI137" s="72">
        <v>0</v>
      </c>
      <c r="CJ137" s="7">
        <v>0</v>
      </c>
      <c r="CK137" s="7">
        <v>0</v>
      </c>
      <c r="CL137" s="7">
        <v>0</v>
      </c>
      <c r="CM137" s="7">
        <v>0</v>
      </c>
      <c r="CN137" s="72">
        <f t="shared" si="258"/>
        <v>0</v>
      </c>
      <c r="CO137" s="7">
        <f t="shared" si="259"/>
        <v>0</v>
      </c>
      <c r="CP137" s="7">
        <f t="shared" si="260"/>
        <v>0</v>
      </c>
      <c r="CQ137" s="7">
        <f t="shared" si="261"/>
        <v>0</v>
      </c>
      <c r="CR137" s="11">
        <f t="shared" si="262"/>
        <v>0</v>
      </c>
      <c r="CS137" s="72">
        <f t="shared" si="267"/>
        <v>12.758783999999999</v>
      </c>
      <c r="CT137" s="7">
        <f t="shared" si="268"/>
        <v>0</v>
      </c>
      <c r="CU137" s="7">
        <f t="shared" si="269"/>
        <v>0</v>
      </c>
      <c r="CV137" s="7">
        <f t="shared" si="270"/>
        <v>0</v>
      </c>
      <c r="CW137" s="11">
        <f t="shared" si="271"/>
        <v>0</v>
      </c>
      <c r="CX137" s="7">
        <f t="shared" si="272"/>
        <v>12.758783999999999</v>
      </c>
      <c r="CY137" s="7">
        <f t="shared" si="273"/>
        <v>0</v>
      </c>
      <c r="CZ137" s="7">
        <f t="shared" si="274"/>
        <v>0</v>
      </c>
      <c r="DA137" s="7">
        <f t="shared" si="275"/>
        <v>0</v>
      </c>
      <c r="DB137" s="11">
        <f t="shared" si="276"/>
        <v>0</v>
      </c>
      <c r="DC137" s="7">
        <f t="shared" si="277"/>
        <v>1281.5899999999999</v>
      </c>
      <c r="DD137" s="7">
        <f t="shared" si="278"/>
        <v>0</v>
      </c>
      <c r="DE137" s="7">
        <f t="shared" si="279"/>
        <v>0</v>
      </c>
      <c r="DF137" s="7">
        <f t="shared" si="280"/>
        <v>0</v>
      </c>
      <c r="DG137" s="7">
        <f t="shared" si="281"/>
        <v>0</v>
      </c>
      <c r="DH137" s="72">
        <f t="shared" si="282"/>
        <v>2.0043359999999999</v>
      </c>
      <c r="DI137" s="7">
        <f t="shared" si="249"/>
        <v>0</v>
      </c>
      <c r="DJ137" s="7">
        <f t="shared" si="250"/>
        <v>0</v>
      </c>
      <c r="DK137" s="7">
        <f t="shared" si="251"/>
        <v>0</v>
      </c>
      <c r="DL137" s="7">
        <f t="shared" si="252"/>
        <v>0</v>
      </c>
      <c r="DM137" s="70" t="s">
        <v>309</v>
      </c>
      <c r="DN137" s="2"/>
      <c r="DO137" s="30"/>
      <c r="DT137" s="1"/>
      <c r="DU137" s="1"/>
      <c r="DV137" s="1"/>
      <c r="DZ137" s="1"/>
      <c r="EA137" s="1"/>
      <c r="EB137" s="1"/>
      <c r="EC137" s="1"/>
      <c r="ED137" s="224"/>
      <c r="EE137" s="225"/>
      <c r="EF137" s="226"/>
      <c r="EG137" s="226"/>
      <c r="EH137" s="1"/>
    </row>
    <row r="138" spans="1:138" ht="39.75" customHeight="1" x14ac:dyDescent="0.25">
      <c r="A138" s="227" t="s">
        <v>1482</v>
      </c>
      <c r="B138" s="70" t="s">
        <v>575</v>
      </c>
      <c r="C138" s="2" t="s">
        <v>1416</v>
      </c>
      <c r="D138" s="2" t="s">
        <v>3</v>
      </c>
      <c r="E138" s="2" t="s">
        <v>309</v>
      </c>
      <c r="F138" s="68" t="s">
        <v>309</v>
      </c>
      <c r="G138" s="72">
        <v>1704</v>
      </c>
      <c r="H138" s="7">
        <v>0</v>
      </c>
      <c r="I138" s="7">
        <v>0</v>
      </c>
      <c r="J138" s="7">
        <v>0</v>
      </c>
      <c r="K138" s="7">
        <v>0</v>
      </c>
      <c r="L138" s="72">
        <f t="shared" si="253"/>
        <v>4.0350719999999995</v>
      </c>
      <c r="M138" s="7">
        <f t="shared" si="263"/>
        <v>0</v>
      </c>
      <c r="N138" s="7">
        <f t="shared" si="264"/>
        <v>0</v>
      </c>
      <c r="O138" s="7">
        <f t="shared" si="265"/>
        <v>0</v>
      </c>
      <c r="P138" s="7">
        <f t="shared" si="266"/>
        <v>0</v>
      </c>
      <c r="Q138" s="72">
        <v>1047.0999999999999</v>
      </c>
      <c r="R138" s="7">
        <v>0</v>
      </c>
      <c r="S138" s="7">
        <v>0</v>
      </c>
      <c r="T138" s="7">
        <v>0</v>
      </c>
      <c r="U138" s="11">
        <v>0</v>
      </c>
      <c r="V138" s="72">
        <v>0</v>
      </c>
      <c r="W138" s="7">
        <v>0</v>
      </c>
      <c r="X138" s="7">
        <v>0</v>
      </c>
      <c r="Y138" s="7">
        <v>0</v>
      </c>
      <c r="Z138" s="11">
        <v>0</v>
      </c>
      <c r="AA138" s="72">
        <f t="shared" si="254"/>
        <v>0</v>
      </c>
      <c r="AB138" s="7">
        <f t="shared" si="283"/>
        <v>0</v>
      </c>
      <c r="AC138" s="7">
        <f t="shared" si="284"/>
        <v>0</v>
      </c>
      <c r="AD138" s="7">
        <f t="shared" si="285"/>
        <v>0</v>
      </c>
      <c r="AE138" s="7">
        <f t="shared" si="286"/>
        <v>0</v>
      </c>
      <c r="AF138" s="72">
        <v>0</v>
      </c>
      <c r="AG138" s="7">
        <v>0</v>
      </c>
      <c r="AH138" s="7">
        <v>0</v>
      </c>
      <c r="AI138" s="7">
        <v>0</v>
      </c>
      <c r="AJ138" s="11">
        <v>0</v>
      </c>
      <c r="AK138" s="7">
        <v>0</v>
      </c>
      <c r="AL138" s="7">
        <v>0</v>
      </c>
      <c r="AM138" s="7">
        <v>0</v>
      </c>
      <c r="AN138" s="7">
        <v>0</v>
      </c>
      <c r="AO138" s="11">
        <v>0</v>
      </c>
      <c r="AP138" s="72">
        <f t="shared" si="255"/>
        <v>0</v>
      </c>
      <c r="AQ138" s="7">
        <f t="shared" si="287"/>
        <v>0</v>
      </c>
      <c r="AR138" s="7">
        <f t="shared" si="288"/>
        <v>0</v>
      </c>
      <c r="AS138" s="7">
        <f t="shared" si="289"/>
        <v>0</v>
      </c>
      <c r="AT138" s="11">
        <f t="shared" si="290"/>
        <v>0</v>
      </c>
      <c r="AU138" s="27">
        <v>0</v>
      </c>
      <c r="AV138" s="27">
        <v>0</v>
      </c>
      <c r="AW138" s="27">
        <v>0</v>
      </c>
      <c r="AX138" s="27">
        <v>0</v>
      </c>
      <c r="AY138" s="28">
        <v>0</v>
      </c>
      <c r="AZ138" s="27">
        <v>0</v>
      </c>
      <c r="BA138" s="27">
        <v>0</v>
      </c>
      <c r="BB138" s="27">
        <v>0</v>
      </c>
      <c r="BC138" s="27">
        <v>0</v>
      </c>
      <c r="BD138" s="27">
        <v>0</v>
      </c>
      <c r="BE138" s="72">
        <f t="shared" si="256"/>
        <v>0</v>
      </c>
      <c r="BF138" s="7">
        <f t="shared" si="291"/>
        <v>0</v>
      </c>
      <c r="BG138" s="7">
        <f t="shared" si="292"/>
        <v>0</v>
      </c>
      <c r="BH138" s="7">
        <f t="shared" si="293"/>
        <v>0</v>
      </c>
      <c r="BI138" s="7">
        <f t="shared" si="294"/>
        <v>0</v>
      </c>
      <c r="BJ138" s="72">
        <v>0</v>
      </c>
      <c r="BK138" s="7">
        <v>0</v>
      </c>
      <c r="BL138" s="7">
        <v>0</v>
      </c>
      <c r="BM138" s="7">
        <v>0</v>
      </c>
      <c r="BN138" s="11">
        <v>0</v>
      </c>
      <c r="BO138" s="7">
        <v>0</v>
      </c>
      <c r="BP138" s="7">
        <v>0</v>
      </c>
      <c r="BQ138" s="7">
        <v>0</v>
      </c>
      <c r="BR138" s="7">
        <v>0</v>
      </c>
      <c r="BS138" s="7">
        <v>0</v>
      </c>
      <c r="BT138" s="72">
        <f t="shared" si="257"/>
        <v>0</v>
      </c>
      <c r="BU138" s="7">
        <f t="shared" si="295"/>
        <v>0</v>
      </c>
      <c r="BV138" s="7">
        <f t="shared" si="296"/>
        <v>0</v>
      </c>
      <c r="BW138" s="7">
        <f t="shared" si="297"/>
        <v>0</v>
      </c>
      <c r="BX138" s="7">
        <f t="shared" si="298"/>
        <v>0</v>
      </c>
      <c r="BY138" s="72">
        <v>0</v>
      </c>
      <c r="BZ138" s="7">
        <v>0</v>
      </c>
      <c r="CA138" s="7">
        <v>0</v>
      </c>
      <c r="CB138" s="7">
        <v>0</v>
      </c>
      <c r="CC138" s="11">
        <v>0</v>
      </c>
      <c r="CD138" s="72">
        <v>0</v>
      </c>
      <c r="CE138" s="7">
        <v>0</v>
      </c>
      <c r="CF138" s="7">
        <v>0</v>
      </c>
      <c r="CG138" s="7">
        <v>0</v>
      </c>
      <c r="CH138" s="11">
        <v>0</v>
      </c>
      <c r="CI138" s="72">
        <v>0</v>
      </c>
      <c r="CJ138" s="7">
        <v>0</v>
      </c>
      <c r="CK138" s="7">
        <v>0</v>
      </c>
      <c r="CL138" s="7">
        <v>0</v>
      </c>
      <c r="CM138" s="7">
        <v>0</v>
      </c>
      <c r="CN138" s="72">
        <f t="shared" si="258"/>
        <v>0</v>
      </c>
      <c r="CO138" s="7">
        <f t="shared" si="259"/>
        <v>0</v>
      </c>
      <c r="CP138" s="7">
        <f t="shared" si="260"/>
        <v>0</v>
      </c>
      <c r="CQ138" s="7">
        <f t="shared" si="261"/>
        <v>0</v>
      </c>
      <c r="CR138" s="11">
        <f t="shared" si="262"/>
        <v>0</v>
      </c>
      <c r="CS138" s="72">
        <f t="shared" si="267"/>
        <v>4.0350719999999995</v>
      </c>
      <c r="CT138" s="7">
        <f t="shared" si="268"/>
        <v>0</v>
      </c>
      <c r="CU138" s="7">
        <f t="shared" si="269"/>
        <v>0</v>
      </c>
      <c r="CV138" s="7">
        <f t="shared" si="270"/>
        <v>0</v>
      </c>
      <c r="CW138" s="11">
        <f t="shared" si="271"/>
        <v>0</v>
      </c>
      <c r="CX138" s="7">
        <f t="shared" si="272"/>
        <v>4.0350719999999995</v>
      </c>
      <c r="CY138" s="7">
        <f t="shared" si="273"/>
        <v>0</v>
      </c>
      <c r="CZ138" s="7">
        <f t="shared" si="274"/>
        <v>0</v>
      </c>
      <c r="DA138" s="7">
        <f t="shared" si="275"/>
        <v>0</v>
      </c>
      <c r="DB138" s="11">
        <f t="shared" si="276"/>
        <v>0</v>
      </c>
      <c r="DC138" s="7">
        <f t="shared" si="277"/>
        <v>1047.0999999999999</v>
      </c>
      <c r="DD138" s="7">
        <f t="shared" si="278"/>
        <v>0</v>
      </c>
      <c r="DE138" s="7">
        <f t="shared" si="279"/>
        <v>0</v>
      </c>
      <c r="DF138" s="7">
        <f t="shared" si="280"/>
        <v>0</v>
      </c>
      <c r="DG138" s="7">
        <f t="shared" si="281"/>
        <v>0</v>
      </c>
      <c r="DH138" s="72">
        <f t="shared" si="282"/>
        <v>0.63388800000000001</v>
      </c>
      <c r="DI138" s="7">
        <f t="shared" si="249"/>
        <v>0</v>
      </c>
      <c r="DJ138" s="7">
        <f t="shared" si="250"/>
        <v>0</v>
      </c>
      <c r="DK138" s="7">
        <f t="shared" si="251"/>
        <v>0</v>
      </c>
      <c r="DL138" s="7">
        <f t="shared" si="252"/>
        <v>0</v>
      </c>
      <c r="DM138" s="70" t="s">
        <v>309</v>
      </c>
      <c r="DN138" s="2"/>
      <c r="DO138" s="30"/>
      <c r="DT138" s="1"/>
      <c r="DU138" s="1"/>
      <c r="DV138" s="1"/>
      <c r="DZ138" s="1"/>
      <c r="EA138" s="1"/>
      <c r="EB138" s="1"/>
      <c r="EC138" s="1"/>
      <c r="ED138" s="224"/>
      <c r="EE138" s="225"/>
      <c r="EF138" s="226"/>
      <c r="EG138" s="226"/>
      <c r="EH138" s="1"/>
    </row>
    <row r="139" spans="1:138" ht="39.75" customHeight="1" x14ac:dyDescent="0.25">
      <c r="A139" s="227" t="s">
        <v>1483</v>
      </c>
      <c r="B139" s="70" t="s">
        <v>926</v>
      </c>
      <c r="C139" s="2" t="s">
        <v>1416</v>
      </c>
      <c r="D139" s="2" t="s">
        <v>3</v>
      </c>
      <c r="E139" s="2" t="s">
        <v>309</v>
      </c>
      <c r="F139" s="68" t="s">
        <v>309</v>
      </c>
      <c r="G139" s="72">
        <v>0</v>
      </c>
      <c r="H139" s="7">
        <v>58</v>
      </c>
      <c r="I139" s="7">
        <v>0</v>
      </c>
      <c r="J139" s="7">
        <v>0</v>
      </c>
      <c r="K139" s="7">
        <v>0</v>
      </c>
      <c r="L139" s="72">
        <f t="shared" si="253"/>
        <v>0</v>
      </c>
      <c r="M139" s="7">
        <f t="shared" si="263"/>
        <v>0.13734399999999999</v>
      </c>
      <c r="N139" s="7">
        <f t="shared" si="264"/>
        <v>0</v>
      </c>
      <c r="O139" s="7">
        <f t="shared" si="265"/>
        <v>0</v>
      </c>
      <c r="P139" s="7">
        <f t="shared" si="266"/>
        <v>0</v>
      </c>
      <c r="Q139" s="72">
        <v>0</v>
      </c>
      <c r="R139" s="7">
        <v>58</v>
      </c>
      <c r="S139" s="7">
        <v>0</v>
      </c>
      <c r="T139" s="7">
        <v>0</v>
      </c>
      <c r="U139" s="11">
        <v>0</v>
      </c>
      <c r="V139" s="72">
        <v>0</v>
      </c>
      <c r="W139" s="7">
        <v>0</v>
      </c>
      <c r="X139" s="7">
        <v>0</v>
      </c>
      <c r="Y139" s="7">
        <v>0</v>
      </c>
      <c r="Z139" s="11">
        <v>0</v>
      </c>
      <c r="AA139" s="72">
        <f t="shared" si="254"/>
        <v>0</v>
      </c>
      <c r="AB139" s="7">
        <f t="shared" si="283"/>
        <v>0</v>
      </c>
      <c r="AC139" s="7">
        <f t="shared" si="284"/>
        <v>0</v>
      </c>
      <c r="AD139" s="7">
        <f t="shared" si="285"/>
        <v>0</v>
      </c>
      <c r="AE139" s="7">
        <f t="shared" si="286"/>
        <v>0</v>
      </c>
      <c r="AF139" s="72">
        <v>0</v>
      </c>
      <c r="AG139" s="7">
        <v>0</v>
      </c>
      <c r="AH139" s="7">
        <v>0</v>
      </c>
      <c r="AI139" s="7">
        <v>0</v>
      </c>
      <c r="AJ139" s="11">
        <v>0</v>
      </c>
      <c r="AK139" s="7">
        <v>0</v>
      </c>
      <c r="AL139" s="7">
        <v>0</v>
      </c>
      <c r="AM139" s="7">
        <v>0</v>
      </c>
      <c r="AN139" s="7">
        <v>0</v>
      </c>
      <c r="AO139" s="11">
        <v>0</v>
      </c>
      <c r="AP139" s="72">
        <f t="shared" si="255"/>
        <v>0</v>
      </c>
      <c r="AQ139" s="7">
        <f t="shared" si="287"/>
        <v>0</v>
      </c>
      <c r="AR139" s="7">
        <f t="shared" si="288"/>
        <v>0</v>
      </c>
      <c r="AS139" s="7">
        <f t="shared" si="289"/>
        <v>0</v>
      </c>
      <c r="AT139" s="11">
        <f t="shared" si="290"/>
        <v>0</v>
      </c>
      <c r="AU139" s="27">
        <v>0</v>
      </c>
      <c r="AV139" s="27">
        <v>0</v>
      </c>
      <c r="AW139" s="27">
        <v>0</v>
      </c>
      <c r="AX139" s="27">
        <v>0</v>
      </c>
      <c r="AY139" s="28">
        <v>0</v>
      </c>
      <c r="AZ139" s="27">
        <v>0</v>
      </c>
      <c r="BA139" s="27">
        <v>0</v>
      </c>
      <c r="BB139" s="27">
        <v>0</v>
      </c>
      <c r="BC139" s="27">
        <v>0</v>
      </c>
      <c r="BD139" s="27">
        <v>0</v>
      </c>
      <c r="BE139" s="72">
        <f t="shared" si="256"/>
        <v>0</v>
      </c>
      <c r="BF139" s="7">
        <f t="shared" si="291"/>
        <v>0</v>
      </c>
      <c r="BG139" s="7">
        <f t="shared" si="292"/>
        <v>0</v>
      </c>
      <c r="BH139" s="7">
        <f t="shared" si="293"/>
        <v>0</v>
      </c>
      <c r="BI139" s="7">
        <f t="shared" si="294"/>
        <v>0</v>
      </c>
      <c r="BJ139" s="72">
        <v>0</v>
      </c>
      <c r="BK139" s="7">
        <v>0</v>
      </c>
      <c r="BL139" s="7">
        <v>0</v>
      </c>
      <c r="BM139" s="7">
        <v>0</v>
      </c>
      <c r="BN139" s="11">
        <v>0</v>
      </c>
      <c r="BO139" s="7">
        <v>0</v>
      </c>
      <c r="BP139" s="7">
        <v>0</v>
      </c>
      <c r="BQ139" s="7">
        <v>0</v>
      </c>
      <c r="BR139" s="7">
        <v>0</v>
      </c>
      <c r="BS139" s="7">
        <v>0</v>
      </c>
      <c r="BT139" s="72">
        <f t="shared" si="257"/>
        <v>0</v>
      </c>
      <c r="BU139" s="7">
        <f t="shared" si="295"/>
        <v>0</v>
      </c>
      <c r="BV139" s="7">
        <f t="shared" si="296"/>
        <v>0</v>
      </c>
      <c r="BW139" s="7">
        <f t="shared" si="297"/>
        <v>0</v>
      </c>
      <c r="BX139" s="7">
        <f t="shared" si="298"/>
        <v>0</v>
      </c>
      <c r="BY139" s="72">
        <v>0</v>
      </c>
      <c r="BZ139" s="7">
        <v>0</v>
      </c>
      <c r="CA139" s="7">
        <v>0</v>
      </c>
      <c r="CB139" s="7">
        <v>0</v>
      </c>
      <c r="CC139" s="11">
        <v>0</v>
      </c>
      <c r="CD139" s="72">
        <v>0</v>
      </c>
      <c r="CE139" s="7">
        <v>0</v>
      </c>
      <c r="CF139" s="7">
        <v>0</v>
      </c>
      <c r="CG139" s="7">
        <v>0</v>
      </c>
      <c r="CH139" s="11">
        <v>0</v>
      </c>
      <c r="CI139" s="72">
        <v>0</v>
      </c>
      <c r="CJ139" s="7">
        <v>0</v>
      </c>
      <c r="CK139" s="7">
        <v>0</v>
      </c>
      <c r="CL139" s="7">
        <v>0</v>
      </c>
      <c r="CM139" s="7">
        <v>0</v>
      </c>
      <c r="CN139" s="72">
        <f t="shared" si="258"/>
        <v>0</v>
      </c>
      <c r="CO139" s="7">
        <f t="shared" si="259"/>
        <v>0</v>
      </c>
      <c r="CP139" s="7">
        <f t="shared" si="260"/>
        <v>0</v>
      </c>
      <c r="CQ139" s="7">
        <f t="shared" si="261"/>
        <v>0</v>
      </c>
      <c r="CR139" s="11">
        <f t="shared" si="262"/>
        <v>0</v>
      </c>
      <c r="CS139" s="72">
        <f t="shared" si="267"/>
        <v>0</v>
      </c>
      <c r="CT139" s="7">
        <f t="shared" si="268"/>
        <v>0.13734399999999999</v>
      </c>
      <c r="CU139" s="7">
        <f t="shared" si="269"/>
        <v>0</v>
      </c>
      <c r="CV139" s="7">
        <f t="shared" si="270"/>
        <v>0</v>
      </c>
      <c r="CW139" s="11">
        <f t="shared" si="271"/>
        <v>0</v>
      </c>
      <c r="CX139" s="7">
        <f t="shared" si="272"/>
        <v>0</v>
      </c>
      <c r="CY139" s="7">
        <f t="shared" si="273"/>
        <v>0.13734399999999999</v>
      </c>
      <c r="CZ139" s="7">
        <f t="shared" si="274"/>
        <v>0</v>
      </c>
      <c r="DA139" s="7">
        <f t="shared" si="275"/>
        <v>0</v>
      </c>
      <c r="DB139" s="11">
        <f t="shared" si="276"/>
        <v>0</v>
      </c>
      <c r="DC139" s="7">
        <f t="shared" si="277"/>
        <v>0</v>
      </c>
      <c r="DD139" s="7">
        <f t="shared" si="278"/>
        <v>58</v>
      </c>
      <c r="DE139" s="7">
        <f t="shared" si="279"/>
        <v>0</v>
      </c>
      <c r="DF139" s="7">
        <f t="shared" si="280"/>
        <v>0</v>
      </c>
      <c r="DG139" s="7">
        <f t="shared" si="281"/>
        <v>0</v>
      </c>
      <c r="DH139" s="72">
        <f t="shared" si="282"/>
        <v>0</v>
      </c>
      <c r="DI139" s="7">
        <f t="shared" si="249"/>
        <v>2.1576000000000001E-2</v>
      </c>
      <c r="DJ139" s="7">
        <f t="shared" si="250"/>
        <v>0</v>
      </c>
      <c r="DK139" s="7">
        <f t="shared" si="251"/>
        <v>0</v>
      </c>
      <c r="DL139" s="7">
        <f t="shared" si="252"/>
        <v>0</v>
      </c>
      <c r="DM139" s="70" t="s">
        <v>309</v>
      </c>
      <c r="DN139" s="2"/>
      <c r="DO139" s="30"/>
      <c r="DT139" s="1"/>
      <c r="DU139" s="1"/>
      <c r="DV139" s="1"/>
      <c r="DZ139" s="1"/>
      <c r="EA139" s="1"/>
      <c r="EB139" s="1"/>
      <c r="EC139" s="1"/>
      <c r="ED139" s="224"/>
      <c r="EE139" s="225"/>
      <c r="EF139" s="226"/>
      <c r="EG139" s="226"/>
      <c r="EH139" s="1"/>
    </row>
    <row r="140" spans="1:138" ht="39.75" customHeight="1" x14ac:dyDescent="0.25">
      <c r="A140" s="79" t="s">
        <v>1484</v>
      </c>
      <c r="B140" s="70" t="s">
        <v>225</v>
      </c>
      <c r="C140" s="2" t="s">
        <v>1399</v>
      </c>
      <c r="D140" s="2" t="s">
        <v>1395</v>
      </c>
      <c r="E140" s="2" t="s">
        <v>309</v>
      </c>
      <c r="F140" s="68" t="s">
        <v>309</v>
      </c>
      <c r="G140" s="72">
        <v>1013</v>
      </c>
      <c r="H140" s="7">
        <v>1013</v>
      </c>
      <c r="I140" s="7">
        <v>0</v>
      </c>
      <c r="J140" s="7">
        <v>0</v>
      </c>
      <c r="K140" s="7">
        <v>0</v>
      </c>
      <c r="L140" s="72">
        <f t="shared" si="253"/>
        <v>2.398784</v>
      </c>
      <c r="M140" s="7">
        <f t="shared" si="263"/>
        <v>2.398784</v>
      </c>
      <c r="N140" s="7">
        <f t="shared" si="264"/>
        <v>0</v>
      </c>
      <c r="O140" s="7">
        <f t="shared" si="265"/>
        <v>0</v>
      </c>
      <c r="P140" s="7">
        <f t="shared" si="266"/>
        <v>0</v>
      </c>
      <c r="Q140" s="72">
        <v>1314.64</v>
      </c>
      <c r="R140" s="7">
        <v>763.93</v>
      </c>
      <c r="S140" s="7">
        <v>0</v>
      </c>
      <c r="T140" s="7">
        <v>0</v>
      </c>
      <c r="U140" s="11">
        <v>0</v>
      </c>
      <c r="V140" s="72">
        <v>0</v>
      </c>
      <c r="W140" s="7">
        <v>0</v>
      </c>
      <c r="X140" s="7">
        <v>0</v>
      </c>
      <c r="Y140" s="7">
        <v>0</v>
      </c>
      <c r="Z140" s="11">
        <v>0</v>
      </c>
      <c r="AA140" s="72">
        <f t="shared" si="254"/>
        <v>0</v>
      </c>
      <c r="AB140" s="7">
        <f t="shared" si="283"/>
        <v>0</v>
      </c>
      <c r="AC140" s="7">
        <f t="shared" si="284"/>
        <v>0</v>
      </c>
      <c r="AD140" s="7">
        <f t="shared" si="285"/>
        <v>0</v>
      </c>
      <c r="AE140" s="7">
        <f t="shared" si="286"/>
        <v>0</v>
      </c>
      <c r="AF140" s="72">
        <v>0</v>
      </c>
      <c r="AG140" s="7">
        <v>0</v>
      </c>
      <c r="AH140" s="7">
        <v>0</v>
      </c>
      <c r="AI140" s="7">
        <v>0</v>
      </c>
      <c r="AJ140" s="11">
        <v>0</v>
      </c>
      <c r="AK140" s="7">
        <v>0</v>
      </c>
      <c r="AL140" s="7">
        <v>0</v>
      </c>
      <c r="AM140" s="7">
        <v>0</v>
      </c>
      <c r="AN140" s="7">
        <v>0</v>
      </c>
      <c r="AO140" s="11">
        <v>0</v>
      </c>
      <c r="AP140" s="72">
        <f t="shared" si="255"/>
        <v>0</v>
      </c>
      <c r="AQ140" s="7">
        <f t="shared" si="287"/>
        <v>0</v>
      </c>
      <c r="AR140" s="7">
        <f t="shared" si="288"/>
        <v>0</v>
      </c>
      <c r="AS140" s="7">
        <f t="shared" si="289"/>
        <v>0</v>
      </c>
      <c r="AT140" s="11">
        <f t="shared" si="290"/>
        <v>0</v>
      </c>
      <c r="AU140" s="27">
        <v>0</v>
      </c>
      <c r="AV140" s="27">
        <v>0</v>
      </c>
      <c r="AW140" s="27">
        <v>0</v>
      </c>
      <c r="AX140" s="27">
        <v>0</v>
      </c>
      <c r="AY140" s="28">
        <v>0</v>
      </c>
      <c r="AZ140" s="27">
        <v>0</v>
      </c>
      <c r="BA140" s="27">
        <v>0</v>
      </c>
      <c r="BB140" s="27">
        <v>0</v>
      </c>
      <c r="BC140" s="27">
        <v>0</v>
      </c>
      <c r="BD140" s="27">
        <v>0</v>
      </c>
      <c r="BE140" s="72">
        <f t="shared" si="256"/>
        <v>0</v>
      </c>
      <c r="BF140" s="7">
        <f t="shared" si="291"/>
        <v>0</v>
      </c>
      <c r="BG140" s="7">
        <f t="shared" si="292"/>
        <v>0</v>
      </c>
      <c r="BH140" s="7">
        <f t="shared" si="293"/>
        <v>0</v>
      </c>
      <c r="BI140" s="7">
        <f t="shared" si="294"/>
        <v>0</v>
      </c>
      <c r="BJ140" s="72">
        <v>0</v>
      </c>
      <c r="BK140" s="7">
        <v>0</v>
      </c>
      <c r="BL140" s="7">
        <v>0</v>
      </c>
      <c r="BM140" s="7">
        <v>0</v>
      </c>
      <c r="BN140" s="11">
        <v>0</v>
      </c>
      <c r="BO140" s="7">
        <v>0</v>
      </c>
      <c r="BP140" s="7">
        <v>0</v>
      </c>
      <c r="BQ140" s="7">
        <v>0</v>
      </c>
      <c r="BR140" s="7">
        <v>0</v>
      </c>
      <c r="BS140" s="7">
        <v>0</v>
      </c>
      <c r="BT140" s="72">
        <f t="shared" si="257"/>
        <v>0</v>
      </c>
      <c r="BU140" s="7">
        <f t="shared" si="295"/>
        <v>0</v>
      </c>
      <c r="BV140" s="7">
        <f t="shared" si="296"/>
        <v>0</v>
      </c>
      <c r="BW140" s="7">
        <f t="shared" si="297"/>
        <v>0</v>
      </c>
      <c r="BX140" s="7">
        <f t="shared" si="298"/>
        <v>0</v>
      </c>
      <c r="BY140" s="72">
        <v>0</v>
      </c>
      <c r="BZ140" s="7">
        <v>0</v>
      </c>
      <c r="CA140" s="7">
        <v>0</v>
      </c>
      <c r="CB140" s="7">
        <v>0</v>
      </c>
      <c r="CC140" s="11">
        <v>0</v>
      </c>
      <c r="CD140" s="72">
        <v>0</v>
      </c>
      <c r="CE140" s="7">
        <v>0</v>
      </c>
      <c r="CF140" s="7">
        <v>0</v>
      </c>
      <c r="CG140" s="7">
        <v>0</v>
      </c>
      <c r="CH140" s="11">
        <v>0</v>
      </c>
      <c r="CI140" s="72">
        <v>0</v>
      </c>
      <c r="CJ140" s="7">
        <v>0</v>
      </c>
      <c r="CK140" s="7">
        <v>0</v>
      </c>
      <c r="CL140" s="7">
        <v>0</v>
      </c>
      <c r="CM140" s="7">
        <v>0</v>
      </c>
      <c r="CN140" s="72">
        <f t="shared" si="258"/>
        <v>0</v>
      </c>
      <c r="CO140" s="7">
        <f t="shared" si="259"/>
        <v>0</v>
      </c>
      <c r="CP140" s="7">
        <f t="shared" si="260"/>
        <v>0</v>
      </c>
      <c r="CQ140" s="7">
        <f t="shared" si="261"/>
        <v>0</v>
      </c>
      <c r="CR140" s="11">
        <f t="shared" si="262"/>
        <v>0</v>
      </c>
      <c r="CS140" s="72">
        <f t="shared" si="267"/>
        <v>2.398784</v>
      </c>
      <c r="CT140" s="7">
        <f t="shared" si="268"/>
        <v>2.398784</v>
      </c>
      <c r="CU140" s="7">
        <f t="shared" si="269"/>
        <v>0</v>
      </c>
      <c r="CV140" s="7">
        <f t="shared" si="270"/>
        <v>0</v>
      </c>
      <c r="CW140" s="11">
        <f t="shared" si="271"/>
        <v>0</v>
      </c>
      <c r="CX140" s="7">
        <f t="shared" si="272"/>
        <v>2.398784</v>
      </c>
      <c r="CY140" s="7">
        <f t="shared" si="273"/>
        <v>2.398784</v>
      </c>
      <c r="CZ140" s="7">
        <f t="shared" si="274"/>
        <v>0</v>
      </c>
      <c r="DA140" s="7">
        <f t="shared" si="275"/>
        <v>0</v>
      </c>
      <c r="DB140" s="11">
        <f t="shared" si="276"/>
        <v>0</v>
      </c>
      <c r="DC140" s="7">
        <f t="shared" si="277"/>
        <v>1314.64</v>
      </c>
      <c r="DD140" s="7">
        <f t="shared" si="278"/>
        <v>763.93</v>
      </c>
      <c r="DE140" s="7">
        <f t="shared" si="279"/>
        <v>0</v>
      </c>
      <c r="DF140" s="7">
        <f t="shared" si="280"/>
        <v>0</v>
      </c>
      <c r="DG140" s="7">
        <f t="shared" si="281"/>
        <v>0</v>
      </c>
      <c r="DH140" s="72">
        <f t="shared" si="282"/>
        <v>0.376836</v>
      </c>
      <c r="DI140" s="7">
        <f t="shared" si="249"/>
        <v>0.376836</v>
      </c>
      <c r="DJ140" s="7">
        <f t="shared" si="250"/>
        <v>0</v>
      </c>
      <c r="DK140" s="7">
        <f t="shared" si="251"/>
        <v>0</v>
      </c>
      <c r="DL140" s="7">
        <f t="shared" si="252"/>
        <v>0</v>
      </c>
      <c r="DM140" s="70" t="s">
        <v>309</v>
      </c>
      <c r="DN140" s="2"/>
      <c r="DO140" s="30"/>
      <c r="DT140" s="1"/>
      <c r="DU140" s="1"/>
      <c r="DV140" s="1"/>
      <c r="DZ140" s="1"/>
      <c r="EA140" s="1"/>
      <c r="EB140" s="1"/>
      <c r="EC140" s="1"/>
      <c r="ED140" s="224"/>
      <c r="EE140" s="225"/>
      <c r="EF140" s="226"/>
      <c r="EG140" s="226"/>
      <c r="EH140" s="1"/>
    </row>
    <row r="141" spans="1:138" ht="39.75" customHeight="1" x14ac:dyDescent="0.25">
      <c r="A141" s="79" t="s">
        <v>1485</v>
      </c>
      <c r="B141" s="156" t="s">
        <v>1589</v>
      </c>
      <c r="C141" s="2" t="s">
        <v>126</v>
      </c>
      <c r="D141" s="2" t="s">
        <v>2</v>
      </c>
      <c r="E141" s="2" t="s">
        <v>309</v>
      </c>
      <c r="F141" s="68" t="s">
        <v>309</v>
      </c>
      <c r="G141" s="72">
        <v>0</v>
      </c>
      <c r="H141" s="7">
        <v>1971</v>
      </c>
      <c r="I141" s="7">
        <v>0</v>
      </c>
      <c r="J141" s="7">
        <v>0</v>
      </c>
      <c r="K141" s="159">
        <v>0</v>
      </c>
      <c r="L141" s="72">
        <f t="shared" si="253"/>
        <v>0</v>
      </c>
      <c r="M141" s="7">
        <f t="shared" si="263"/>
        <v>4.6673280000000004</v>
      </c>
      <c r="N141" s="7">
        <f t="shared" si="264"/>
        <v>0</v>
      </c>
      <c r="O141" s="7">
        <f t="shared" si="265"/>
        <v>0</v>
      </c>
      <c r="P141" s="159">
        <f t="shared" si="266"/>
        <v>0</v>
      </c>
      <c r="Q141" s="72">
        <v>0</v>
      </c>
      <c r="R141" s="7">
        <v>793.88</v>
      </c>
      <c r="S141" s="7">
        <v>0</v>
      </c>
      <c r="T141" s="7">
        <v>0</v>
      </c>
      <c r="U141" s="11">
        <v>0</v>
      </c>
      <c r="V141" s="72">
        <v>0</v>
      </c>
      <c r="W141" s="7">
        <v>389</v>
      </c>
      <c r="X141" s="7">
        <v>0</v>
      </c>
      <c r="Y141" s="7">
        <v>0</v>
      </c>
      <c r="Z141" s="11">
        <v>0</v>
      </c>
      <c r="AA141" s="72">
        <f t="shared" si="254"/>
        <v>0</v>
      </c>
      <c r="AB141" s="7">
        <f t="shared" si="283"/>
        <v>0.46485500000000002</v>
      </c>
      <c r="AC141" s="7">
        <f t="shared" si="284"/>
        <v>0</v>
      </c>
      <c r="AD141" s="7">
        <f t="shared" si="285"/>
        <v>0</v>
      </c>
      <c r="AE141" s="11">
        <f t="shared" si="286"/>
        <v>0</v>
      </c>
      <c r="AF141" s="72">
        <v>0</v>
      </c>
      <c r="AG141" s="7">
        <v>747.93</v>
      </c>
      <c r="AH141" s="7">
        <v>0</v>
      </c>
      <c r="AI141" s="7">
        <v>0</v>
      </c>
      <c r="AJ141" s="11">
        <v>0</v>
      </c>
      <c r="AK141" s="72">
        <v>0</v>
      </c>
      <c r="AL141" s="7">
        <v>0</v>
      </c>
      <c r="AM141" s="7">
        <v>0</v>
      </c>
      <c r="AN141" s="7">
        <v>0</v>
      </c>
      <c r="AO141" s="11">
        <v>0</v>
      </c>
      <c r="AP141" s="72">
        <f t="shared" si="255"/>
        <v>0</v>
      </c>
      <c r="AQ141" s="7">
        <f t="shared" si="287"/>
        <v>0</v>
      </c>
      <c r="AR141" s="7">
        <f t="shared" si="288"/>
        <v>0</v>
      </c>
      <c r="AS141" s="7">
        <f t="shared" si="289"/>
        <v>0</v>
      </c>
      <c r="AT141" s="11">
        <f t="shared" si="290"/>
        <v>0</v>
      </c>
      <c r="AU141" s="72">
        <v>0</v>
      </c>
      <c r="AV141" s="7">
        <v>0</v>
      </c>
      <c r="AW141" s="7">
        <v>0</v>
      </c>
      <c r="AX141" s="7">
        <v>0</v>
      </c>
      <c r="AY141" s="11">
        <v>0</v>
      </c>
      <c r="AZ141" s="72">
        <v>0</v>
      </c>
      <c r="BA141" s="7">
        <v>0</v>
      </c>
      <c r="BB141" s="7">
        <v>0</v>
      </c>
      <c r="BC141" s="7">
        <v>0</v>
      </c>
      <c r="BD141" s="11">
        <v>0</v>
      </c>
      <c r="BE141" s="72">
        <f t="shared" si="256"/>
        <v>0</v>
      </c>
      <c r="BF141" s="7">
        <f t="shared" si="291"/>
        <v>0</v>
      </c>
      <c r="BG141" s="7">
        <f t="shared" si="292"/>
        <v>0</v>
      </c>
      <c r="BH141" s="7">
        <f t="shared" si="293"/>
        <v>0</v>
      </c>
      <c r="BI141" s="11">
        <f t="shared" si="294"/>
        <v>0</v>
      </c>
      <c r="BJ141" s="72">
        <v>0</v>
      </c>
      <c r="BK141" s="7">
        <v>0</v>
      </c>
      <c r="BL141" s="7">
        <v>0</v>
      </c>
      <c r="BM141" s="7">
        <v>0</v>
      </c>
      <c r="BN141" s="11">
        <v>0</v>
      </c>
      <c r="BO141" s="72">
        <v>0</v>
      </c>
      <c r="BP141" s="7">
        <v>0</v>
      </c>
      <c r="BQ141" s="7">
        <v>0</v>
      </c>
      <c r="BR141" s="7">
        <v>0</v>
      </c>
      <c r="BS141" s="11">
        <v>0</v>
      </c>
      <c r="BT141" s="72">
        <f t="shared" si="257"/>
        <v>0</v>
      </c>
      <c r="BU141" s="7">
        <f t="shared" si="295"/>
        <v>0</v>
      </c>
      <c r="BV141" s="7">
        <f t="shared" si="296"/>
        <v>0</v>
      </c>
      <c r="BW141" s="7">
        <f t="shared" si="297"/>
        <v>0</v>
      </c>
      <c r="BX141" s="11">
        <f t="shared" si="298"/>
        <v>0</v>
      </c>
      <c r="BY141" s="72">
        <v>0</v>
      </c>
      <c r="BZ141" s="7">
        <v>0</v>
      </c>
      <c r="CA141" s="7">
        <v>0</v>
      </c>
      <c r="CB141" s="7">
        <v>0</v>
      </c>
      <c r="CC141" s="11">
        <v>0</v>
      </c>
      <c r="CD141" s="72">
        <v>0</v>
      </c>
      <c r="CE141" s="7">
        <v>0</v>
      </c>
      <c r="CF141" s="7">
        <v>0</v>
      </c>
      <c r="CG141" s="7">
        <v>0</v>
      </c>
      <c r="CH141" s="11">
        <v>0</v>
      </c>
      <c r="CI141" s="72">
        <v>0</v>
      </c>
      <c r="CJ141" s="7">
        <v>0</v>
      </c>
      <c r="CK141" s="7">
        <v>0</v>
      </c>
      <c r="CL141" s="7">
        <v>0</v>
      </c>
      <c r="CM141" s="11">
        <v>0</v>
      </c>
      <c r="CN141" s="72">
        <f t="shared" si="258"/>
        <v>0</v>
      </c>
      <c r="CO141" s="7">
        <f t="shared" si="259"/>
        <v>0</v>
      </c>
      <c r="CP141" s="7">
        <f t="shared" si="260"/>
        <v>0</v>
      </c>
      <c r="CQ141" s="7">
        <f t="shared" si="261"/>
        <v>0</v>
      </c>
      <c r="CR141" s="11">
        <f t="shared" si="262"/>
        <v>0</v>
      </c>
      <c r="CS141" s="72">
        <f t="shared" si="267"/>
        <v>0</v>
      </c>
      <c r="CT141" s="7">
        <f t="shared" si="268"/>
        <v>5.1321830000000004</v>
      </c>
      <c r="CU141" s="7">
        <f t="shared" si="269"/>
        <v>0</v>
      </c>
      <c r="CV141" s="7">
        <f t="shared" si="270"/>
        <v>0</v>
      </c>
      <c r="CW141" s="11">
        <f t="shared" si="271"/>
        <v>0</v>
      </c>
      <c r="CX141" s="7">
        <f t="shared" si="272"/>
        <v>0</v>
      </c>
      <c r="CY141" s="7">
        <f t="shared" si="273"/>
        <v>5.1321830000000004</v>
      </c>
      <c r="CZ141" s="7">
        <f t="shared" si="274"/>
        <v>0</v>
      </c>
      <c r="DA141" s="7">
        <f t="shared" si="275"/>
        <v>0</v>
      </c>
      <c r="DB141" s="11">
        <f t="shared" si="276"/>
        <v>0</v>
      </c>
      <c r="DC141" s="7">
        <f t="shared" si="277"/>
        <v>0</v>
      </c>
      <c r="DD141" s="7">
        <f t="shared" si="278"/>
        <v>1541.81</v>
      </c>
      <c r="DE141" s="7">
        <f t="shared" si="279"/>
        <v>0</v>
      </c>
      <c r="DF141" s="7">
        <f t="shared" si="280"/>
        <v>0</v>
      </c>
      <c r="DG141" s="7">
        <f t="shared" si="281"/>
        <v>0</v>
      </c>
      <c r="DH141" s="72">
        <f t="shared" si="282"/>
        <v>0</v>
      </c>
      <c r="DI141" s="7">
        <f t="shared" si="249"/>
        <v>0.83123999999999998</v>
      </c>
      <c r="DJ141" s="7">
        <f t="shared" si="250"/>
        <v>0</v>
      </c>
      <c r="DK141" s="7">
        <f t="shared" si="251"/>
        <v>0</v>
      </c>
      <c r="DL141" s="7">
        <f t="shared" si="252"/>
        <v>0</v>
      </c>
      <c r="DM141" s="70" t="s">
        <v>309</v>
      </c>
      <c r="DN141" s="2"/>
      <c r="DO141" s="30"/>
      <c r="DT141" s="1"/>
      <c r="DU141" s="1"/>
      <c r="DV141" s="1"/>
      <c r="DZ141" s="1"/>
      <c r="EA141" s="1"/>
      <c r="EB141" s="1"/>
      <c r="EC141" s="1"/>
      <c r="ED141" s="224"/>
      <c r="EE141" s="225"/>
      <c r="EF141" s="226"/>
      <c r="EG141" s="226"/>
      <c r="EH141" s="1"/>
    </row>
    <row r="142" spans="1:138" ht="21" customHeight="1" x14ac:dyDescent="0.25">
      <c r="A142" s="108"/>
      <c r="B142" s="108"/>
      <c r="C142" s="108"/>
      <c r="D142" s="108"/>
      <c r="E142" s="108"/>
      <c r="F142" s="109" t="s">
        <v>132</v>
      </c>
      <c r="G142" s="132">
        <f t="shared" ref="G142:AL142" si="299">SUM(G5:G141)</f>
        <v>11377653</v>
      </c>
      <c r="H142" s="132">
        <f t="shared" si="299"/>
        <v>11619184</v>
      </c>
      <c r="I142" s="132">
        <f t="shared" si="299"/>
        <v>11484691</v>
      </c>
      <c r="J142" s="132">
        <f t="shared" si="299"/>
        <v>11435192.73</v>
      </c>
      <c r="K142" s="132">
        <f t="shared" si="299"/>
        <v>11131441.83</v>
      </c>
      <c r="L142" s="132">
        <f t="shared" si="299"/>
        <v>29577.136680000003</v>
      </c>
      <c r="M142" s="132">
        <f t="shared" si="299"/>
        <v>27514.227711999978</v>
      </c>
      <c r="N142" s="132">
        <f t="shared" si="299"/>
        <v>27195.748287999995</v>
      </c>
      <c r="O142" s="132">
        <f t="shared" si="299"/>
        <v>27078.536384640007</v>
      </c>
      <c r="P142" s="132">
        <f t="shared" si="299"/>
        <v>26359.254253439991</v>
      </c>
      <c r="Q142" s="132">
        <f t="shared" si="299"/>
        <v>1854995.2299999997</v>
      </c>
      <c r="R142" s="132">
        <f t="shared" si="299"/>
        <v>1796468.1699999995</v>
      </c>
      <c r="S142" s="132">
        <f t="shared" si="299"/>
        <v>1745901.9499999988</v>
      </c>
      <c r="T142" s="132">
        <f t="shared" si="299"/>
        <v>1714833.0099999995</v>
      </c>
      <c r="U142" s="132">
        <f t="shared" si="299"/>
        <v>1629564.8699999999</v>
      </c>
      <c r="V142" s="132">
        <f t="shared" si="299"/>
        <v>7051943</v>
      </c>
      <c r="W142" s="132">
        <f t="shared" si="299"/>
        <v>6299997</v>
      </c>
      <c r="X142" s="132">
        <f t="shared" si="299"/>
        <v>6763774</v>
      </c>
      <c r="Y142" s="132">
        <f t="shared" si="299"/>
        <v>6885636</v>
      </c>
      <c r="Z142" s="132">
        <f t="shared" si="299"/>
        <v>7199295</v>
      </c>
      <c r="AA142" s="132">
        <f t="shared" si="299"/>
        <v>7148.7703549999997</v>
      </c>
      <c r="AB142" s="132">
        <f t="shared" si="299"/>
        <v>7525.7101119999988</v>
      </c>
      <c r="AC142" s="132">
        <f t="shared" si="299"/>
        <v>8080.0761560000001</v>
      </c>
      <c r="AD142" s="132">
        <f t="shared" si="299"/>
        <v>8225.5533839999971</v>
      </c>
      <c r="AE142" s="132">
        <f t="shared" si="299"/>
        <v>8600.5682110000016</v>
      </c>
      <c r="AF142" s="132">
        <f t="shared" si="299"/>
        <v>405278.31999999989</v>
      </c>
      <c r="AG142" s="132">
        <f t="shared" si="299"/>
        <v>322495.62999999989</v>
      </c>
      <c r="AH142" s="132">
        <f t="shared" si="299"/>
        <v>340743.65</v>
      </c>
      <c r="AI142" s="132">
        <f t="shared" si="299"/>
        <v>339082.81000000006</v>
      </c>
      <c r="AJ142" s="132">
        <f t="shared" si="299"/>
        <v>358393.39000000007</v>
      </c>
      <c r="AK142" s="132">
        <f t="shared" si="299"/>
        <v>3183388</v>
      </c>
      <c r="AL142" s="132">
        <f t="shared" si="299"/>
        <v>2555102</v>
      </c>
      <c r="AM142" s="132">
        <f t="shared" ref="AM142:BR142" si="300">SUM(AM5:AM141)</f>
        <v>1691116</v>
      </c>
      <c r="AN142" s="132">
        <f t="shared" si="300"/>
        <v>1524829</v>
      </c>
      <c r="AO142" s="132">
        <f t="shared" si="300"/>
        <v>989950</v>
      </c>
      <c r="AP142" s="132">
        <f t="shared" si="300"/>
        <v>3442.7525699999997</v>
      </c>
      <c r="AQ142" s="132">
        <f t="shared" si="300"/>
        <v>3020.1305639999996</v>
      </c>
      <c r="AR142" s="132">
        <f t="shared" si="300"/>
        <v>1998.8991119999996</v>
      </c>
      <c r="AS142" s="132">
        <f t="shared" si="300"/>
        <v>1802.3478780000005</v>
      </c>
      <c r="AT142" s="132">
        <f t="shared" si="300"/>
        <v>1170.1209000000001</v>
      </c>
      <c r="AU142" s="132">
        <f t="shared" si="300"/>
        <v>150855.4</v>
      </c>
      <c r="AV142" s="132">
        <f t="shared" si="300"/>
        <v>140829.82</v>
      </c>
      <c r="AW142" s="132">
        <f t="shared" si="300"/>
        <v>134173.57999999999</v>
      </c>
      <c r="AX142" s="132">
        <f t="shared" si="300"/>
        <v>140657.60999999999</v>
      </c>
      <c r="AY142" s="132">
        <f t="shared" si="300"/>
        <v>114165.23000000003</v>
      </c>
      <c r="AZ142" s="132">
        <f t="shared" si="300"/>
        <v>323903.5</v>
      </c>
      <c r="BA142" s="132">
        <f t="shared" si="300"/>
        <v>367967.5</v>
      </c>
      <c r="BB142" s="132">
        <f t="shared" si="300"/>
        <v>121074</v>
      </c>
      <c r="BC142" s="132">
        <f t="shared" si="300"/>
        <v>32865</v>
      </c>
      <c r="BD142" s="132">
        <f t="shared" si="300"/>
        <v>91026</v>
      </c>
      <c r="BE142" s="132">
        <f t="shared" si="300"/>
        <v>349.81578000000002</v>
      </c>
      <c r="BF142" s="132">
        <f t="shared" si="300"/>
        <v>443.03286999999995</v>
      </c>
      <c r="BG142" s="132">
        <f t="shared" si="300"/>
        <v>145.77309600000001</v>
      </c>
      <c r="BH142" s="132">
        <f t="shared" si="300"/>
        <v>39.569459999999999</v>
      </c>
      <c r="BI142" s="132">
        <f t="shared" si="300"/>
        <v>109.595304</v>
      </c>
      <c r="BJ142" s="132">
        <f t="shared" si="300"/>
        <v>27641.949999999997</v>
      </c>
      <c r="BK142" s="132">
        <f t="shared" si="300"/>
        <v>14638.05</v>
      </c>
      <c r="BL142" s="132">
        <f t="shared" si="300"/>
        <v>10281.5</v>
      </c>
      <c r="BM142" s="132">
        <f t="shared" si="300"/>
        <v>2526.1999999999998</v>
      </c>
      <c r="BN142" s="132">
        <f t="shared" si="300"/>
        <v>5797.1</v>
      </c>
      <c r="BO142" s="132">
        <f t="shared" si="300"/>
        <v>324590</v>
      </c>
      <c r="BP142" s="132">
        <f t="shared" si="300"/>
        <v>1114866</v>
      </c>
      <c r="BQ142" s="132">
        <f t="shared" si="300"/>
        <v>1346459</v>
      </c>
      <c r="BR142" s="132">
        <f t="shared" si="300"/>
        <v>1227641</v>
      </c>
      <c r="BS142" s="132">
        <f t="shared" ref="BS142:CX142" si="301">SUM(BS5:BS141)</f>
        <v>1502023</v>
      </c>
      <c r="BT142" s="132">
        <f t="shared" si="301"/>
        <v>324.59000000000003</v>
      </c>
      <c r="BU142" s="132">
        <f t="shared" si="301"/>
        <v>1240.8458579999999</v>
      </c>
      <c r="BV142" s="132">
        <f t="shared" si="301"/>
        <v>1498.6088670000001</v>
      </c>
      <c r="BW142" s="132">
        <f t="shared" si="301"/>
        <v>1366.3644330000002</v>
      </c>
      <c r="BX142" s="132">
        <f t="shared" si="301"/>
        <v>1671.7515989999997</v>
      </c>
      <c r="BY142" s="132">
        <f t="shared" si="301"/>
        <v>19539.400000000001</v>
      </c>
      <c r="BZ142" s="132">
        <f t="shared" si="301"/>
        <v>61185</v>
      </c>
      <c r="CA142" s="132">
        <f t="shared" si="301"/>
        <v>72504.5</v>
      </c>
      <c r="CB142" s="132">
        <f t="shared" si="301"/>
        <v>66703.899999999994</v>
      </c>
      <c r="CC142" s="132">
        <f t="shared" si="301"/>
        <v>79678.2</v>
      </c>
      <c r="CD142" s="132">
        <f t="shared" si="301"/>
        <v>316519.01</v>
      </c>
      <c r="CE142" s="132">
        <f t="shared" si="301"/>
        <v>316519.01</v>
      </c>
      <c r="CF142" s="132">
        <f t="shared" si="301"/>
        <v>333390.34000000003</v>
      </c>
      <c r="CG142" s="132">
        <f t="shared" si="301"/>
        <v>333390.34000000003</v>
      </c>
      <c r="CH142" s="132">
        <f t="shared" si="301"/>
        <v>445339.57</v>
      </c>
      <c r="CI142" s="132">
        <f t="shared" si="301"/>
        <v>0</v>
      </c>
      <c r="CJ142" s="132">
        <f t="shared" si="301"/>
        <v>0</v>
      </c>
      <c r="CK142" s="132">
        <f t="shared" si="301"/>
        <v>0</v>
      </c>
      <c r="CL142" s="132">
        <f t="shared" si="301"/>
        <v>0</v>
      </c>
      <c r="CM142" s="132">
        <f t="shared" si="301"/>
        <v>79207</v>
      </c>
      <c r="CN142" s="132">
        <f t="shared" si="301"/>
        <v>1074.1070156799999</v>
      </c>
      <c r="CO142" s="132">
        <f t="shared" si="301"/>
        <v>1990.3628736799999</v>
      </c>
      <c r="CP142" s="132">
        <f t="shared" si="301"/>
        <v>2288.0771921199998</v>
      </c>
      <c r="CQ142" s="132">
        <f t="shared" si="301"/>
        <v>2155.8327581199997</v>
      </c>
      <c r="CR142" s="132">
        <f t="shared" si="301"/>
        <v>2820.8016107600001</v>
      </c>
      <c r="CS142" s="132">
        <f t="shared" si="301"/>
        <v>40843.065385000016</v>
      </c>
      <c r="CT142" s="132">
        <f t="shared" si="301"/>
        <v>39743.947116000018</v>
      </c>
      <c r="CU142" s="132">
        <f t="shared" si="301"/>
        <v>38919.105519000019</v>
      </c>
      <c r="CV142" s="132">
        <f t="shared" si="301"/>
        <v>38512.371539639978</v>
      </c>
      <c r="CW142" s="132">
        <f t="shared" si="301"/>
        <v>37911.29026744001</v>
      </c>
      <c r="CX142" s="132">
        <f t="shared" si="301"/>
        <v>41592.58240068001</v>
      </c>
      <c r="CY142" s="132">
        <f t="shared" ref="CY142:DL142" si="302">SUM(CY5:CY141)</f>
        <v>40493.464131680019</v>
      </c>
      <c r="CZ142" s="132">
        <f t="shared" si="302"/>
        <v>39708.573844120023</v>
      </c>
      <c r="DA142" s="132">
        <f t="shared" si="302"/>
        <v>39301.839864759982</v>
      </c>
      <c r="DB142" s="132">
        <f t="shared" si="302"/>
        <v>39060.340279199998</v>
      </c>
      <c r="DC142" s="132">
        <f t="shared" si="302"/>
        <v>2458310.2999999998</v>
      </c>
      <c r="DD142" s="132">
        <f t="shared" si="302"/>
        <v>2335616.6700000004</v>
      </c>
      <c r="DE142" s="132">
        <f t="shared" si="302"/>
        <v>2303605.1799999978</v>
      </c>
      <c r="DF142" s="132">
        <f t="shared" si="302"/>
        <v>2263803.5299999993</v>
      </c>
      <c r="DG142" s="132">
        <f t="shared" si="302"/>
        <v>2187598.7900000019</v>
      </c>
      <c r="DH142" s="132">
        <f t="shared" si="302"/>
        <v>7087.7243290000006</v>
      </c>
      <c r="DI142" s="132">
        <f t="shared" si="302"/>
        <v>6377.7109390000005</v>
      </c>
      <c r="DJ142" s="132">
        <f t="shared" si="302"/>
        <v>6122.5484060000044</v>
      </c>
      <c r="DK142" s="132">
        <f t="shared" si="302"/>
        <v>6060.5070516299975</v>
      </c>
      <c r="DL142" s="167">
        <f t="shared" si="302"/>
        <v>5897.2187397600019</v>
      </c>
      <c r="DM142" s="271"/>
      <c r="DN142" s="102"/>
      <c r="DO142" s="272"/>
      <c r="DT142" s="1"/>
      <c r="DU142" s="1"/>
      <c r="DV142" s="1"/>
      <c r="DZ142" s="1"/>
      <c r="EA142" s="1"/>
      <c r="EB142" s="1"/>
      <c r="EC142" s="1"/>
      <c r="ED142" s="1"/>
      <c r="EE142" s="1"/>
      <c r="EF142" s="1"/>
      <c r="EG142" s="1"/>
      <c r="EH142" s="1"/>
    </row>
    <row r="143" spans="1:138" ht="16.5" customHeight="1" x14ac:dyDescent="0.25">
      <c r="F143" s="110"/>
      <c r="G143" s="104"/>
      <c r="H143" s="104"/>
      <c r="I143" s="104"/>
      <c r="J143" s="104"/>
      <c r="K143" s="104"/>
      <c r="L143" s="104"/>
      <c r="M143" s="104"/>
      <c r="N143" s="104"/>
      <c r="O143" s="104"/>
      <c r="P143" s="104"/>
      <c r="Q143" s="104"/>
      <c r="R143" s="104"/>
      <c r="S143" s="104"/>
      <c r="T143" s="104"/>
      <c r="U143" s="104"/>
      <c r="V143" s="104"/>
      <c r="W143" s="104"/>
      <c r="X143" s="104"/>
      <c r="Y143" s="104"/>
      <c r="Z143" s="104"/>
      <c r="AA143" s="104"/>
      <c r="AB143" s="104"/>
      <c r="AC143" s="104"/>
      <c r="AD143" s="104"/>
      <c r="AE143" s="104"/>
      <c r="AF143" s="104"/>
      <c r="AG143" s="104"/>
      <c r="AH143" s="104"/>
      <c r="AI143" s="104"/>
      <c r="AJ143" s="104"/>
      <c r="AK143" s="104"/>
      <c r="AL143" s="104"/>
      <c r="AM143" s="104"/>
      <c r="AN143" s="104"/>
      <c r="AO143" s="104"/>
      <c r="AP143" s="104"/>
      <c r="AQ143" s="104"/>
      <c r="AR143" s="104"/>
      <c r="AS143" s="104"/>
      <c r="AT143" s="104"/>
      <c r="AU143" s="104"/>
      <c r="AV143" s="104"/>
      <c r="AW143" s="104"/>
      <c r="AX143" s="104"/>
      <c r="AY143" s="104"/>
      <c r="AZ143" s="104"/>
      <c r="BA143" s="104"/>
      <c r="BB143" s="104"/>
      <c r="BC143" s="104"/>
      <c r="BD143" s="104"/>
      <c r="BE143" s="104"/>
      <c r="BF143" s="104"/>
      <c r="BG143" s="104"/>
      <c r="BH143" s="104"/>
      <c r="BI143" s="104"/>
      <c r="BJ143" s="104"/>
      <c r="BK143" s="104"/>
      <c r="BL143" s="104"/>
      <c r="BM143" s="104"/>
      <c r="BN143" s="104"/>
      <c r="BO143" s="104"/>
      <c r="BP143" s="104"/>
      <c r="BQ143" s="104"/>
      <c r="BR143" s="104"/>
      <c r="BS143" s="104"/>
      <c r="BT143" s="104"/>
      <c r="BU143" s="104"/>
      <c r="BV143" s="104"/>
      <c r="BW143" s="104"/>
      <c r="BX143" s="104"/>
      <c r="BY143" s="104"/>
      <c r="BZ143" s="104"/>
      <c r="CA143" s="104"/>
      <c r="CB143" s="104"/>
      <c r="CC143" s="111" t="s">
        <v>382</v>
      </c>
      <c r="CD143" s="111"/>
      <c r="CE143" s="111"/>
      <c r="CF143" s="111"/>
      <c r="CG143" s="111"/>
      <c r="CH143" s="111"/>
      <c r="CI143" s="111"/>
      <c r="CJ143" s="111"/>
      <c r="CK143" s="111"/>
      <c r="CL143" s="111"/>
      <c r="CM143" s="111"/>
      <c r="CN143" s="111"/>
      <c r="CO143" s="111"/>
      <c r="CP143" s="111"/>
      <c r="CQ143" s="111"/>
      <c r="CR143" s="111"/>
      <c r="CS143" s="112">
        <f t="shared" ref="CS143:CW143" si="303">CS142</f>
        <v>40843.065385000016</v>
      </c>
      <c r="CT143" s="112">
        <f t="shared" si="303"/>
        <v>39743.947116000018</v>
      </c>
      <c r="CU143" s="112">
        <f t="shared" si="303"/>
        <v>38919.105519000019</v>
      </c>
      <c r="CV143" s="112">
        <f t="shared" si="303"/>
        <v>38512.371539639978</v>
      </c>
      <c r="CW143" s="112">
        <f t="shared" si="303"/>
        <v>37911.29026744001</v>
      </c>
      <c r="CX143" s="164"/>
      <c r="CY143" s="164"/>
      <c r="CZ143" s="164"/>
      <c r="DA143" s="164"/>
      <c r="DB143" s="164"/>
      <c r="DC143" s="104"/>
      <c r="DD143" s="104"/>
      <c r="DE143" s="104"/>
      <c r="DF143" s="104"/>
      <c r="DG143" s="104"/>
      <c r="DH143" s="104"/>
      <c r="DI143" s="104"/>
      <c r="DJ143" s="104"/>
      <c r="DK143" s="104"/>
      <c r="DL143" s="104"/>
      <c r="DM143" s="104"/>
      <c r="DN143" s="104"/>
      <c r="DO143" s="104"/>
      <c r="DT143" s="1"/>
      <c r="DU143" s="1"/>
      <c r="DV143" s="1"/>
      <c r="DZ143" s="1"/>
      <c r="EA143" s="1"/>
      <c r="EB143" s="1"/>
      <c r="EC143" s="1"/>
      <c r="ED143" s="1"/>
      <c r="EE143" s="1"/>
      <c r="EF143" s="1"/>
      <c r="EG143" s="1"/>
      <c r="EH143" s="1"/>
    </row>
    <row r="144" spans="1:138" ht="16.5" customHeight="1" x14ac:dyDescent="0.25">
      <c r="AH144" s="52"/>
      <c r="AI144" s="52"/>
      <c r="AJ144" s="52"/>
      <c r="AK144" s="52"/>
      <c r="AL144" s="52"/>
      <c r="AM144" s="52"/>
      <c r="AN144" s="52"/>
      <c r="AO144" s="163"/>
      <c r="AP144" s="52"/>
      <c r="AQ144" s="52"/>
      <c r="AW144" s="302" t="s">
        <v>131</v>
      </c>
      <c r="AX144" s="301"/>
      <c r="AY144" s="301"/>
      <c r="AZ144" s="301"/>
      <c r="BA144" s="303"/>
      <c r="BE144" s="52"/>
      <c r="BF144" s="52"/>
      <c r="BG144" s="52"/>
      <c r="BH144" s="52"/>
      <c r="BI144" s="52"/>
      <c r="BT144" s="52"/>
      <c r="BU144" s="52"/>
      <c r="BV144" s="52"/>
      <c r="BW144" s="52"/>
      <c r="BX144" s="52"/>
      <c r="DD144" s="66">
        <f>DG142/DC142</f>
        <v>0.88987903195133755</v>
      </c>
      <c r="DE144" s="66">
        <f>1-DD144</f>
        <v>0.11012096804866245</v>
      </c>
      <c r="DT144" s="1"/>
      <c r="DU144" s="1"/>
      <c r="DV144" s="1"/>
      <c r="DZ144" s="1"/>
      <c r="EA144" s="1"/>
      <c r="EB144" s="1"/>
      <c r="EC144" s="1"/>
      <c r="ED144" s="1"/>
      <c r="EE144" s="1"/>
      <c r="EF144" s="1"/>
      <c r="EG144" s="1"/>
      <c r="EH144" s="1"/>
    </row>
    <row r="145" spans="25:138" ht="40.5" customHeight="1" x14ac:dyDescent="0.25">
      <c r="Z145" s="81" t="s">
        <v>133</v>
      </c>
      <c r="AA145" s="81" t="s">
        <v>134</v>
      </c>
      <c r="AB145" s="81" t="s">
        <v>1098</v>
      </c>
      <c r="AC145" s="81" t="s">
        <v>136</v>
      </c>
      <c r="AD145" s="81" t="s">
        <v>137</v>
      </c>
      <c r="AF145" s="55">
        <f>AB147/AB146</f>
        <v>0.33987946452974405</v>
      </c>
      <c r="AG145" s="55">
        <f>1-AF145</f>
        <v>0.66012053547025595</v>
      </c>
      <c r="AI145" s="113"/>
      <c r="AJ145" s="114"/>
      <c r="AK145" s="114"/>
      <c r="AL145" s="115"/>
      <c r="AM145" s="115"/>
      <c r="AN145" s="115"/>
      <c r="AU145" s="116"/>
      <c r="AV145" s="86"/>
      <c r="AW145" s="85">
        <v>2015</v>
      </c>
      <c r="AX145" s="48">
        <v>2016</v>
      </c>
      <c r="AY145" s="48">
        <v>2017</v>
      </c>
      <c r="AZ145" s="48">
        <v>2018</v>
      </c>
      <c r="BA145" s="48">
        <v>2019</v>
      </c>
      <c r="CT145" s="66">
        <f>CW142/CS142</f>
        <v>0.92821853379700714</v>
      </c>
      <c r="CU145" s="66">
        <f>1-CT145</f>
        <v>7.1781466202992861E-2</v>
      </c>
      <c r="DT145" s="1"/>
      <c r="DU145" s="1"/>
      <c r="DV145" s="1"/>
      <c r="DZ145" s="1"/>
      <c r="EA145" s="1"/>
      <c r="EB145" s="1"/>
      <c r="EC145" s="1"/>
      <c r="ED145" s="1"/>
      <c r="EE145" s="1"/>
      <c r="EF145" s="1"/>
      <c r="EG145" s="1"/>
      <c r="EH145" s="1"/>
    </row>
    <row r="146" spans="25:138" ht="16.5" x14ac:dyDescent="0.3">
      <c r="Y146" s="47">
        <v>2015</v>
      </c>
      <c r="Z146" s="82">
        <f>L142</f>
        <v>29577.136680000003</v>
      </c>
      <c r="AA146" s="83">
        <f>AA142</f>
        <v>7148.7703549999997</v>
      </c>
      <c r="AB146" s="83">
        <f>AP142</f>
        <v>3442.7525699999997</v>
      </c>
      <c r="AC146" s="83">
        <f>BE142</f>
        <v>349.81578000000002</v>
      </c>
      <c r="AD146" s="84">
        <f>BT142</f>
        <v>324.59000000000003</v>
      </c>
      <c r="AI146" s="113"/>
      <c r="AJ146" s="114"/>
      <c r="AK146" s="114"/>
      <c r="AL146" s="115"/>
      <c r="AM146" s="115"/>
      <c r="AN146" s="115"/>
      <c r="AU146" s="106"/>
      <c r="AV146" s="107"/>
      <c r="AW146" s="7">
        <f>DH142</f>
        <v>7087.7243290000006</v>
      </c>
      <c r="AX146" s="72">
        <f>DI142</f>
        <v>6377.7109390000005</v>
      </c>
      <c r="AY146" s="72">
        <f>DJ142</f>
        <v>6122.5484060000044</v>
      </c>
      <c r="AZ146" s="72">
        <f>DK142</f>
        <v>6060.5070516299975</v>
      </c>
      <c r="BA146" s="72">
        <f>DL142</f>
        <v>5897.2187397600019</v>
      </c>
      <c r="DT146" s="1"/>
      <c r="DU146" s="1"/>
      <c r="DV146" s="1"/>
      <c r="DZ146" s="1"/>
      <c r="EA146" s="1"/>
      <c r="EB146" s="1"/>
      <c r="EC146" s="1"/>
      <c r="ED146" s="1"/>
      <c r="EE146" s="1"/>
      <c r="EF146" s="1"/>
      <c r="EG146" s="1"/>
      <c r="EH146" s="1"/>
    </row>
    <row r="147" spans="25:138" ht="42.75" x14ac:dyDescent="0.3">
      <c r="Y147" s="47">
        <v>2019</v>
      </c>
      <c r="Z147" s="82">
        <f>P142</f>
        <v>26359.254253439991</v>
      </c>
      <c r="AA147" s="83">
        <f>AE142</f>
        <v>8600.5682110000016</v>
      </c>
      <c r="AB147" s="83">
        <f>AT142</f>
        <v>1170.1209000000001</v>
      </c>
      <c r="AC147" s="83">
        <f>BI142</f>
        <v>109.595304</v>
      </c>
      <c r="AD147" s="84">
        <f>BX142</f>
        <v>1671.7515989999997</v>
      </c>
      <c r="AI147" s="113"/>
      <c r="AJ147" s="81" t="s">
        <v>133</v>
      </c>
      <c r="AK147" s="81" t="s">
        <v>134</v>
      </c>
      <c r="AL147" s="81" t="s">
        <v>135</v>
      </c>
      <c r="AM147" s="81" t="s">
        <v>136</v>
      </c>
      <c r="AN147" s="81" t="s">
        <v>137</v>
      </c>
      <c r="AO147" s="55">
        <f>AK152/AK148</f>
        <v>1.2030835771615722</v>
      </c>
      <c r="AP147" s="144">
        <f>1-AO147</f>
        <v>-0.20308357716157222</v>
      </c>
      <c r="AQ147" s="144">
        <f>(AK152-AK148)/AK148</f>
        <v>0.20308357716157216</v>
      </c>
      <c r="AR147" s="56"/>
      <c r="AS147" s="56"/>
      <c r="AT147" s="56"/>
      <c r="AZ147" s="66">
        <f>BA146/AW146</f>
        <v>0.83203274648127212</v>
      </c>
      <c r="BA147" s="66">
        <f>1-AZ147</f>
        <v>0.16796725351872788</v>
      </c>
      <c r="DT147" s="1"/>
      <c r="DU147" s="1"/>
      <c r="DV147" s="1"/>
      <c r="DZ147" s="1"/>
      <c r="EA147" s="1"/>
      <c r="EB147" s="1"/>
      <c r="EC147" s="1"/>
      <c r="ED147" s="1"/>
      <c r="EE147" s="1"/>
      <c r="EF147" s="1"/>
      <c r="EG147" s="1"/>
      <c r="EH147" s="1"/>
    </row>
    <row r="148" spans="25:138" x14ac:dyDescent="0.25">
      <c r="AI148" s="47">
        <v>2015</v>
      </c>
      <c r="AJ148" s="53">
        <f>L142</f>
        <v>29577.136680000003</v>
      </c>
      <c r="AK148" s="53">
        <f>AA142</f>
        <v>7148.7703549999997</v>
      </c>
      <c r="AL148" s="54">
        <f>AP$142</f>
        <v>3442.7525699999997</v>
      </c>
      <c r="AM148" s="54">
        <f>BE$142</f>
        <v>349.81578000000002</v>
      </c>
      <c r="AN148" s="54">
        <f>BT$142</f>
        <v>324.59000000000003</v>
      </c>
      <c r="AO148" s="55">
        <f>AL152/AL148</f>
        <v>0.33987946452974405</v>
      </c>
      <c r="AP148" s="144">
        <f>1-AO148</f>
        <v>0.66012053547025595</v>
      </c>
      <c r="DT148" s="1"/>
      <c r="DU148" s="1"/>
      <c r="DV148" s="1"/>
      <c r="DZ148" s="1"/>
      <c r="EA148" s="1"/>
      <c r="EB148" s="1"/>
      <c r="EC148" s="1"/>
      <c r="ED148" s="1"/>
      <c r="EE148" s="1"/>
      <c r="EF148" s="1"/>
      <c r="EG148" s="1"/>
      <c r="EH148" s="1"/>
    </row>
    <row r="149" spans="25:138" x14ac:dyDescent="0.25">
      <c r="AI149" s="47">
        <v>2016</v>
      </c>
      <c r="AJ149" s="53">
        <f>M142</f>
        <v>27514.227711999978</v>
      </c>
      <c r="AK149" s="53">
        <f>AB142</f>
        <v>7525.7101119999988</v>
      </c>
      <c r="AL149" s="54">
        <f>AQ$142</f>
        <v>3020.1305639999996</v>
      </c>
      <c r="AM149" s="54">
        <f>BF$142</f>
        <v>443.03286999999995</v>
      </c>
      <c r="AN149" s="54">
        <f>BU$142</f>
        <v>1240.8458579999999</v>
      </c>
      <c r="AO149" s="55">
        <f>AN152/AN148</f>
        <v>5.1503484364891081</v>
      </c>
      <c r="AP149" s="144">
        <f>1-AO149</f>
        <v>-4.1503484364891081</v>
      </c>
      <c r="DT149" s="1"/>
      <c r="DU149" s="1"/>
      <c r="DV149" s="1"/>
      <c r="DZ149" s="1"/>
      <c r="EA149" s="1"/>
      <c r="EB149" s="1"/>
      <c r="EC149" s="1"/>
      <c r="ED149" s="1"/>
      <c r="EE149" s="1"/>
      <c r="EF149" s="1"/>
      <c r="EG149" s="1"/>
      <c r="EH149" s="1"/>
    </row>
    <row r="150" spans="25:138" x14ac:dyDescent="0.25">
      <c r="AI150" s="47">
        <v>2017</v>
      </c>
      <c r="AJ150" s="53">
        <f>N142</f>
        <v>27195.748287999995</v>
      </c>
      <c r="AK150" s="53">
        <f>AC142</f>
        <v>8080.0761560000001</v>
      </c>
      <c r="AL150" s="54">
        <f>AR$142</f>
        <v>1998.8991119999996</v>
      </c>
      <c r="AM150" s="54">
        <f>BG$142</f>
        <v>145.77309600000001</v>
      </c>
      <c r="AN150" s="54">
        <f>BV$142</f>
        <v>1498.6088670000001</v>
      </c>
      <c r="AO150" s="55">
        <f>AM152/AM148</f>
        <v>0.3132943402381676</v>
      </c>
      <c r="AP150" s="144">
        <f>1-AO150</f>
        <v>0.6867056597618324</v>
      </c>
      <c r="DT150" s="1"/>
      <c r="DU150" s="1"/>
      <c r="DV150" s="1"/>
      <c r="DZ150" s="1"/>
      <c r="EA150" s="1"/>
      <c r="EB150" s="1"/>
      <c r="EC150" s="1"/>
      <c r="ED150" s="1"/>
      <c r="EE150" s="1"/>
      <c r="EF150" s="1"/>
      <c r="EG150" s="1"/>
      <c r="EH150" s="1"/>
    </row>
    <row r="151" spans="25:138" x14ac:dyDescent="0.25">
      <c r="AI151" s="47">
        <v>2018</v>
      </c>
      <c r="AJ151" s="53">
        <f>O142</f>
        <v>27078.536384640007</v>
      </c>
      <c r="AK151" s="53">
        <f>AD142</f>
        <v>8225.5533839999971</v>
      </c>
      <c r="AL151" s="54">
        <f>AS$142</f>
        <v>1802.3478780000005</v>
      </c>
      <c r="AM151" s="54">
        <f>BH$142</f>
        <v>39.569459999999999</v>
      </c>
      <c r="AN151" s="54">
        <f>BW$142</f>
        <v>1366.3644330000002</v>
      </c>
      <c r="AO151" s="55">
        <f>AN152/AN148</f>
        <v>5.1503484364891081</v>
      </c>
      <c r="AP151" s="144">
        <f>1-AO151</f>
        <v>-4.1503484364891081</v>
      </c>
      <c r="DT151" s="1"/>
      <c r="DU151" s="1"/>
      <c r="DV151" s="1"/>
      <c r="DZ151" s="1"/>
      <c r="EA151" s="1"/>
      <c r="EB151" s="1"/>
      <c r="EC151" s="1"/>
      <c r="ED151" s="1"/>
      <c r="EE151" s="1"/>
      <c r="EF151" s="1"/>
      <c r="EG151" s="1"/>
      <c r="EH151" s="1"/>
    </row>
    <row r="152" spans="25:138" x14ac:dyDescent="0.25">
      <c r="AI152" s="47">
        <v>2019</v>
      </c>
      <c r="AJ152" s="53">
        <f>P142</f>
        <v>26359.254253439991</v>
      </c>
      <c r="AK152" s="53">
        <f>AE142</f>
        <v>8600.5682110000016</v>
      </c>
      <c r="AL152" s="54">
        <f>AT$142</f>
        <v>1170.1209000000001</v>
      </c>
      <c r="AM152" s="54">
        <f>BI$142</f>
        <v>109.595304</v>
      </c>
      <c r="AN152" s="54">
        <f>BX$142</f>
        <v>1671.7515989999997</v>
      </c>
      <c r="DT152" s="1"/>
      <c r="DU152" s="1"/>
      <c r="DV152" s="1"/>
      <c r="DZ152" s="1"/>
      <c r="EA152" s="1"/>
      <c r="EB152" s="1"/>
      <c r="EC152" s="1"/>
      <c r="ED152" s="1"/>
      <c r="EE152" s="1"/>
      <c r="EF152" s="1"/>
      <c r="EG152" s="1"/>
      <c r="EH152" s="1"/>
    </row>
    <row r="153" spans="25:138" x14ac:dyDescent="0.25">
      <c r="DT153" s="1"/>
      <c r="DU153" s="1"/>
      <c r="DV153" s="1"/>
      <c r="DZ153" s="1"/>
      <c r="EA153" s="1"/>
      <c r="EB153" s="1"/>
      <c r="EC153" s="1"/>
      <c r="ED153" s="1"/>
      <c r="EE153" s="1"/>
      <c r="EF153" s="1"/>
      <c r="EG153" s="1"/>
      <c r="EH153" s="1"/>
    </row>
    <row r="154" spans="25:138" x14ac:dyDescent="0.25">
      <c r="DT154" s="1"/>
      <c r="DU154" s="1"/>
      <c r="DV154" s="1"/>
      <c r="DZ154" s="1"/>
      <c r="EA154" s="1"/>
      <c r="EB154" s="1"/>
      <c r="EC154" s="1"/>
      <c r="ED154" s="1"/>
      <c r="EE154" s="1"/>
      <c r="EF154" s="1"/>
      <c r="EG154" s="1"/>
      <c r="EH154" s="1"/>
    </row>
    <row r="155" spans="25:138" x14ac:dyDescent="0.25">
      <c r="DT155" s="1"/>
      <c r="DU155" s="1"/>
      <c r="DV155" s="1"/>
      <c r="DZ155" s="1"/>
      <c r="EA155" s="1"/>
      <c r="EB155" s="1"/>
      <c r="EC155" s="1"/>
      <c r="ED155" s="1"/>
      <c r="EE155" s="1"/>
      <c r="EF155" s="1"/>
      <c r="EG155" s="1"/>
      <c r="EH155" s="1"/>
    </row>
    <row r="156" spans="25:138" x14ac:dyDescent="0.25">
      <c r="DT156" s="1"/>
      <c r="DU156" s="1"/>
      <c r="DV156" s="1"/>
      <c r="DZ156" s="1"/>
      <c r="EA156" s="1"/>
      <c r="EB156" s="1"/>
      <c r="EC156" s="1"/>
      <c r="ED156" s="1"/>
      <c r="EE156" s="1"/>
      <c r="EF156" s="1"/>
      <c r="EG156" s="1"/>
      <c r="EH156" s="1"/>
    </row>
    <row r="157" spans="25:138" x14ac:dyDescent="0.25">
      <c r="DT157" s="1"/>
      <c r="DU157" s="1"/>
      <c r="DV157" s="1"/>
      <c r="DZ157" s="1"/>
      <c r="EA157" s="1"/>
      <c r="EB157" s="1"/>
      <c r="EC157" s="1"/>
      <c r="ED157" s="1"/>
      <c r="EE157" s="1"/>
      <c r="EF157" s="1"/>
      <c r="EG157" s="1"/>
      <c r="EH157" s="1"/>
    </row>
    <row r="158" spans="25:138" x14ac:dyDescent="0.25">
      <c r="DT158" s="1"/>
      <c r="DU158" s="1"/>
      <c r="DV158" s="1"/>
      <c r="DZ158" s="1"/>
      <c r="EA158" s="1"/>
      <c r="EB158" s="1"/>
      <c r="EC158" s="1"/>
      <c r="ED158" s="1"/>
      <c r="EE158" s="1"/>
      <c r="EF158" s="1"/>
      <c r="EG158" s="1"/>
      <c r="EH158" s="1"/>
    </row>
    <row r="159" spans="25:138" x14ac:dyDescent="0.25">
      <c r="DT159" s="1"/>
      <c r="DU159" s="1"/>
      <c r="DV159" s="1"/>
      <c r="DZ159" s="1"/>
      <c r="EA159" s="1"/>
      <c r="EB159" s="1"/>
      <c r="EC159" s="1"/>
      <c r="ED159" s="1"/>
      <c r="EE159" s="1"/>
      <c r="EF159" s="1"/>
      <c r="EG159" s="1"/>
      <c r="EH159" s="1"/>
    </row>
    <row r="160" spans="25:138" x14ac:dyDescent="0.25">
      <c r="DT160" s="1"/>
      <c r="DU160" s="1"/>
      <c r="DV160" s="1"/>
      <c r="DZ160" s="1"/>
      <c r="EA160" s="1"/>
      <c r="EB160" s="1"/>
      <c r="EC160" s="1"/>
      <c r="ED160" s="1"/>
      <c r="EE160" s="1"/>
      <c r="EF160" s="1"/>
      <c r="EG160" s="1"/>
      <c r="EH160" s="1"/>
    </row>
    <row r="161" spans="124:138" x14ac:dyDescent="0.25">
      <c r="DT161" s="1"/>
      <c r="DU161" s="1"/>
      <c r="DV161" s="1"/>
      <c r="DZ161" s="1"/>
      <c r="EA161" s="1"/>
      <c r="EB161" s="1"/>
      <c r="EC161" s="1"/>
      <c r="ED161" s="1"/>
      <c r="EE161" s="1"/>
      <c r="EF161" s="1"/>
      <c r="EG161" s="1"/>
      <c r="EH161" s="1"/>
    </row>
    <row r="162" spans="124:138" x14ac:dyDescent="0.25">
      <c r="DT162" s="1"/>
      <c r="DU162" s="1"/>
      <c r="DV162" s="1"/>
      <c r="DZ162" s="1"/>
      <c r="EA162" s="1"/>
      <c r="EB162" s="1"/>
      <c r="EC162" s="1"/>
      <c r="ED162" s="1"/>
      <c r="EE162" s="1"/>
      <c r="EF162" s="1"/>
      <c r="EG162" s="1"/>
      <c r="EH162" s="1"/>
    </row>
    <row r="163" spans="124:138" x14ac:dyDescent="0.25">
      <c r="DT163" s="1"/>
      <c r="DU163" s="1"/>
      <c r="DV163" s="1"/>
      <c r="DZ163" s="1"/>
      <c r="EA163" s="1"/>
      <c r="EB163" s="1"/>
      <c r="EC163" s="1"/>
      <c r="ED163" s="1"/>
      <c r="EE163" s="1"/>
      <c r="EF163" s="1"/>
      <c r="EG163" s="1"/>
      <c r="EH163" s="1"/>
    </row>
    <row r="164" spans="124:138" x14ac:dyDescent="0.25">
      <c r="DT164" s="1"/>
      <c r="DU164" s="1"/>
      <c r="DV164" s="1"/>
      <c r="DZ164" s="1"/>
      <c r="EA164" s="1"/>
      <c r="EB164" s="1"/>
      <c r="EC164" s="1"/>
      <c r="ED164" s="1"/>
      <c r="EE164" s="1"/>
      <c r="EF164" s="1"/>
      <c r="EG164" s="1"/>
      <c r="EH164" s="1"/>
    </row>
    <row r="165" spans="124:138" x14ac:dyDescent="0.25">
      <c r="DT165" s="1"/>
      <c r="DU165" s="1"/>
      <c r="DV165" s="1"/>
      <c r="DZ165" s="1"/>
      <c r="EA165" s="1"/>
      <c r="EB165" s="1"/>
      <c r="EC165" s="1"/>
      <c r="ED165" s="1"/>
      <c r="EE165" s="1"/>
      <c r="EF165" s="1"/>
      <c r="EG165" s="1"/>
      <c r="EH165" s="1"/>
    </row>
    <row r="166" spans="124:138" x14ac:dyDescent="0.25">
      <c r="DT166" s="1"/>
      <c r="DU166" s="1"/>
      <c r="DV166" s="1"/>
      <c r="DZ166" s="1"/>
      <c r="EA166" s="1"/>
      <c r="EB166" s="1"/>
      <c r="EC166" s="1"/>
      <c r="ED166" s="1"/>
      <c r="EE166" s="1"/>
      <c r="EF166" s="1"/>
      <c r="EG166" s="1"/>
      <c r="EH166" s="1"/>
    </row>
    <row r="167" spans="124:138" x14ac:dyDescent="0.25">
      <c r="DT167" s="1"/>
      <c r="DU167" s="1"/>
      <c r="DV167" s="1"/>
      <c r="DZ167" s="1"/>
      <c r="EA167" s="1"/>
      <c r="EB167" s="1"/>
      <c r="EC167" s="1"/>
      <c r="ED167" s="1"/>
      <c r="EE167" s="1"/>
      <c r="EF167" s="1"/>
      <c r="EG167" s="1"/>
      <c r="EH167" s="1"/>
    </row>
    <row r="168" spans="124:138" x14ac:dyDescent="0.25">
      <c r="DT168" s="1"/>
      <c r="DU168" s="1"/>
      <c r="DV168" s="1"/>
      <c r="DZ168" s="1"/>
      <c r="EA168" s="1"/>
      <c r="EB168" s="1"/>
      <c r="EC168" s="1"/>
      <c r="ED168" s="1"/>
      <c r="EE168" s="1"/>
      <c r="EF168" s="1"/>
      <c r="EG168" s="1"/>
      <c r="EH168" s="1"/>
    </row>
    <row r="169" spans="124:138" x14ac:dyDescent="0.25">
      <c r="DT169" s="1"/>
      <c r="DU169" s="1"/>
      <c r="DV169" s="1"/>
      <c r="DZ169" s="1"/>
      <c r="EA169" s="1"/>
      <c r="EB169" s="1"/>
      <c r="EC169" s="1"/>
      <c r="ED169" s="1"/>
      <c r="EE169" s="1"/>
      <c r="EF169" s="1"/>
      <c r="EG169" s="1"/>
      <c r="EH169" s="1"/>
    </row>
    <row r="170" spans="124:138" x14ac:dyDescent="0.25">
      <c r="DT170" s="1"/>
      <c r="DU170" s="1"/>
      <c r="DV170" s="1"/>
      <c r="DZ170" s="1"/>
      <c r="EA170" s="1"/>
      <c r="EB170" s="1"/>
      <c r="EC170" s="1"/>
      <c r="ED170" s="1"/>
      <c r="EE170" s="1"/>
      <c r="EF170" s="1"/>
      <c r="EG170" s="1"/>
      <c r="EH170" s="1"/>
    </row>
    <row r="171" spans="124:138" x14ac:dyDescent="0.25">
      <c r="DT171" s="1"/>
      <c r="DU171" s="1"/>
      <c r="DV171" s="1"/>
      <c r="DZ171" s="1"/>
      <c r="EA171" s="1"/>
      <c r="EB171" s="1"/>
      <c r="EC171" s="1"/>
      <c r="ED171" s="1"/>
      <c r="EE171" s="1"/>
      <c r="EF171" s="1"/>
      <c r="EG171" s="1"/>
      <c r="EH171" s="1"/>
    </row>
    <row r="172" spans="124:138" x14ac:dyDescent="0.25">
      <c r="DT172" s="1"/>
      <c r="DU172" s="1"/>
      <c r="DV172" s="1"/>
      <c r="DZ172" s="1"/>
      <c r="EA172" s="1"/>
      <c r="EB172" s="1"/>
      <c r="EC172" s="1"/>
      <c r="ED172" s="1"/>
      <c r="EE172" s="1"/>
      <c r="EF172" s="1"/>
      <c r="EG172" s="1"/>
      <c r="EH172" s="1"/>
    </row>
    <row r="173" spans="124:138" x14ac:dyDescent="0.25">
      <c r="DT173" s="1"/>
      <c r="DU173" s="1"/>
      <c r="DV173" s="1"/>
      <c r="DZ173" s="1"/>
      <c r="EA173" s="1"/>
      <c r="EB173" s="1"/>
      <c r="EC173" s="1"/>
      <c r="ED173" s="1"/>
      <c r="EE173" s="1"/>
      <c r="EF173" s="1"/>
      <c r="EG173" s="1"/>
      <c r="EH173" s="1"/>
    </row>
    <row r="174" spans="124:138" x14ac:dyDescent="0.25">
      <c r="DT174" s="1"/>
      <c r="DU174" s="1"/>
      <c r="DV174" s="1"/>
      <c r="DZ174" s="1"/>
      <c r="EA174" s="1"/>
      <c r="EB174" s="1"/>
      <c r="EC174" s="1"/>
      <c r="ED174" s="1"/>
      <c r="EE174" s="1"/>
      <c r="EF174" s="1"/>
      <c r="EG174" s="1"/>
      <c r="EH174" s="1"/>
    </row>
    <row r="175" spans="124:138" x14ac:dyDescent="0.25">
      <c r="DT175" s="1"/>
      <c r="DU175" s="1"/>
      <c r="DV175" s="1"/>
      <c r="DZ175" s="1"/>
      <c r="EA175" s="1"/>
      <c r="EB175" s="1"/>
      <c r="EC175" s="1"/>
      <c r="ED175" s="1"/>
      <c r="EE175" s="1"/>
      <c r="EF175" s="1"/>
      <c r="EG175" s="1"/>
      <c r="EH175" s="1"/>
    </row>
    <row r="176" spans="124:138" x14ac:dyDescent="0.25">
      <c r="DT176" s="1"/>
      <c r="DU176" s="1"/>
      <c r="DV176" s="1"/>
      <c r="DZ176" s="1"/>
      <c r="EA176" s="1"/>
      <c r="EB176" s="1"/>
      <c r="EC176" s="1"/>
      <c r="ED176" s="1"/>
      <c r="EE176" s="1"/>
      <c r="EF176" s="1"/>
      <c r="EG176" s="1"/>
      <c r="EH176" s="1"/>
    </row>
    <row r="177" spans="124:138" x14ac:dyDescent="0.25">
      <c r="DT177" s="1"/>
      <c r="DU177" s="1"/>
      <c r="DV177" s="1"/>
      <c r="DZ177" s="1"/>
      <c r="EA177" s="1"/>
      <c r="EB177" s="1"/>
      <c r="EC177" s="1"/>
      <c r="ED177" s="1"/>
      <c r="EE177" s="1"/>
      <c r="EF177" s="1"/>
      <c r="EG177" s="1"/>
      <c r="EH177" s="1"/>
    </row>
    <row r="178" spans="124:138" x14ac:dyDescent="0.25">
      <c r="DT178" s="1"/>
      <c r="DU178" s="1"/>
      <c r="DV178" s="1"/>
      <c r="DZ178" s="1"/>
      <c r="EA178" s="1"/>
      <c r="EB178" s="1"/>
      <c r="EC178" s="1"/>
      <c r="ED178" s="1"/>
      <c r="EE178" s="1"/>
      <c r="EF178" s="1"/>
      <c r="EG178" s="1"/>
      <c r="EH178" s="1"/>
    </row>
    <row r="179" spans="124:138" x14ac:dyDescent="0.25">
      <c r="DT179" s="1"/>
      <c r="DU179" s="1"/>
      <c r="DV179" s="1"/>
      <c r="DZ179" s="1"/>
      <c r="EA179" s="1"/>
      <c r="EB179" s="1"/>
      <c r="EC179" s="1"/>
      <c r="ED179" s="1"/>
      <c r="EE179" s="1"/>
      <c r="EF179" s="1"/>
      <c r="EG179" s="1"/>
      <c r="EH179" s="1"/>
    </row>
    <row r="180" spans="124:138" x14ac:dyDescent="0.25">
      <c r="DT180" s="1"/>
      <c r="DU180" s="1"/>
      <c r="DV180" s="1"/>
      <c r="DZ180" s="1"/>
      <c r="EA180" s="1"/>
      <c r="EB180" s="1"/>
      <c r="EC180" s="1"/>
      <c r="ED180" s="1"/>
      <c r="EE180" s="1"/>
      <c r="EF180" s="1"/>
      <c r="EG180" s="1"/>
      <c r="EH180" s="1"/>
    </row>
    <row r="181" spans="124:138" x14ac:dyDescent="0.25">
      <c r="DT181" s="1"/>
      <c r="DU181" s="1"/>
      <c r="DV181" s="1"/>
      <c r="DZ181" s="1"/>
      <c r="EA181" s="1"/>
      <c r="EB181" s="1"/>
      <c r="EC181" s="1"/>
      <c r="ED181" s="1"/>
      <c r="EE181" s="1"/>
      <c r="EF181" s="1"/>
      <c r="EG181" s="1"/>
      <c r="EH181" s="1"/>
    </row>
    <row r="182" spans="124:138" x14ac:dyDescent="0.25">
      <c r="DT182" s="1"/>
      <c r="DU182" s="1"/>
      <c r="DV182" s="1"/>
      <c r="DZ182" s="1"/>
      <c r="EA182" s="1"/>
      <c r="EB182" s="1"/>
      <c r="EC182" s="1"/>
      <c r="ED182" s="1"/>
      <c r="EE182" s="1"/>
      <c r="EF182" s="1"/>
      <c r="EG182" s="1"/>
      <c r="EH182" s="1"/>
    </row>
    <row r="183" spans="124:138" x14ac:dyDescent="0.25">
      <c r="DT183" s="1"/>
      <c r="DU183" s="1"/>
      <c r="DV183" s="1"/>
      <c r="DZ183" s="1"/>
      <c r="EA183" s="1"/>
      <c r="EB183" s="1"/>
      <c r="EC183" s="1"/>
      <c r="ED183" s="1"/>
      <c r="EE183" s="1"/>
      <c r="EF183" s="1"/>
      <c r="EG183" s="1"/>
      <c r="EH183" s="1"/>
    </row>
    <row r="184" spans="124:138" x14ac:dyDescent="0.25">
      <c r="DT184" s="1"/>
      <c r="DU184" s="1"/>
      <c r="DV184" s="1"/>
      <c r="DZ184" s="1"/>
      <c r="EA184" s="1"/>
      <c r="EB184" s="1"/>
      <c r="EC184" s="1"/>
      <c r="ED184" s="1"/>
      <c r="EE184" s="1"/>
      <c r="EF184" s="1"/>
      <c r="EG184" s="1"/>
      <c r="EH184" s="1"/>
    </row>
    <row r="185" spans="124:138" x14ac:dyDescent="0.25">
      <c r="DT185" s="1"/>
      <c r="DU185" s="1"/>
      <c r="DV185" s="1"/>
      <c r="DZ185" s="1"/>
      <c r="EA185" s="1"/>
      <c r="EB185" s="1"/>
      <c r="EC185" s="1"/>
      <c r="ED185" s="1"/>
      <c r="EE185" s="1"/>
      <c r="EF185" s="1"/>
      <c r="EG185" s="1"/>
      <c r="EH185" s="1"/>
    </row>
    <row r="186" spans="124:138" x14ac:dyDescent="0.25">
      <c r="DT186" s="1"/>
      <c r="DU186" s="1"/>
      <c r="DV186" s="1"/>
      <c r="DZ186" s="1"/>
      <c r="EA186" s="1"/>
      <c r="EB186" s="1"/>
      <c r="EC186" s="1"/>
      <c r="ED186" s="1"/>
      <c r="EE186" s="1"/>
      <c r="EF186" s="1"/>
      <c r="EG186" s="1"/>
      <c r="EH186" s="1"/>
    </row>
    <row r="187" spans="124:138" x14ac:dyDescent="0.25">
      <c r="DT187" s="1"/>
      <c r="DU187" s="1"/>
      <c r="DV187" s="1"/>
      <c r="DZ187" s="1"/>
      <c r="EA187" s="1"/>
      <c r="EB187" s="1"/>
      <c r="EC187" s="1"/>
      <c r="ED187" s="1"/>
      <c r="EE187" s="1"/>
      <c r="EF187" s="1"/>
      <c r="EG187" s="1"/>
      <c r="EH187" s="1"/>
    </row>
    <row r="188" spans="124:138" x14ac:dyDescent="0.25">
      <c r="DT188" s="1"/>
      <c r="DU188" s="1"/>
      <c r="DV188" s="1"/>
      <c r="DZ188" s="1"/>
      <c r="EA188" s="1"/>
      <c r="EB188" s="1"/>
      <c r="EC188" s="1"/>
      <c r="ED188" s="1"/>
      <c r="EE188" s="1"/>
      <c r="EF188" s="1"/>
      <c r="EG188" s="1"/>
      <c r="EH188" s="1"/>
    </row>
    <row r="189" spans="124:138" x14ac:dyDescent="0.25">
      <c r="DT189" s="1"/>
      <c r="DU189" s="1"/>
      <c r="DV189" s="1"/>
      <c r="DZ189" s="1"/>
      <c r="EA189" s="1"/>
      <c r="EB189" s="1"/>
      <c r="EC189" s="1"/>
      <c r="ED189" s="1"/>
      <c r="EE189" s="1"/>
      <c r="EF189" s="1"/>
      <c r="EG189" s="1"/>
      <c r="EH189" s="1"/>
    </row>
    <row r="190" spans="124:138" x14ac:dyDescent="0.25">
      <c r="DT190" s="1"/>
      <c r="DU190" s="1"/>
      <c r="DV190" s="1"/>
      <c r="DZ190" s="1"/>
      <c r="EA190" s="1"/>
      <c r="EB190" s="1"/>
      <c r="EC190" s="1"/>
      <c r="ED190" s="1"/>
      <c r="EE190" s="1"/>
      <c r="EF190" s="1"/>
      <c r="EG190" s="1"/>
      <c r="EH190" s="1"/>
    </row>
    <row r="191" spans="124:138" x14ac:dyDescent="0.25">
      <c r="DT191" s="1"/>
      <c r="DU191" s="1"/>
      <c r="DV191" s="1"/>
      <c r="DZ191" s="1"/>
      <c r="EA191" s="1"/>
      <c r="EB191" s="1"/>
      <c r="EC191" s="1"/>
      <c r="ED191" s="1"/>
      <c r="EE191" s="1"/>
      <c r="EF191" s="1"/>
      <c r="EG191" s="1"/>
      <c r="EH191" s="1"/>
    </row>
    <row r="192" spans="124:138" x14ac:dyDescent="0.25">
      <c r="DT192" s="1"/>
      <c r="DU192" s="1"/>
      <c r="DV192" s="1"/>
      <c r="DZ192" s="1"/>
      <c r="EA192" s="1"/>
      <c r="EB192" s="1"/>
      <c r="EC192" s="1"/>
      <c r="ED192" s="1"/>
      <c r="EE192" s="1"/>
      <c r="EF192" s="1"/>
      <c r="EG192" s="1"/>
      <c r="EH192" s="1"/>
    </row>
    <row r="193" spans="124:138" x14ac:dyDescent="0.25">
      <c r="DT193" s="1"/>
      <c r="DU193" s="1"/>
      <c r="DV193" s="1"/>
      <c r="DZ193" s="1"/>
      <c r="EA193" s="1"/>
      <c r="EB193" s="1"/>
      <c r="EC193" s="1"/>
      <c r="ED193" s="1"/>
      <c r="EE193" s="1"/>
      <c r="EF193" s="1"/>
      <c r="EG193" s="1"/>
      <c r="EH193" s="1"/>
    </row>
    <row r="194" spans="124:138" x14ac:dyDescent="0.25">
      <c r="DT194" s="1"/>
      <c r="DU194" s="1"/>
      <c r="DV194" s="1"/>
      <c r="DZ194" s="1"/>
      <c r="EA194" s="1"/>
      <c r="EB194" s="1"/>
      <c r="EC194" s="1"/>
      <c r="ED194" s="1"/>
      <c r="EE194" s="1"/>
      <c r="EF194" s="1"/>
      <c r="EG194" s="1"/>
      <c r="EH194" s="1"/>
    </row>
    <row r="195" spans="124:138" x14ac:dyDescent="0.25">
      <c r="DT195" s="1"/>
      <c r="DU195" s="1"/>
      <c r="DV195" s="1"/>
      <c r="DZ195" s="1"/>
      <c r="EA195" s="1"/>
      <c r="EB195" s="1"/>
      <c r="EC195" s="1"/>
      <c r="ED195" s="1"/>
      <c r="EE195" s="1"/>
      <c r="EF195" s="1"/>
      <c r="EG195" s="1"/>
      <c r="EH195" s="1"/>
    </row>
    <row r="196" spans="124:138" x14ac:dyDescent="0.25">
      <c r="DT196" s="1"/>
      <c r="DU196" s="1"/>
      <c r="DV196" s="1"/>
      <c r="DZ196" s="1"/>
      <c r="EA196" s="1"/>
      <c r="EB196" s="1"/>
      <c r="EC196" s="1"/>
      <c r="ED196" s="1"/>
      <c r="EE196" s="1"/>
      <c r="EF196" s="1"/>
      <c r="EG196" s="1"/>
      <c r="EH196" s="1"/>
    </row>
    <row r="197" spans="124:138" x14ac:dyDescent="0.25">
      <c r="DT197" s="1"/>
      <c r="DU197" s="1"/>
      <c r="DV197" s="1"/>
      <c r="DZ197" s="1"/>
      <c r="EA197" s="1"/>
      <c r="EB197" s="1"/>
      <c r="EC197" s="1"/>
      <c r="ED197" s="1"/>
      <c r="EE197" s="1"/>
      <c r="EF197" s="1"/>
      <c r="EG197" s="1"/>
      <c r="EH197" s="1"/>
    </row>
    <row r="198" spans="124:138" x14ac:dyDescent="0.25">
      <c r="DT198" s="1"/>
      <c r="DU198" s="1"/>
      <c r="DV198" s="1"/>
      <c r="DZ198" s="1"/>
      <c r="EA198" s="1"/>
      <c r="EB198" s="1"/>
      <c r="EC198" s="1"/>
      <c r="ED198" s="1"/>
      <c r="EE198" s="1"/>
      <c r="EF198" s="1"/>
      <c r="EG198" s="1"/>
      <c r="EH198" s="1"/>
    </row>
    <row r="199" spans="124:138" x14ac:dyDescent="0.25">
      <c r="DT199" s="1"/>
      <c r="DU199" s="1"/>
      <c r="DV199" s="1"/>
      <c r="DZ199" s="1"/>
      <c r="EA199" s="1"/>
      <c r="EB199" s="1"/>
      <c r="EC199" s="1"/>
      <c r="ED199" s="1"/>
      <c r="EE199" s="1"/>
      <c r="EF199" s="1"/>
      <c r="EG199" s="1"/>
      <c r="EH199" s="1"/>
    </row>
    <row r="200" spans="124:138" x14ac:dyDescent="0.25">
      <c r="DT200" s="1"/>
      <c r="DU200" s="1"/>
      <c r="DV200" s="1"/>
      <c r="DZ200" s="1"/>
      <c r="EA200" s="1"/>
      <c r="EB200" s="1"/>
      <c r="EC200" s="1"/>
      <c r="ED200" s="1"/>
      <c r="EE200" s="1"/>
      <c r="EF200" s="1"/>
      <c r="EG200" s="1"/>
      <c r="EH200" s="1"/>
    </row>
    <row r="201" spans="124:138" x14ac:dyDescent="0.25">
      <c r="DT201" s="1"/>
      <c r="DU201" s="1"/>
      <c r="DV201" s="1"/>
      <c r="DZ201" s="1"/>
      <c r="EA201" s="1"/>
      <c r="EB201" s="1"/>
      <c r="EC201" s="1"/>
      <c r="ED201" s="1"/>
      <c r="EE201" s="1"/>
      <c r="EF201" s="1"/>
      <c r="EG201" s="1"/>
      <c r="EH201" s="1"/>
    </row>
    <row r="202" spans="124:138" x14ac:dyDescent="0.25">
      <c r="DT202" s="1"/>
      <c r="DU202" s="1"/>
      <c r="DV202" s="1"/>
      <c r="DZ202" s="1"/>
      <c r="EA202" s="1"/>
      <c r="EB202" s="1"/>
      <c r="EC202" s="1"/>
      <c r="ED202" s="1"/>
      <c r="EE202" s="1"/>
      <c r="EF202" s="1"/>
      <c r="EG202" s="1"/>
      <c r="EH202" s="1"/>
    </row>
    <row r="203" spans="124:138" x14ac:dyDescent="0.25">
      <c r="DT203" s="1"/>
      <c r="DU203" s="1"/>
      <c r="DV203" s="1"/>
      <c r="DZ203" s="1"/>
      <c r="EA203" s="1"/>
      <c r="EB203" s="1"/>
      <c r="EC203" s="1"/>
      <c r="ED203" s="1"/>
      <c r="EE203" s="1"/>
      <c r="EF203" s="1"/>
      <c r="EG203" s="1"/>
      <c r="EH203" s="1"/>
    </row>
    <row r="204" spans="124:138" x14ac:dyDescent="0.25">
      <c r="DT204" s="1"/>
      <c r="DU204" s="1"/>
      <c r="DV204" s="1"/>
      <c r="DZ204" s="1"/>
      <c r="EA204" s="1"/>
      <c r="EB204" s="1"/>
      <c r="EC204" s="1"/>
      <c r="ED204" s="1"/>
      <c r="EE204" s="1"/>
      <c r="EF204" s="1"/>
      <c r="EG204" s="1"/>
      <c r="EH204" s="1"/>
    </row>
    <row r="205" spans="124:138" x14ac:dyDescent="0.25">
      <c r="DT205" s="1"/>
      <c r="DU205" s="1"/>
      <c r="DV205" s="1"/>
      <c r="DZ205" s="1"/>
      <c r="EA205" s="1"/>
      <c r="EB205" s="1"/>
      <c r="EC205" s="1"/>
      <c r="ED205" s="1"/>
      <c r="EE205" s="1"/>
      <c r="EF205" s="1"/>
      <c r="EG205" s="1"/>
      <c r="EH205" s="1"/>
    </row>
    <row r="206" spans="124:138" x14ac:dyDescent="0.25">
      <c r="DT206" s="1"/>
      <c r="DU206" s="1"/>
      <c r="DV206" s="1"/>
      <c r="DZ206" s="1"/>
      <c r="EA206" s="1"/>
      <c r="EB206" s="1"/>
      <c r="EC206" s="1"/>
      <c r="ED206" s="1"/>
      <c r="EE206" s="1"/>
      <c r="EF206" s="1"/>
      <c r="EG206" s="1"/>
      <c r="EH206" s="1"/>
    </row>
    <row r="207" spans="124:138" x14ac:dyDescent="0.25">
      <c r="DT207" s="1"/>
      <c r="DU207" s="1"/>
      <c r="DV207" s="1"/>
      <c r="DZ207" s="1"/>
      <c r="EA207" s="1"/>
      <c r="EB207" s="1"/>
      <c r="EC207" s="1"/>
      <c r="ED207" s="1"/>
      <c r="EE207" s="1"/>
      <c r="EF207" s="1"/>
      <c r="EG207" s="1"/>
      <c r="EH207" s="1"/>
    </row>
    <row r="208" spans="124:138" x14ac:dyDescent="0.25">
      <c r="DT208" s="1"/>
      <c r="DU208" s="1"/>
      <c r="DV208" s="1"/>
      <c r="DZ208" s="1"/>
      <c r="EA208" s="1"/>
      <c r="EB208" s="1"/>
      <c r="EC208" s="1"/>
      <c r="ED208" s="1"/>
      <c r="EE208" s="1"/>
      <c r="EF208" s="1"/>
      <c r="EG208" s="1"/>
      <c r="EH208" s="1"/>
    </row>
    <row r="209" spans="124:138" x14ac:dyDescent="0.25">
      <c r="DT209" s="1"/>
      <c r="DU209" s="1"/>
      <c r="DV209" s="1"/>
      <c r="DZ209" s="1"/>
      <c r="EA209" s="1"/>
      <c r="EB209" s="1"/>
      <c r="EC209" s="1"/>
      <c r="ED209" s="1"/>
      <c r="EE209" s="1"/>
      <c r="EF209" s="1"/>
      <c r="EG209" s="1"/>
      <c r="EH209" s="1"/>
    </row>
    <row r="210" spans="124:138" x14ac:dyDescent="0.25">
      <c r="DT210" s="1"/>
      <c r="DU210" s="1"/>
      <c r="DV210" s="1"/>
      <c r="DZ210" s="1"/>
      <c r="EA210" s="1"/>
      <c r="EB210" s="1"/>
      <c r="EC210" s="1"/>
      <c r="ED210" s="1"/>
      <c r="EE210" s="1"/>
      <c r="EF210" s="1"/>
      <c r="EG210" s="1"/>
      <c r="EH210" s="1"/>
    </row>
    <row r="211" spans="124:138" x14ac:dyDescent="0.25">
      <c r="DT211" s="1"/>
      <c r="DU211" s="1"/>
      <c r="DV211" s="1"/>
      <c r="DZ211" s="1"/>
      <c r="EA211" s="1"/>
      <c r="EB211" s="1"/>
      <c r="EC211" s="1"/>
      <c r="ED211" s="1"/>
      <c r="EE211" s="1"/>
      <c r="EF211" s="1"/>
      <c r="EG211" s="1"/>
      <c r="EH211" s="1"/>
    </row>
    <row r="212" spans="124:138" x14ac:dyDescent="0.25">
      <c r="DT212" s="1"/>
      <c r="DU212" s="1"/>
      <c r="DV212" s="1"/>
      <c r="DZ212" s="1"/>
      <c r="EA212" s="1"/>
      <c r="EB212" s="1"/>
      <c r="EC212" s="1"/>
      <c r="ED212" s="1"/>
      <c r="EE212" s="1"/>
      <c r="EF212" s="1"/>
      <c r="EG212" s="1"/>
      <c r="EH212" s="1"/>
    </row>
    <row r="213" spans="124:138" x14ac:dyDescent="0.25">
      <c r="DT213" s="1"/>
      <c r="DU213" s="1"/>
      <c r="DV213" s="1"/>
      <c r="DZ213" s="1"/>
      <c r="EA213" s="1"/>
      <c r="EB213" s="1"/>
      <c r="EC213" s="1"/>
      <c r="ED213" s="1"/>
      <c r="EE213" s="1"/>
      <c r="EF213" s="1"/>
      <c r="EG213" s="1"/>
      <c r="EH213" s="1"/>
    </row>
    <row r="214" spans="124:138" x14ac:dyDescent="0.25">
      <c r="DT214" s="1"/>
      <c r="DU214" s="1"/>
      <c r="DV214" s="1"/>
      <c r="DZ214" s="1"/>
      <c r="EA214" s="1"/>
      <c r="EB214" s="1"/>
      <c r="EC214" s="1"/>
      <c r="ED214" s="1"/>
      <c r="EE214" s="1"/>
      <c r="EF214" s="1"/>
      <c r="EG214" s="1"/>
      <c r="EH214" s="1"/>
    </row>
    <row r="215" spans="124:138" x14ac:dyDescent="0.25">
      <c r="DT215" s="1"/>
      <c r="DU215" s="1"/>
      <c r="DV215" s="1"/>
      <c r="DZ215" s="1"/>
      <c r="EA215" s="1"/>
      <c r="EB215" s="1"/>
      <c r="EC215" s="1"/>
      <c r="ED215" s="1"/>
      <c r="EE215" s="1"/>
      <c r="EF215" s="1"/>
      <c r="EG215" s="1"/>
      <c r="EH215" s="1"/>
    </row>
    <row r="216" spans="124:138" x14ac:dyDescent="0.25">
      <c r="DT216" s="1"/>
      <c r="DU216" s="1"/>
      <c r="DV216" s="1"/>
      <c r="DZ216" s="1"/>
      <c r="EA216" s="1"/>
      <c r="EB216" s="1"/>
      <c r="EC216" s="1"/>
      <c r="ED216" s="1"/>
      <c r="EE216" s="1"/>
      <c r="EF216" s="1"/>
      <c r="EG216" s="1"/>
      <c r="EH216" s="1"/>
    </row>
    <row r="217" spans="124:138" x14ac:dyDescent="0.25">
      <c r="DT217" s="1"/>
      <c r="DU217" s="1"/>
      <c r="DV217" s="1"/>
      <c r="DZ217" s="1"/>
      <c r="EA217" s="1"/>
      <c r="EB217" s="1"/>
      <c r="EC217" s="1"/>
      <c r="ED217" s="1"/>
      <c r="EE217" s="1"/>
      <c r="EF217" s="1"/>
      <c r="EG217" s="1"/>
      <c r="EH217" s="1"/>
    </row>
    <row r="218" spans="124:138" x14ac:dyDescent="0.25">
      <c r="DT218" s="1"/>
      <c r="DU218" s="1"/>
      <c r="DV218" s="1"/>
      <c r="DZ218" s="1"/>
      <c r="EA218" s="1"/>
      <c r="EB218" s="1"/>
      <c r="EC218" s="1"/>
      <c r="ED218" s="1"/>
      <c r="EE218" s="1"/>
      <c r="EF218" s="1"/>
      <c r="EG218" s="1"/>
      <c r="EH218" s="1"/>
    </row>
    <row r="219" spans="124:138" x14ac:dyDescent="0.25">
      <c r="DT219" s="1"/>
      <c r="DU219" s="1"/>
      <c r="DV219" s="1"/>
      <c r="DZ219" s="1"/>
      <c r="EA219" s="1"/>
      <c r="EB219" s="1"/>
      <c r="EC219" s="1"/>
      <c r="ED219" s="1"/>
      <c r="EE219" s="1"/>
      <c r="EF219" s="1"/>
      <c r="EG219" s="1"/>
      <c r="EH219" s="1"/>
    </row>
    <row r="220" spans="124:138" x14ac:dyDescent="0.25">
      <c r="DT220" s="1"/>
      <c r="DU220" s="1"/>
      <c r="DV220" s="1"/>
      <c r="DZ220" s="1"/>
      <c r="EA220" s="1"/>
      <c r="EB220" s="1"/>
      <c r="EC220" s="1"/>
      <c r="ED220" s="1"/>
      <c r="EE220" s="1"/>
      <c r="EF220" s="1"/>
      <c r="EG220" s="1"/>
      <c r="EH220" s="1"/>
    </row>
    <row r="221" spans="124:138" x14ac:dyDescent="0.25">
      <c r="DT221" s="1"/>
      <c r="DU221" s="1"/>
      <c r="DV221" s="1"/>
      <c r="DZ221" s="1"/>
      <c r="EA221" s="1"/>
      <c r="EB221" s="1"/>
      <c r="EC221" s="1"/>
      <c r="ED221" s="1"/>
      <c r="EE221" s="1"/>
      <c r="EF221" s="1"/>
      <c r="EG221" s="1"/>
      <c r="EH221" s="1"/>
    </row>
    <row r="222" spans="124:138" x14ac:dyDescent="0.25">
      <c r="DT222" s="1"/>
      <c r="DU222" s="1"/>
      <c r="DV222" s="1"/>
      <c r="DZ222" s="1"/>
      <c r="EA222" s="1"/>
      <c r="EB222" s="1"/>
      <c r="EC222" s="1"/>
      <c r="ED222" s="1"/>
      <c r="EE222" s="1"/>
      <c r="EF222" s="1"/>
      <c r="EG222" s="1"/>
      <c r="EH222" s="1"/>
    </row>
    <row r="223" spans="124:138" x14ac:dyDescent="0.25">
      <c r="DT223" s="1"/>
      <c r="DU223" s="1"/>
      <c r="DV223" s="1"/>
      <c r="DZ223" s="1"/>
      <c r="EA223" s="1"/>
      <c r="EB223" s="1"/>
      <c r="EC223" s="1"/>
      <c r="ED223" s="1"/>
      <c r="EE223" s="1"/>
      <c r="EF223" s="1"/>
      <c r="EG223" s="1"/>
      <c r="EH223" s="1"/>
    </row>
    <row r="224" spans="124:138" x14ac:dyDescent="0.25">
      <c r="DT224" s="1"/>
      <c r="DU224" s="1"/>
      <c r="DV224" s="1"/>
      <c r="DZ224" s="1"/>
      <c r="EA224" s="1"/>
      <c r="EB224" s="1"/>
      <c r="EC224" s="1"/>
      <c r="ED224" s="1"/>
      <c r="EE224" s="1"/>
      <c r="EF224" s="1"/>
      <c r="EG224" s="1"/>
      <c r="EH224" s="1"/>
    </row>
    <row r="225" spans="124:138" x14ac:dyDescent="0.25">
      <c r="DT225" s="1"/>
      <c r="DU225" s="1"/>
      <c r="DV225" s="1"/>
      <c r="DZ225" s="1"/>
      <c r="EA225" s="1"/>
      <c r="EB225" s="1"/>
      <c r="EC225" s="1"/>
      <c r="ED225" s="1"/>
      <c r="EE225" s="1"/>
      <c r="EF225" s="1"/>
      <c r="EG225" s="1"/>
      <c r="EH225" s="1"/>
    </row>
    <row r="226" spans="124:138" x14ac:dyDescent="0.25">
      <c r="DT226" s="1"/>
      <c r="DU226" s="1"/>
      <c r="DV226" s="1"/>
      <c r="DZ226" s="1"/>
      <c r="EA226" s="1"/>
      <c r="EB226" s="1"/>
      <c r="EC226" s="1"/>
      <c r="ED226" s="1"/>
      <c r="EE226" s="1"/>
      <c r="EF226" s="1"/>
      <c r="EG226" s="1"/>
      <c r="EH226" s="1"/>
    </row>
    <row r="227" spans="124:138" x14ac:dyDescent="0.25">
      <c r="DT227" s="1"/>
      <c r="DU227" s="1"/>
      <c r="DV227" s="1"/>
      <c r="DZ227" s="1"/>
      <c r="EA227" s="1"/>
      <c r="EB227" s="1"/>
      <c r="EC227" s="1"/>
      <c r="ED227" s="1"/>
      <c r="EE227" s="1"/>
      <c r="EF227" s="1"/>
      <c r="EG227" s="1"/>
      <c r="EH227" s="1"/>
    </row>
    <row r="228" spans="124:138" x14ac:dyDescent="0.25">
      <c r="DT228" s="1"/>
      <c r="DU228" s="1"/>
      <c r="DV228" s="1"/>
      <c r="DZ228" s="1"/>
      <c r="EA228" s="1"/>
      <c r="EB228" s="1"/>
      <c r="EC228" s="1"/>
      <c r="ED228" s="1"/>
      <c r="EE228" s="1"/>
      <c r="EF228" s="1"/>
      <c r="EG228" s="1"/>
      <c r="EH228" s="1"/>
    </row>
    <row r="229" spans="124:138" x14ac:dyDescent="0.25">
      <c r="DT229" s="1"/>
      <c r="DU229" s="1"/>
      <c r="DV229" s="1"/>
      <c r="DZ229" s="1"/>
      <c r="EA229" s="1"/>
      <c r="EB229" s="1"/>
      <c r="EC229" s="1"/>
      <c r="ED229" s="1"/>
      <c r="EE229" s="1"/>
      <c r="EF229" s="1"/>
      <c r="EG229" s="1"/>
      <c r="EH229" s="1"/>
    </row>
    <row r="230" spans="124:138" x14ac:dyDescent="0.25">
      <c r="DT230" s="1"/>
      <c r="DU230" s="1"/>
      <c r="DV230" s="1"/>
      <c r="DZ230" s="1"/>
      <c r="EA230" s="1"/>
      <c r="EB230" s="1"/>
      <c r="EC230" s="1"/>
      <c r="ED230" s="1"/>
      <c r="EE230" s="1"/>
      <c r="EF230" s="1"/>
      <c r="EG230" s="1"/>
      <c r="EH230" s="1"/>
    </row>
    <row r="231" spans="124:138" x14ac:dyDescent="0.25">
      <c r="DT231" s="1"/>
      <c r="DU231" s="1"/>
      <c r="DV231" s="1"/>
      <c r="DZ231" s="1"/>
      <c r="EA231" s="1"/>
      <c r="EB231" s="1"/>
      <c r="EC231" s="1"/>
      <c r="ED231" s="1"/>
      <c r="EE231" s="1"/>
      <c r="EF231" s="1"/>
      <c r="EG231" s="1"/>
      <c r="EH231" s="1"/>
    </row>
    <row r="232" spans="124:138" x14ac:dyDescent="0.25">
      <c r="DT232" s="1"/>
      <c r="DU232" s="1"/>
      <c r="DV232" s="1"/>
      <c r="DZ232" s="1"/>
      <c r="EA232" s="1"/>
      <c r="EB232" s="1"/>
      <c r="EC232" s="1"/>
      <c r="ED232" s="1"/>
      <c r="EE232" s="1"/>
      <c r="EF232" s="1"/>
      <c r="EG232" s="1"/>
      <c r="EH232" s="1"/>
    </row>
    <row r="233" spans="124:138" x14ac:dyDescent="0.25">
      <c r="DT233" s="1"/>
      <c r="DU233" s="1"/>
      <c r="DV233" s="1"/>
      <c r="DZ233" s="1"/>
      <c r="EA233" s="1"/>
      <c r="EB233" s="1"/>
      <c r="EC233" s="1"/>
      <c r="ED233" s="1"/>
      <c r="EE233" s="1"/>
      <c r="EF233" s="1"/>
      <c r="EG233" s="1"/>
      <c r="EH233" s="1"/>
    </row>
    <row r="234" spans="124:138" x14ac:dyDescent="0.25">
      <c r="DT234" s="1"/>
      <c r="DU234" s="1"/>
      <c r="DV234" s="1"/>
      <c r="DZ234" s="1"/>
      <c r="EA234" s="1"/>
      <c r="EB234" s="1"/>
      <c r="EC234" s="1"/>
      <c r="ED234" s="1"/>
      <c r="EE234" s="1"/>
      <c r="EF234" s="1"/>
      <c r="EG234" s="1"/>
      <c r="EH234" s="1"/>
    </row>
    <row r="235" spans="124:138" x14ac:dyDescent="0.25">
      <c r="DT235" s="1"/>
      <c r="DU235" s="1"/>
      <c r="DV235" s="1"/>
      <c r="DZ235" s="1"/>
      <c r="EA235" s="1"/>
      <c r="EB235" s="1"/>
      <c r="EC235" s="1"/>
      <c r="ED235" s="1"/>
      <c r="EE235" s="1"/>
      <c r="EF235" s="1"/>
      <c r="EG235" s="1"/>
      <c r="EH235" s="1"/>
    </row>
    <row r="236" spans="124:138" x14ac:dyDescent="0.25">
      <c r="DT236" s="1"/>
      <c r="DU236" s="1"/>
      <c r="DV236" s="1"/>
      <c r="DZ236" s="1"/>
      <c r="EA236" s="1"/>
      <c r="EB236" s="1"/>
      <c r="EC236" s="1"/>
      <c r="ED236" s="1"/>
      <c r="EE236" s="1"/>
      <c r="EF236" s="1"/>
      <c r="EG236" s="1"/>
      <c r="EH236" s="1"/>
    </row>
    <row r="237" spans="124:138" x14ac:dyDescent="0.25">
      <c r="DT237" s="1"/>
      <c r="DU237" s="1"/>
      <c r="DV237" s="1"/>
      <c r="DZ237" s="1"/>
      <c r="EA237" s="1"/>
      <c r="EB237" s="1"/>
      <c r="EC237" s="1"/>
      <c r="ED237" s="1"/>
      <c r="EE237" s="1"/>
      <c r="EF237" s="1"/>
      <c r="EG237" s="1"/>
      <c r="EH237" s="1"/>
    </row>
    <row r="238" spans="124:138" x14ac:dyDescent="0.25">
      <c r="DT238" s="1"/>
      <c r="DU238" s="1"/>
      <c r="DV238" s="1"/>
      <c r="DZ238" s="1"/>
      <c r="EA238" s="1"/>
      <c r="EB238" s="1"/>
      <c r="EC238" s="1"/>
      <c r="ED238" s="1"/>
      <c r="EE238" s="1"/>
      <c r="EF238" s="1"/>
      <c r="EG238" s="1"/>
      <c r="EH238" s="1"/>
    </row>
    <row r="239" spans="124:138" x14ac:dyDescent="0.25">
      <c r="DT239" s="1"/>
      <c r="DU239" s="1"/>
      <c r="DV239" s="1"/>
      <c r="DZ239" s="1"/>
      <c r="EA239" s="1"/>
      <c r="EB239" s="1"/>
      <c r="EC239" s="1"/>
      <c r="ED239" s="1"/>
      <c r="EE239" s="1"/>
      <c r="EF239" s="1"/>
      <c r="EG239" s="1"/>
      <c r="EH239" s="1"/>
    </row>
    <row r="240" spans="124:138" x14ac:dyDescent="0.25">
      <c r="DT240" s="1"/>
      <c r="DU240" s="1"/>
      <c r="DV240" s="1"/>
      <c r="DZ240" s="1"/>
      <c r="EA240" s="1"/>
      <c r="EB240" s="1"/>
      <c r="EC240" s="1"/>
      <c r="ED240" s="1"/>
      <c r="EE240" s="1"/>
      <c r="EF240" s="1"/>
      <c r="EG240" s="1"/>
      <c r="EH240" s="1"/>
    </row>
    <row r="241" spans="124:138" x14ac:dyDescent="0.25">
      <c r="DT241" s="1"/>
      <c r="DU241" s="1"/>
      <c r="DV241" s="1"/>
      <c r="DZ241" s="1"/>
      <c r="EA241" s="1"/>
      <c r="EB241" s="1"/>
      <c r="EC241" s="1"/>
      <c r="ED241" s="1"/>
      <c r="EE241" s="1"/>
      <c r="EF241" s="1"/>
      <c r="EG241" s="1"/>
      <c r="EH241" s="1"/>
    </row>
    <row r="242" spans="124:138" x14ac:dyDescent="0.25">
      <c r="DT242" s="1"/>
      <c r="DU242" s="1"/>
      <c r="DV242" s="1"/>
      <c r="DZ242" s="1"/>
      <c r="EA242" s="1"/>
      <c r="EB242" s="1"/>
      <c r="EC242" s="1"/>
      <c r="ED242" s="1"/>
      <c r="EE242" s="1"/>
      <c r="EF242" s="1"/>
      <c r="EG242" s="1"/>
      <c r="EH242" s="1"/>
    </row>
    <row r="243" spans="124:138" x14ac:dyDescent="0.25">
      <c r="DT243" s="1"/>
      <c r="DU243" s="1"/>
      <c r="DV243" s="1"/>
      <c r="DZ243" s="1"/>
      <c r="EA243" s="1"/>
      <c r="EB243" s="1"/>
      <c r="EC243" s="1"/>
      <c r="ED243" s="1"/>
      <c r="EE243" s="1"/>
      <c r="EF243" s="1"/>
      <c r="EG243" s="1"/>
      <c r="EH243" s="1"/>
    </row>
    <row r="244" spans="124:138" x14ac:dyDescent="0.25">
      <c r="DT244" s="1"/>
      <c r="DU244" s="1"/>
      <c r="DV244" s="1"/>
      <c r="DZ244" s="1"/>
      <c r="EA244" s="1"/>
      <c r="EB244" s="1"/>
      <c r="EC244" s="1"/>
      <c r="ED244" s="1"/>
      <c r="EE244" s="1"/>
      <c r="EF244" s="1"/>
      <c r="EG244" s="1"/>
      <c r="EH244" s="1"/>
    </row>
    <row r="245" spans="124:138" x14ac:dyDescent="0.25">
      <c r="DT245" s="1"/>
      <c r="DU245" s="1"/>
      <c r="DV245" s="1"/>
      <c r="DZ245" s="1"/>
      <c r="EA245" s="1"/>
      <c r="EB245" s="1"/>
      <c r="EC245" s="1"/>
      <c r="ED245" s="1"/>
      <c r="EE245" s="1"/>
      <c r="EF245" s="1"/>
      <c r="EG245" s="1"/>
      <c r="EH245" s="1"/>
    </row>
    <row r="246" spans="124:138" x14ac:dyDescent="0.25">
      <c r="DT246" s="1"/>
      <c r="DU246" s="1"/>
      <c r="DV246" s="1"/>
      <c r="DZ246" s="1"/>
      <c r="EA246" s="1"/>
      <c r="EB246" s="1"/>
      <c r="EC246" s="1"/>
      <c r="ED246" s="1"/>
      <c r="EE246" s="1"/>
      <c r="EF246" s="1"/>
      <c r="EG246" s="1"/>
      <c r="EH246" s="1"/>
    </row>
    <row r="247" spans="124:138" x14ac:dyDescent="0.25">
      <c r="DT247" s="1"/>
      <c r="DU247" s="1"/>
      <c r="DV247" s="1"/>
      <c r="DZ247" s="1"/>
      <c r="EA247" s="1"/>
      <c r="EB247" s="1"/>
      <c r="EC247" s="1"/>
      <c r="ED247" s="1"/>
      <c r="EE247" s="1"/>
      <c r="EF247" s="1"/>
      <c r="EG247" s="1"/>
      <c r="EH247" s="1"/>
    </row>
    <row r="248" spans="124:138" x14ac:dyDescent="0.25">
      <c r="DT248" s="1"/>
      <c r="DU248" s="1"/>
      <c r="DV248" s="1"/>
      <c r="DZ248" s="1"/>
      <c r="EA248" s="1"/>
      <c r="EB248" s="1"/>
      <c r="EC248" s="1"/>
      <c r="ED248" s="1"/>
      <c r="EE248" s="1"/>
      <c r="EF248" s="1"/>
      <c r="EG248" s="1"/>
      <c r="EH248" s="1"/>
    </row>
    <row r="249" spans="124:138" x14ac:dyDescent="0.25">
      <c r="DT249" s="1"/>
      <c r="DU249" s="1"/>
      <c r="DV249" s="1"/>
      <c r="DZ249" s="1"/>
      <c r="EA249" s="1"/>
      <c r="EB249" s="1"/>
      <c r="EC249" s="1"/>
      <c r="ED249" s="1"/>
      <c r="EE249" s="1"/>
      <c r="EF249" s="1"/>
      <c r="EG249" s="1"/>
      <c r="EH249" s="1"/>
    </row>
    <row r="250" spans="124:138" x14ac:dyDescent="0.25">
      <c r="DT250" s="1"/>
      <c r="DU250" s="1"/>
      <c r="DV250" s="1"/>
      <c r="DZ250" s="1"/>
      <c r="EA250" s="1"/>
      <c r="EB250" s="1"/>
      <c r="EC250" s="1"/>
      <c r="ED250" s="1"/>
      <c r="EE250" s="1"/>
      <c r="EF250" s="1"/>
      <c r="EG250" s="1"/>
      <c r="EH250" s="1"/>
    </row>
    <row r="251" spans="124:138" x14ac:dyDescent="0.25">
      <c r="DT251" s="1"/>
      <c r="DU251" s="1"/>
      <c r="DV251" s="1"/>
      <c r="DZ251" s="1"/>
      <c r="EA251" s="1"/>
      <c r="EB251" s="1"/>
      <c r="EC251" s="1"/>
      <c r="ED251" s="1"/>
      <c r="EE251" s="1"/>
      <c r="EF251" s="1"/>
      <c r="EG251" s="1"/>
      <c r="EH251" s="1"/>
    </row>
    <row r="252" spans="124:138" x14ac:dyDescent="0.25">
      <c r="DT252" s="1"/>
      <c r="DU252" s="1"/>
      <c r="DV252" s="1"/>
      <c r="DZ252" s="1"/>
      <c r="EA252" s="1"/>
      <c r="EB252" s="1"/>
      <c r="EC252" s="1"/>
      <c r="ED252" s="1"/>
      <c r="EE252" s="1"/>
      <c r="EF252" s="1"/>
      <c r="EG252" s="1"/>
      <c r="EH252" s="1"/>
    </row>
    <row r="253" spans="124:138" x14ac:dyDescent="0.25">
      <c r="DT253" s="1"/>
      <c r="DU253" s="1"/>
      <c r="DV253" s="1"/>
      <c r="DZ253" s="1"/>
      <c r="EA253" s="1"/>
      <c r="EB253" s="1"/>
      <c r="EC253" s="1"/>
      <c r="ED253" s="1"/>
      <c r="EE253" s="1"/>
      <c r="EF253" s="1"/>
      <c r="EG253" s="1"/>
      <c r="EH253" s="1"/>
    </row>
    <row r="254" spans="124:138" x14ac:dyDescent="0.25">
      <c r="DT254" s="1"/>
      <c r="DU254" s="1"/>
      <c r="DV254" s="1"/>
      <c r="DZ254" s="1"/>
      <c r="EA254" s="1"/>
      <c r="EB254" s="1"/>
      <c r="EC254" s="1"/>
      <c r="ED254" s="1"/>
      <c r="EE254" s="1"/>
      <c r="EF254" s="1"/>
      <c r="EG254" s="1"/>
      <c r="EH254" s="1"/>
    </row>
    <row r="255" spans="124:138" x14ac:dyDescent="0.25">
      <c r="DT255" s="1"/>
      <c r="DU255" s="1"/>
      <c r="DV255" s="1"/>
      <c r="DZ255" s="1"/>
      <c r="EA255" s="1"/>
      <c r="EB255" s="1"/>
      <c r="EC255" s="1"/>
      <c r="ED255" s="1"/>
      <c r="EE255" s="1"/>
      <c r="EF255" s="1"/>
      <c r="EG255" s="1"/>
      <c r="EH255" s="1"/>
    </row>
    <row r="256" spans="124:138" x14ac:dyDescent="0.25">
      <c r="DT256" s="1"/>
      <c r="DU256" s="1"/>
      <c r="DV256" s="1"/>
      <c r="DZ256" s="1"/>
      <c r="EA256" s="1"/>
      <c r="EB256" s="1"/>
      <c r="EC256" s="1"/>
      <c r="ED256" s="1"/>
      <c r="EE256" s="1"/>
      <c r="EF256" s="1"/>
      <c r="EG256" s="1"/>
      <c r="EH256" s="1"/>
    </row>
    <row r="257" spans="124:138" x14ac:dyDescent="0.25">
      <c r="DT257" s="1"/>
      <c r="DU257" s="1"/>
      <c r="DV257" s="1"/>
      <c r="DZ257" s="1"/>
      <c r="EA257" s="1"/>
      <c r="EB257" s="1"/>
      <c r="EC257" s="1"/>
      <c r="ED257" s="1"/>
      <c r="EE257" s="1"/>
      <c r="EF257" s="1"/>
      <c r="EG257" s="1"/>
      <c r="EH257" s="1"/>
    </row>
    <row r="258" spans="124:138" x14ac:dyDescent="0.25">
      <c r="DT258" s="1"/>
      <c r="DU258" s="1"/>
      <c r="DV258" s="1"/>
      <c r="DZ258" s="1"/>
      <c r="EA258" s="1"/>
      <c r="EB258" s="1"/>
      <c r="EC258" s="1"/>
      <c r="ED258" s="1"/>
      <c r="EE258" s="1"/>
      <c r="EF258" s="1"/>
      <c r="EG258" s="1"/>
      <c r="EH258" s="1"/>
    </row>
    <row r="259" spans="124:138" x14ac:dyDescent="0.25">
      <c r="DT259" s="1"/>
      <c r="DU259" s="1"/>
      <c r="DV259" s="1"/>
      <c r="DZ259" s="1"/>
      <c r="EA259" s="1"/>
      <c r="EB259" s="1"/>
      <c r="EC259" s="1"/>
      <c r="ED259" s="1"/>
      <c r="EE259" s="1"/>
      <c r="EF259" s="1"/>
      <c r="EG259" s="1"/>
      <c r="EH259" s="1"/>
    </row>
    <row r="260" spans="124:138" x14ac:dyDescent="0.25">
      <c r="DT260" s="1"/>
      <c r="DU260" s="1"/>
      <c r="DV260" s="1"/>
      <c r="DZ260" s="1"/>
      <c r="EA260" s="1"/>
      <c r="EB260" s="1"/>
      <c r="EC260" s="1"/>
      <c r="ED260" s="1"/>
      <c r="EE260" s="1"/>
      <c r="EF260" s="1"/>
      <c r="EG260" s="1"/>
      <c r="EH260" s="1"/>
    </row>
    <row r="261" spans="124:138" x14ac:dyDescent="0.25">
      <c r="DT261" s="1"/>
      <c r="DU261" s="1"/>
      <c r="DV261" s="1"/>
      <c r="DZ261" s="1"/>
      <c r="EA261" s="1"/>
      <c r="EB261" s="1"/>
      <c r="EC261" s="1"/>
      <c r="ED261" s="1"/>
      <c r="EE261" s="1"/>
      <c r="EF261" s="1"/>
      <c r="EG261" s="1"/>
      <c r="EH261" s="1"/>
    </row>
    <row r="262" spans="124:138" x14ac:dyDescent="0.25">
      <c r="DT262" s="1"/>
      <c r="DU262" s="1"/>
      <c r="DV262" s="1"/>
      <c r="DZ262" s="1"/>
      <c r="EA262" s="1"/>
      <c r="EB262" s="1"/>
      <c r="EC262" s="1"/>
      <c r="ED262" s="1"/>
      <c r="EE262" s="1"/>
      <c r="EF262" s="1"/>
      <c r="EG262" s="1"/>
      <c r="EH262" s="1"/>
    </row>
    <row r="263" spans="124:138" x14ac:dyDescent="0.25">
      <c r="DT263" s="1"/>
      <c r="DU263" s="1"/>
      <c r="DV263" s="1"/>
      <c r="DZ263" s="1"/>
      <c r="EA263" s="1"/>
      <c r="EB263" s="1"/>
      <c r="EC263" s="1"/>
      <c r="ED263" s="1"/>
      <c r="EE263" s="1"/>
      <c r="EF263" s="1"/>
      <c r="EG263" s="1"/>
      <c r="EH263" s="1"/>
    </row>
    <row r="264" spans="124:138" x14ac:dyDescent="0.25">
      <c r="DT264" s="1"/>
      <c r="DU264" s="1"/>
      <c r="DV264" s="1"/>
      <c r="DZ264" s="1"/>
      <c r="EA264" s="1"/>
      <c r="EB264" s="1"/>
      <c r="EC264" s="1"/>
      <c r="ED264" s="1"/>
      <c r="EE264" s="1"/>
      <c r="EF264" s="1"/>
      <c r="EG264" s="1"/>
      <c r="EH264" s="1"/>
    </row>
    <row r="265" spans="124:138" x14ac:dyDescent="0.25">
      <c r="DT265" s="1"/>
      <c r="DU265" s="1"/>
      <c r="DV265" s="1"/>
      <c r="DZ265" s="1"/>
      <c r="EA265" s="1"/>
      <c r="EB265" s="1"/>
      <c r="EC265" s="1"/>
      <c r="ED265" s="1"/>
      <c r="EE265" s="1"/>
      <c r="EF265" s="1"/>
      <c r="EG265" s="1"/>
      <c r="EH265" s="1"/>
    </row>
    <row r="266" spans="124:138" x14ac:dyDescent="0.25">
      <c r="DT266" s="1"/>
      <c r="DU266" s="1"/>
      <c r="DV266" s="1"/>
      <c r="DZ266" s="1"/>
      <c r="EA266" s="1"/>
      <c r="EB266" s="1"/>
      <c r="EC266" s="1"/>
      <c r="ED266" s="1"/>
      <c r="EE266" s="1"/>
      <c r="EF266" s="1"/>
      <c r="EG266" s="1"/>
      <c r="EH266" s="1"/>
    </row>
    <row r="267" spans="124:138" x14ac:dyDescent="0.25">
      <c r="DT267" s="1"/>
      <c r="DU267" s="1"/>
      <c r="DV267" s="1"/>
      <c r="DZ267" s="1"/>
      <c r="EA267" s="1"/>
      <c r="EB267" s="1"/>
      <c r="EC267" s="1"/>
      <c r="ED267" s="1"/>
      <c r="EE267" s="1"/>
      <c r="EF267" s="1"/>
      <c r="EG267" s="1"/>
      <c r="EH267" s="1"/>
    </row>
    <row r="268" spans="124:138" x14ac:dyDescent="0.25">
      <c r="DT268" s="1"/>
      <c r="DU268" s="1"/>
      <c r="DV268" s="1"/>
      <c r="DZ268" s="1"/>
      <c r="EA268" s="1"/>
      <c r="EB268" s="1"/>
      <c r="EC268" s="1"/>
      <c r="ED268" s="1"/>
      <c r="EE268" s="1"/>
      <c r="EF268" s="1"/>
      <c r="EG268" s="1"/>
      <c r="EH268" s="1"/>
    </row>
    <row r="269" spans="124:138" x14ac:dyDescent="0.25">
      <c r="DT269" s="1"/>
      <c r="DU269" s="1"/>
      <c r="DV269" s="1"/>
      <c r="DZ269" s="1"/>
      <c r="EA269" s="1"/>
      <c r="EB269" s="1"/>
      <c r="EC269" s="1"/>
      <c r="ED269" s="1"/>
      <c r="EE269" s="1"/>
      <c r="EF269" s="1"/>
      <c r="EG269" s="1"/>
      <c r="EH269" s="1"/>
    </row>
    <row r="270" spans="124:138" x14ac:dyDescent="0.25">
      <c r="DT270" s="1"/>
      <c r="DU270" s="1"/>
      <c r="DV270" s="1"/>
      <c r="DZ270" s="1"/>
      <c r="EA270" s="1"/>
      <c r="EB270" s="1"/>
      <c r="EC270" s="1"/>
      <c r="ED270" s="1"/>
      <c r="EE270" s="1"/>
      <c r="EF270" s="1"/>
      <c r="EG270" s="1"/>
      <c r="EH270" s="1"/>
    </row>
    <row r="271" spans="124:138" x14ac:dyDescent="0.25">
      <c r="DT271" s="1"/>
      <c r="DU271" s="1"/>
      <c r="DV271" s="1"/>
      <c r="DZ271" s="1"/>
      <c r="EA271" s="1"/>
      <c r="EB271" s="1"/>
      <c r="EC271" s="1"/>
      <c r="ED271" s="1"/>
      <c r="EE271" s="1"/>
      <c r="EF271" s="1"/>
      <c r="EG271" s="1"/>
      <c r="EH271" s="1"/>
    </row>
    <row r="272" spans="124:138" x14ac:dyDescent="0.25">
      <c r="DT272" s="1"/>
      <c r="DU272" s="1"/>
      <c r="DV272" s="1"/>
      <c r="DZ272" s="1"/>
      <c r="EA272" s="1"/>
      <c r="EB272" s="1"/>
      <c r="EC272" s="1"/>
      <c r="ED272" s="1"/>
      <c r="EE272" s="1"/>
      <c r="EF272" s="1"/>
      <c r="EG272" s="1"/>
      <c r="EH272" s="1"/>
    </row>
    <row r="273" spans="124:138" x14ac:dyDescent="0.25">
      <c r="DT273" s="1"/>
      <c r="DU273" s="1"/>
      <c r="DV273" s="1"/>
      <c r="DZ273" s="1"/>
      <c r="EA273" s="1"/>
      <c r="EB273" s="1"/>
      <c r="EC273" s="1"/>
      <c r="ED273" s="1"/>
      <c r="EE273" s="1"/>
      <c r="EF273" s="1"/>
      <c r="EG273" s="1"/>
      <c r="EH273" s="1"/>
    </row>
    <row r="274" spans="124:138" x14ac:dyDescent="0.25">
      <c r="DT274" s="1"/>
      <c r="DU274" s="1"/>
      <c r="DV274" s="1"/>
      <c r="DZ274" s="1"/>
      <c r="EA274" s="1"/>
      <c r="EB274" s="1"/>
      <c r="EC274" s="1"/>
      <c r="ED274" s="1"/>
      <c r="EE274" s="1"/>
      <c r="EF274" s="1"/>
      <c r="EG274" s="1"/>
      <c r="EH274" s="1"/>
    </row>
    <row r="275" spans="124:138" x14ac:dyDescent="0.25">
      <c r="DT275" s="1"/>
      <c r="DU275" s="1"/>
      <c r="DV275" s="1"/>
      <c r="DZ275" s="1"/>
      <c r="EA275" s="1"/>
      <c r="EB275" s="1"/>
      <c r="EC275" s="1"/>
      <c r="ED275" s="1"/>
      <c r="EE275" s="1"/>
      <c r="EF275" s="1"/>
      <c r="EG275" s="1"/>
      <c r="EH275" s="1"/>
    </row>
    <row r="276" spans="124:138" x14ac:dyDescent="0.25">
      <c r="DT276" s="1"/>
      <c r="DU276" s="1"/>
      <c r="DV276" s="1"/>
      <c r="DZ276" s="1"/>
      <c r="EA276" s="1"/>
      <c r="EB276" s="1"/>
      <c r="EC276" s="1"/>
      <c r="ED276" s="1"/>
      <c r="EE276" s="1"/>
      <c r="EF276" s="1"/>
      <c r="EG276" s="1"/>
      <c r="EH276" s="1"/>
    </row>
    <row r="277" spans="124:138" x14ac:dyDescent="0.25">
      <c r="DT277" s="1"/>
      <c r="DU277" s="1"/>
      <c r="DV277" s="1"/>
      <c r="DZ277" s="1"/>
      <c r="EA277" s="1"/>
      <c r="EB277" s="1"/>
      <c r="EC277" s="1"/>
      <c r="ED277" s="1"/>
      <c r="EE277" s="1"/>
      <c r="EF277" s="1"/>
      <c r="EG277" s="1"/>
      <c r="EH277" s="1"/>
    </row>
    <row r="278" spans="124:138" x14ac:dyDescent="0.25">
      <c r="DT278" s="1"/>
      <c r="DU278" s="1"/>
      <c r="DV278" s="1"/>
      <c r="DZ278" s="1"/>
      <c r="EA278" s="1"/>
      <c r="EB278" s="1"/>
      <c r="EC278" s="1"/>
      <c r="ED278" s="1"/>
      <c r="EE278" s="1"/>
      <c r="EF278" s="1"/>
      <c r="EG278" s="1"/>
      <c r="EH278" s="1"/>
    </row>
    <row r="279" spans="124:138" x14ac:dyDescent="0.25">
      <c r="DT279" s="1"/>
      <c r="DU279" s="1"/>
      <c r="DV279" s="1"/>
      <c r="DZ279" s="1"/>
      <c r="EA279" s="1"/>
      <c r="EB279" s="1"/>
      <c r="EC279" s="1"/>
      <c r="ED279" s="1"/>
      <c r="EE279" s="1"/>
      <c r="EF279" s="1"/>
      <c r="EG279" s="1"/>
      <c r="EH279" s="1"/>
    </row>
    <row r="280" spans="124:138" x14ac:dyDescent="0.25">
      <c r="DT280" s="1"/>
      <c r="DU280" s="1"/>
      <c r="DV280" s="1"/>
      <c r="DZ280" s="1"/>
      <c r="EA280" s="1"/>
      <c r="EB280" s="1"/>
      <c r="EC280" s="1"/>
      <c r="ED280" s="1"/>
      <c r="EE280" s="1"/>
      <c r="EF280" s="1"/>
      <c r="EG280" s="1"/>
      <c r="EH280" s="1"/>
    </row>
    <row r="281" spans="124:138" x14ac:dyDescent="0.25">
      <c r="DT281" s="1"/>
      <c r="DU281" s="1"/>
      <c r="DV281" s="1"/>
      <c r="DZ281" s="1"/>
      <c r="EA281" s="1"/>
      <c r="EB281" s="1"/>
      <c r="EC281" s="1"/>
      <c r="ED281" s="1"/>
      <c r="EE281" s="1"/>
      <c r="EF281" s="1"/>
      <c r="EG281" s="1"/>
      <c r="EH281" s="1"/>
    </row>
    <row r="282" spans="124:138" x14ac:dyDescent="0.25">
      <c r="DT282" s="1"/>
      <c r="DU282" s="1"/>
      <c r="DV282" s="1"/>
      <c r="DZ282" s="1"/>
      <c r="EA282" s="1"/>
      <c r="EB282" s="1"/>
      <c r="EC282" s="1"/>
      <c r="ED282" s="1"/>
      <c r="EE282" s="1"/>
      <c r="EF282" s="1"/>
      <c r="EG282" s="1"/>
      <c r="EH282" s="1"/>
    </row>
    <row r="283" spans="124:138" x14ac:dyDescent="0.25">
      <c r="DT283" s="1"/>
      <c r="DU283" s="1"/>
      <c r="DV283" s="1"/>
      <c r="DZ283" s="1"/>
      <c r="EA283" s="1"/>
      <c r="EB283" s="1"/>
      <c r="EC283" s="1"/>
      <c r="ED283" s="1"/>
      <c r="EE283" s="1"/>
      <c r="EF283" s="1"/>
      <c r="EG283" s="1"/>
      <c r="EH283" s="1"/>
    </row>
    <row r="284" spans="124:138" x14ac:dyDescent="0.25">
      <c r="DT284" s="1"/>
      <c r="DU284" s="1"/>
      <c r="DV284" s="1"/>
      <c r="DZ284" s="1"/>
      <c r="EA284" s="1"/>
      <c r="EB284" s="1"/>
      <c r="EC284" s="1"/>
      <c r="ED284" s="1"/>
      <c r="EE284" s="1"/>
      <c r="EF284" s="1"/>
      <c r="EG284" s="1"/>
      <c r="EH284" s="1"/>
    </row>
    <row r="285" spans="124:138" x14ac:dyDescent="0.25">
      <c r="DT285" s="1"/>
      <c r="DU285" s="1"/>
      <c r="DV285" s="1"/>
      <c r="DZ285" s="1"/>
      <c r="EA285" s="1"/>
      <c r="EB285" s="1"/>
      <c r="EC285" s="1"/>
      <c r="ED285" s="1"/>
      <c r="EE285" s="1"/>
      <c r="EF285" s="1"/>
      <c r="EG285" s="1"/>
      <c r="EH285" s="1"/>
    </row>
    <row r="286" spans="124:138" x14ac:dyDescent="0.25">
      <c r="DT286" s="1"/>
      <c r="DU286" s="1"/>
      <c r="DV286" s="1"/>
      <c r="DZ286" s="1"/>
      <c r="EA286" s="1"/>
      <c r="EB286" s="1"/>
      <c r="EC286" s="1"/>
      <c r="ED286" s="1"/>
      <c r="EE286" s="1"/>
      <c r="EF286" s="1"/>
      <c r="EG286" s="1"/>
      <c r="EH286" s="1"/>
    </row>
    <row r="287" spans="124:138" x14ac:dyDescent="0.25">
      <c r="DT287" s="1"/>
      <c r="DU287" s="1"/>
      <c r="DV287" s="1"/>
      <c r="DZ287" s="1"/>
      <c r="EA287" s="1"/>
      <c r="EB287" s="1"/>
      <c r="EC287" s="1"/>
      <c r="ED287" s="1"/>
      <c r="EE287" s="1"/>
      <c r="EF287" s="1"/>
      <c r="EG287" s="1"/>
      <c r="EH287" s="1"/>
    </row>
    <row r="288" spans="124:138" x14ac:dyDescent="0.25">
      <c r="DT288" s="1"/>
      <c r="DU288" s="1"/>
      <c r="DV288" s="1"/>
      <c r="DZ288" s="1"/>
      <c r="EA288" s="1"/>
      <c r="EB288" s="1"/>
      <c r="EC288" s="1"/>
      <c r="ED288" s="1"/>
      <c r="EE288" s="1"/>
      <c r="EF288" s="1"/>
      <c r="EG288" s="1"/>
      <c r="EH288" s="1"/>
    </row>
    <row r="289" spans="124:138" x14ac:dyDescent="0.25">
      <c r="DT289" s="1"/>
      <c r="DU289" s="1"/>
      <c r="DV289" s="1"/>
      <c r="DZ289" s="1"/>
      <c r="EA289" s="1"/>
      <c r="EB289" s="1"/>
      <c r="EC289" s="1"/>
      <c r="ED289" s="1"/>
      <c r="EE289" s="1"/>
      <c r="EF289" s="1"/>
      <c r="EG289" s="1"/>
      <c r="EH289" s="1"/>
    </row>
    <row r="290" spans="124:138" x14ac:dyDescent="0.25">
      <c r="DT290" s="1"/>
      <c r="DU290" s="1"/>
      <c r="DV290" s="1"/>
      <c r="DZ290" s="1"/>
      <c r="EA290" s="1"/>
      <c r="EB290" s="1"/>
      <c r="EC290" s="1"/>
      <c r="ED290" s="1"/>
      <c r="EE290" s="1"/>
      <c r="EF290" s="1"/>
      <c r="EG290" s="1"/>
      <c r="EH290" s="1"/>
    </row>
    <row r="291" spans="124:138" x14ac:dyDescent="0.25">
      <c r="DT291" s="1"/>
      <c r="DU291" s="1"/>
      <c r="DV291" s="1"/>
      <c r="DZ291" s="1"/>
      <c r="EA291" s="1"/>
      <c r="EB291" s="1"/>
      <c r="EC291" s="1"/>
      <c r="ED291" s="1"/>
      <c r="EE291" s="1"/>
      <c r="EF291" s="1"/>
      <c r="EG291" s="1"/>
      <c r="EH291" s="1"/>
    </row>
    <row r="292" spans="124:138" x14ac:dyDescent="0.25">
      <c r="DT292" s="1"/>
      <c r="DU292" s="1"/>
      <c r="DV292" s="1"/>
      <c r="DZ292" s="1"/>
      <c r="EA292" s="1"/>
      <c r="EB292" s="1"/>
      <c r="EC292" s="1"/>
      <c r="ED292" s="1"/>
      <c r="EE292" s="1"/>
      <c r="EF292" s="1"/>
      <c r="EG292" s="1"/>
      <c r="EH292" s="1"/>
    </row>
    <row r="293" spans="124:138" x14ac:dyDescent="0.25">
      <c r="DT293" s="1"/>
      <c r="DU293" s="1"/>
      <c r="DV293" s="1"/>
      <c r="DZ293" s="1"/>
      <c r="EA293" s="1"/>
      <c r="EB293" s="1"/>
      <c r="EC293" s="1"/>
      <c r="ED293" s="1"/>
      <c r="EE293" s="1"/>
      <c r="EF293" s="1"/>
      <c r="EG293" s="1"/>
      <c r="EH293" s="1"/>
    </row>
    <row r="294" spans="124:138" x14ac:dyDescent="0.25">
      <c r="DT294" s="1"/>
      <c r="DU294" s="1"/>
      <c r="DV294" s="1"/>
      <c r="DZ294" s="1"/>
      <c r="EA294" s="1"/>
      <c r="EB294" s="1"/>
      <c r="EC294" s="1"/>
      <c r="ED294" s="1"/>
      <c r="EE294" s="1"/>
      <c r="EF294" s="1"/>
      <c r="EG294" s="1"/>
      <c r="EH294" s="1"/>
    </row>
    <row r="295" spans="124:138" x14ac:dyDescent="0.25">
      <c r="DT295" s="1"/>
      <c r="DU295" s="1"/>
      <c r="DV295" s="1"/>
      <c r="DZ295" s="1"/>
      <c r="EA295" s="1"/>
      <c r="EB295" s="1"/>
      <c r="EC295" s="1"/>
      <c r="ED295" s="1"/>
      <c r="EE295" s="1"/>
      <c r="EF295" s="1"/>
      <c r="EG295" s="1"/>
      <c r="EH295" s="1"/>
    </row>
    <row r="296" spans="124:138" x14ac:dyDescent="0.25">
      <c r="DT296" s="1"/>
      <c r="DU296" s="1"/>
      <c r="DV296" s="1"/>
      <c r="DZ296" s="1"/>
      <c r="EA296" s="1"/>
      <c r="EB296" s="1"/>
      <c r="EC296" s="1"/>
      <c r="ED296" s="1"/>
      <c r="EE296" s="1"/>
      <c r="EF296" s="1"/>
      <c r="EG296" s="1"/>
      <c r="EH296" s="1"/>
    </row>
    <row r="297" spans="124:138" x14ac:dyDescent="0.25">
      <c r="DT297" s="1"/>
      <c r="DU297" s="1"/>
      <c r="DV297" s="1"/>
      <c r="DZ297" s="1"/>
      <c r="EA297" s="1"/>
      <c r="EB297" s="1"/>
      <c r="EC297" s="1"/>
      <c r="ED297" s="1"/>
      <c r="EE297" s="1"/>
      <c r="EF297" s="1"/>
      <c r="EG297" s="1"/>
      <c r="EH297" s="1"/>
    </row>
    <row r="298" spans="124:138" x14ac:dyDescent="0.25">
      <c r="DT298" s="1"/>
      <c r="DU298" s="1"/>
      <c r="DV298" s="1"/>
      <c r="DZ298" s="1"/>
      <c r="EA298" s="1"/>
      <c r="EB298" s="1"/>
      <c r="EC298" s="1"/>
      <c r="ED298" s="1"/>
      <c r="EE298" s="1"/>
      <c r="EF298" s="1"/>
      <c r="EG298" s="1"/>
      <c r="EH298" s="1"/>
    </row>
    <row r="299" spans="124:138" x14ac:dyDescent="0.25">
      <c r="DT299" s="1"/>
      <c r="DU299" s="1"/>
      <c r="DV299" s="1"/>
      <c r="DZ299" s="1"/>
      <c r="EA299" s="1"/>
      <c r="EB299" s="1"/>
      <c r="EC299" s="1"/>
      <c r="ED299" s="1"/>
      <c r="EE299" s="1"/>
      <c r="EF299" s="1"/>
      <c r="EG299" s="1"/>
      <c r="EH299" s="1"/>
    </row>
    <row r="300" spans="124:138" x14ac:dyDescent="0.25">
      <c r="DT300" s="1"/>
      <c r="DU300" s="1"/>
      <c r="DV300" s="1"/>
      <c r="DZ300" s="1"/>
      <c r="EA300" s="1"/>
      <c r="EB300" s="1"/>
      <c r="EC300" s="1"/>
      <c r="ED300" s="1"/>
      <c r="EE300" s="1"/>
      <c r="EF300" s="1"/>
      <c r="EG300" s="1"/>
      <c r="EH300" s="1"/>
    </row>
    <row r="301" spans="124:138" x14ac:dyDescent="0.25">
      <c r="DT301" s="1"/>
      <c r="DU301" s="1"/>
      <c r="DV301" s="1"/>
      <c r="DZ301" s="1"/>
      <c r="EA301" s="1"/>
      <c r="EB301" s="1"/>
      <c r="EC301" s="1"/>
      <c r="ED301" s="1"/>
      <c r="EE301" s="1"/>
      <c r="EF301" s="1"/>
      <c r="EG301" s="1"/>
      <c r="EH301" s="1"/>
    </row>
    <row r="302" spans="124:138" x14ac:dyDescent="0.25">
      <c r="DT302" s="1"/>
      <c r="DU302" s="1"/>
      <c r="DV302" s="1"/>
      <c r="DZ302" s="1"/>
      <c r="EA302" s="1"/>
      <c r="EB302" s="1"/>
      <c r="EC302" s="1"/>
      <c r="ED302" s="1"/>
      <c r="EE302" s="1"/>
      <c r="EF302" s="1"/>
      <c r="EG302" s="1"/>
      <c r="EH302" s="1"/>
    </row>
    <row r="303" spans="124:138" x14ac:dyDescent="0.25">
      <c r="DT303" s="1"/>
      <c r="DU303" s="1"/>
      <c r="DV303" s="1"/>
      <c r="DZ303" s="1"/>
      <c r="EA303" s="1"/>
      <c r="EB303" s="1"/>
      <c r="EC303" s="1"/>
      <c r="ED303" s="1"/>
      <c r="EE303" s="1"/>
      <c r="EF303" s="1"/>
      <c r="EG303" s="1"/>
      <c r="EH303" s="1"/>
    </row>
    <row r="304" spans="124:138" x14ac:dyDescent="0.25">
      <c r="DT304" s="1"/>
      <c r="DU304" s="1"/>
      <c r="DV304" s="1"/>
      <c r="DZ304" s="1"/>
      <c r="EA304" s="1"/>
      <c r="EB304" s="1"/>
      <c r="EC304" s="1"/>
      <c r="ED304" s="1"/>
      <c r="EE304" s="1"/>
      <c r="EF304" s="1"/>
      <c r="EG304" s="1"/>
      <c r="EH304" s="1"/>
    </row>
    <row r="305" spans="124:138" x14ac:dyDescent="0.25">
      <c r="DT305" s="1"/>
      <c r="DU305" s="1"/>
      <c r="DV305" s="1"/>
      <c r="DZ305" s="1"/>
      <c r="EA305" s="1"/>
      <c r="EB305" s="1"/>
      <c r="EC305" s="1"/>
      <c r="ED305" s="1"/>
      <c r="EE305" s="1"/>
      <c r="EF305" s="1"/>
      <c r="EG305" s="1"/>
      <c r="EH305" s="1"/>
    </row>
    <row r="306" spans="124:138" x14ac:dyDescent="0.25">
      <c r="DT306" s="1"/>
      <c r="DU306" s="1"/>
      <c r="DV306" s="1"/>
      <c r="DZ306" s="1"/>
      <c r="EA306" s="1"/>
      <c r="EB306" s="1"/>
      <c r="EC306" s="1"/>
      <c r="ED306" s="1"/>
      <c r="EE306" s="1"/>
      <c r="EF306" s="1"/>
      <c r="EG306" s="1"/>
      <c r="EH306" s="1"/>
    </row>
    <row r="307" spans="124:138" x14ac:dyDescent="0.25">
      <c r="DT307" s="1"/>
      <c r="DU307" s="1"/>
      <c r="DV307" s="1"/>
      <c r="DZ307" s="1"/>
      <c r="EA307" s="1"/>
      <c r="EB307" s="1"/>
      <c r="EC307" s="1"/>
      <c r="ED307" s="1"/>
      <c r="EE307" s="1"/>
      <c r="EF307" s="1"/>
      <c r="EG307" s="1"/>
      <c r="EH307" s="1"/>
    </row>
    <row r="308" spans="124:138" x14ac:dyDescent="0.25">
      <c r="DT308" s="1"/>
      <c r="DU308" s="1"/>
      <c r="DV308" s="1"/>
      <c r="DZ308" s="1"/>
      <c r="EA308" s="1"/>
      <c r="EB308" s="1"/>
      <c r="EC308" s="1"/>
      <c r="ED308" s="1"/>
      <c r="EE308" s="1"/>
      <c r="EF308" s="1"/>
      <c r="EG308" s="1"/>
      <c r="EH308" s="1"/>
    </row>
    <row r="309" spans="124:138" x14ac:dyDescent="0.25">
      <c r="DT309" s="1"/>
      <c r="DU309" s="1"/>
      <c r="DV309" s="1"/>
      <c r="DZ309" s="1"/>
      <c r="EA309" s="1"/>
      <c r="EB309" s="1"/>
      <c r="EC309" s="1"/>
      <c r="ED309" s="1"/>
      <c r="EE309" s="1"/>
      <c r="EF309" s="1"/>
      <c r="EG309" s="1"/>
      <c r="EH309" s="1"/>
    </row>
    <row r="310" spans="124:138" x14ac:dyDescent="0.25">
      <c r="DT310" s="1"/>
      <c r="DU310" s="1"/>
      <c r="DV310" s="1"/>
      <c r="DZ310" s="1"/>
      <c r="EA310" s="1"/>
      <c r="EB310" s="1"/>
      <c r="EC310" s="1"/>
      <c r="ED310" s="1"/>
      <c r="EE310" s="1"/>
      <c r="EF310" s="1"/>
      <c r="EG310" s="1"/>
      <c r="EH310" s="1"/>
    </row>
    <row r="311" spans="124:138" x14ac:dyDescent="0.25">
      <c r="DT311" s="1"/>
      <c r="DU311" s="1"/>
      <c r="DV311" s="1"/>
      <c r="DZ311" s="1"/>
      <c r="EA311" s="1"/>
      <c r="EB311" s="1"/>
      <c r="EC311" s="1"/>
      <c r="ED311" s="1"/>
      <c r="EE311" s="1"/>
      <c r="EF311" s="1"/>
      <c r="EG311" s="1"/>
      <c r="EH311" s="1"/>
    </row>
    <row r="312" spans="124:138" x14ac:dyDescent="0.25">
      <c r="DT312" s="1"/>
      <c r="DU312" s="1"/>
      <c r="DV312" s="1"/>
      <c r="DZ312" s="1"/>
      <c r="EA312" s="1"/>
      <c r="EB312" s="1"/>
      <c r="EC312" s="1"/>
      <c r="ED312" s="1"/>
      <c r="EE312" s="1"/>
      <c r="EF312" s="1"/>
      <c r="EG312" s="1"/>
      <c r="EH312" s="1"/>
    </row>
    <row r="313" spans="124:138" x14ac:dyDescent="0.25">
      <c r="DT313" s="1"/>
      <c r="DU313" s="1"/>
      <c r="DV313" s="1"/>
      <c r="DZ313" s="1"/>
      <c r="EA313" s="1"/>
      <c r="EB313" s="1"/>
      <c r="EC313" s="1"/>
      <c r="ED313" s="1"/>
      <c r="EE313" s="1"/>
      <c r="EF313" s="1"/>
      <c r="EG313" s="1"/>
      <c r="EH313" s="1"/>
    </row>
    <row r="314" spans="124:138" x14ac:dyDescent="0.25">
      <c r="DT314" s="1"/>
      <c r="DU314" s="1"/>
      <c r="DV314" s="1"/>
      <c r="DZ314" s="1"/>
      <c r="EA314" s="1"/>
      <c r="EB314" s="1"/>
      <c r="EC314" s="1"/>
      <c r="ED314" s="1"/>
      <c r="EE314" s="1"/>
      <c r="EF314" s="1"/>
      <c r="EG314" s="1"/>
      <c r="EH314" s="1"/>
    </row>
    <row r="315" spans="124:138" x14ac:dyDescent="0.25">
      <c r="DT315" s="1"/>
      <c r="DU315" s="1"/>
      <c r="DV315" s="1"/>
      <c r="DZ315" s="1"/>
      <c r="EA315" s="1"/>
      <c r="EB315" s="1"/>
      <c r="EC315" s="1"/>
      <c r="ED315" s="1"/>
      <c r="EE315" s="1"/>
      <c r="EF315" s="1"/>
      <c r="EG315" s="1"/>
      <c r="EH315" s="1"/>
    </row>
    <row r="316" spans="124:138" x14ac:dyDescent="0.25">
      <c r="DT316" s="1"/>
      <c r="DU316" s="1"/>
      <c r="DV316" s="1"/>
      <c r="DZ316" s="1"/>
      <c r="EA316" s="1"/>
      <c r="EB316" s="1"/>
      <c r="EC316" s="1"/>
      <c r="ED316" s="1"/>
      <c r="EE316" s="1"/>
      <c r="EF316" s="1"/>
      <c r="EG316" s="1"/>
      <c r="EH316" s="1"/>
    </row>
    <row r="317" spans="124:138" x14ac:dyDescent="0.25">
      <c r="DT317" s="1"/>
      <c r="DU317" s="1"/>
      <c r="DV317" s="1"/>
      <c r="DZ317" s="1"/>
      <c r="EA317" s="1"/>
      <c r="EB317" s="1"/>
      <c r="EC317" s="1"/>
      <c r="ED317" s="1"/>
      <c r="EE317" s="1"/>
      <c r="EF317" s="1"/>
      <c r="EG317" s="1"/>
      <c r="EH317" s="1"/>
    </row>
    <row r="318" spans="124:138" x14ac:dyDescent="0.25">
      <c r="DT318" s="1"/>
      <c r="DU318" s="1"/>
      <c r="DV318" s="1"/>
      <c r="DZ318" s="1"/>
      <c r="EA318" s="1"/>
      <c r="EB318" s="1"/>
      <c r="EC318" s="1"/>
      <c r="ED318" s="1"/>
      <c r="EE318" s="1"/>
      <c r="EF318" s="1"/>
      <c r="EG318" s="1"/>
      <c r="EH318" s="1"/>
    </row>
    <row r="319" spans="124:138" x14ac:dyDescent="0.25">
      <c r="DT319" s="1"/>
      <c r="DU319" s="1"/>
      <c r="DV319" s="1"/>
      <c r="DZ319" s="1"/>
      <c r="EA319" s="1"/>
      <c r="EB319" s="1"/>
      <c r="EC319" s="1"/>
      <c r="ED319" s="1"/>
      <c r="EE319" s="1"/>
      <c r="EF319" s="1"/>
      <c r="EG319" s="1"/>
      <c r="EH319" s="1"/>
    </row>
    <row r="320" spans="124:138" x14ac:dyDescent="0.25">
      <c r="DT320" s="1"/>
      <c r="DU320" s="1"/>
      <c r="DV320" s="1"/>
      <c r="DZ320" s="1"/>
      <c r="EA320" s="1"/>
      <c r="EB320" s="1"/>
      <c r="EC320" s="1"/>
      <c r="ED320" s="1"/>
      <c r="EE320" s="1"/>
      <c r="EF320" s="1"/>
      <c r="EG320" s="1"/>
      <c r="EH320" s="1"/>
    </row>
    <row r="321" spans="124:138" x14ac:dyDescent="0.25">
      <c r="DT321" s="1"/>
      <c r="DU321" s="1"/>
      <c r="DV321" s="1"/>
      <c r="DZ321" s="1"/>
      <c r="EA321" s="1"/>
      <c r="EB321" s="1"/>
      <c r="EC321" s="1"/>
      <c r="ED321" s="1"/>
      <c r="EE321" s="1"/>
      <c r="EF321" s="1"/>
      <c r="EG321" s="1"/>
      <c r="EH321" s="1"/>
    </row>
    <row r="322" spans="124:138" x14ac:dyDescent="0.25">
      <c r="DT322" s="1"/>
      <c r="DU322" s="1"/>
      <c r="DV322" s="1"/>
      <c r="DZ322" s="1"/>
      <c r="EA322" s="1"/>
      <c r="EB322" s="1"/>
      <c r="EC322" s="1"/>
      <c r="ED322" s="1"/>
      <c r="EE322" s="1"/>
      <c r="EF322" s="1"/>
      <c r="EG322" s="1"/>
      <c r="EH322" s="1"/>
    </row>
    <row r="323" spans="124:138" x14ac:dyDescent="0.25">
      <c r="DT323" s="1"/>
      <c r="DU323" s="1"/>
      <c r="DV323" s="1"/>
      <c r="DZ323" s="1"/>
      <c r="EA323" s="1"/>
      <c r="EB323" s="1"/>
      <c r="EC323" s="1"/>
      <c r="ED323" s="1"/>
      <c r="EE323" s="1"/>
      <c r="EF323" s="1"/>
      <c r="EG323" s="1"/>
      <c r="EH323" s="1"/>
    </row>
    <row r="324" spans="124:138" x14ac:dyDescent="0.25">
      <c r="DT324" s="1"/>
      <c r="DU324" s="1"/>
      <c r="DV324" s="1"/>
      <c r="DZ324" s="1"/>
      <c r="EA324" s="1"/>
      <c r="EB324" s="1"/>
      <c r="EC324" s="1"/>
      <c r="ED324" s="1"/>
      <c r="EE324" s="1"/>
      <c r="EF324" s="1"/>
      <c r="EG324" s="1"/>
      <c r="EH324" s="1"/>
    </row>
    <row r="325" spans="124:138" x14ac:dyDescent="0.25">
      <c r="DT325" s="1"/>
      <c r="DU325" s="1"/>
      <c r="DV325" s="1"/>
      <c r="DZ325" s="1"/>
      <c r="EA325" s="1"/>
      <c r="EB325" s="1"/>
      <c r="EC325" s="1"/>
      <c r="ED325" s="1"/>
      <c r="EE325" s="1"/>
      <c r="EF325" s="1"/>
      <c r="EG325" s="1"/>
      <c r="EH325" s="1"/>
    </row>
    <row r="326" spans="124:138" x14ac:dyDescent="0.25">
      <c r="DT326" s="1"/>
      <c r="DU326" s="1"/>
      <c r="DV326" s="1"/>
      <c r="DZ326" s="1"/>
      <c r="EA326" s="1"/>
      <c r="EB326" s="1"/>
      <c r="EC326" s="1"/>
      <c r="ED326" s="1"/>
      <c r="EE326" s="1"/>
      <c r="EF326" s="1"/>
      <c r="EG326" s="1"/>
      <c r="EH326" s="1"/>
    </row>
    <row r="327" spans="124:138" x14ac:dyDescent="0.25">
      <c r="DT327" s="1"/>
      <c r="DU327" s="1"/>
      <c r="DV327" s="1"/>
      <c r="DZ327" s="1"/>
      <c r="EA327" s="1"/>
      <c r="EB327" s="1"/>
      <c r="EC327" s="1"/>
      <c r="ED327" s="1"/>
      <c r="EE327" s="1"/>
      <c r="EF327" s="1"/>
      <c r="EG327" s="1"/>
      <c r="EH327" s="1"/>
    </row>
    <row r="328" spans="124:138" x14ac:dyDescent="0.25">
      <c r="DT328" s="1"/>
      <c r="DU328" s="1"/>
      <c r="DV328" s="1"/>
      <c r="DZ328" s="1"/>
      <c r="EA328" s="1"/>
      <c r="EB328" s="1"/>
      <c r="EC328" s="1"/>
      <c r="ED328" s="1"/>
      <c r="EE328" s="1"/>
      <c r="EF328" s="1"/>
      <c r="EG328" s="1"/>
      <c r="EH328" s="1"/>
    </row>
    <row r="329" spans="124:138" x14ac:dyDescent="0.25">
      <c r="DT329" s="1"/>
      <c r="DU329" s="1"/>
      <c r="DV329" s="1"/>
      <c r="DZ329" s="1"/>
      <c r="EA329" s="1"/>
      <c r="EB329" s="1"/>
      <c r="EC329" s="1"/>
      <c r="ED329" s="1"/>
      <c r="EE329" s="1"/>
      <c r="EF329" s="1"/>
      <c r="EG329" s="1"/>
      <c r="EH329" s="1"/>
    </row>
    <row r="330" spans="124:138" x14ac:dyDescent="0.25">
      <c r="DT330" s="1"/>
      <c r="DU330" s="1"/>
      <c r="DV330" s="1"/>
      <c r="DZ330" s="1"/>
      <c r="EA330" s="1"/>
      <c r="EB330" s="1"/>
      <c r="EC330" s="1"/>
      <c r="ED330" s="1"/>
      <c r="EE330" s="1"/>
      <c r="EF330" s="1"/>
      <c r="EG330" s="1"/>
      <c r="EH330" s="1"/>
    </row>
    <row r="331" spans="124:138" x14ac:dyDescent="0.25">
      <c r="DT331" s="1"/>
      <c r="DU331" s="1"/>
      <c r="DV331" s="1"/>
      <c r="DZ331" s="1"/>
      <c r="EA331" s="1"/>
      <c r="EB331" s="1"/>
      <c r="EC331" s="1"/>
      <c r="ED331" s="1"/>
      <c r="EE331" s="1"/>
      <c r="EF331" s="1"/>
      <c r="EG331" s="1"/>
      <c r="EH331" s="1"/>
    </row>
    <row r="332" spans="124:138" x14ac:dyDescent="0.25">
      <c r="DT332" s="1"/>
      <c r="DU332" s="1"/>
      <c r="DV332" s="1"/>
      <c r="DZ332" s="1"/>
      <c r="EA332" s="1"/>
      <c r="EB332" s="1"/>
      <c r="EC332" s="1"/>
      <c r="ED332" s="1"/>
      <c r="EE332" s="1"/>
      <c r="EF332" s="1"/>
      <c r="EG332" s="1"/>
      <c r="EH332" s="1"/>
    </row>
    <row r="333" spans="124:138" x14ac:dyDescent="0.25">
      <c r="DT333" s="1"/>
      <c r="DU333" s="1"/>
      <c r="DV333" s="1"/>
      <c r="DZ333" s="1"/>
      <c r="EA333" s="1"/>
      <c r="EB333" s="1"/>
      <c r="EC333" s="1"/>
      <c r="ED333" s="1"/>
      <c r="EE333" s="1"/>
      <c r="EF333" s="1"/>
      <c r="EG333" s="1"/>
      <c r="EH333" s="1"/>
    </row>
    <row r="334" spans="124:138" x14ac:dyDescent="0.25">
      <c r="DT334" s="1"/>
      <c r="DU334" s="1"/>
      <c r="DV334" s="1"/>
      <c r="DZ334" s="1"/>
      <c r="EA334" s="1"/>
      <c r="EB334" s="1"/>
      <c r="EC334" s="1"/>
      <c r="ED334" s="1"/>
      <c r="EE334" s="1"/>
      <c r="EF334" s="1"/>
      <c r="EG334" s="1"/>
      <c r="EH334" s="1"/>
    </row>
    <row r="335" spans="124:138" x14ac:dyDescent="0.25">
      <c r="DT335" s="1"/>
      <c r="DU335" s="1"/>
      <c r="DV335" s="1"/>
      <c r="DZ335" s="1"/>
      <c r="EA335" s="1"/>
      <c r="EB335" s="1"/>
      <c r="EC335" s="1"/>
      <c r="ED335" s="1"/>
      <c r="EE335" s="1"/>
      <c r="EF335" s="1"/>
      <c r="EG335" s="1"/>
      <c r="EH335" s="1"/>
    </row>
    <row r="336" spans="124:138" x14ac:dyDescent="0.25">
      <c r="DT336" s="1"/>
      <c r="DU336" s="1"/>
      <c r="DV336" s="1"/>
      <c r="DZ336" s="1"/>
      <c r="EA336" s="1"/>
      <c r="EB336" s="1"/>
      <c r="EC336" s="1"/>
      <c r="ED336" s="1"/>
      <c r="EE336" s="1"/>
      <c r="EF336" s="1"/>
      <c r="EG336" s="1"/>
      <c r="EH336" s="1"/>
    </row>
    <row r="337" spans="124:138" x14ac:dyDescent="0.25">
      <c r="DT337" s="1"/>
      <c r="DU337" s="1"/>
      <c r="DV337" s="1"/>
      <c r="DZ337" s="1"/>
      <c r="EA337" s="1"/>
      <c r="EB337" s="1"/>
      <c r="EC337" s="1"/>
      <c r="ED337" s="1"/>
      <c r="EE337" s="1"/>
      <c r="EF337" s="1"/>
      <c r="EG337" s="1"/>
      <c r="EH337" s="1"/>
    </row>
    <row r="338" spans="124:138" x14ac:dyDescent="0.25">
      <c r="DT338" s="1"/>
      <c r="DU338" s="1"/>
      <c r="DV338" s="1"/>
      <c r="DZ338" s="1"/>
      <c r="EA338" s="1"/>
      <c r="EB338" s="1"/>
      <c r="EC338" s="1"/>
      <c r="ED338" s="1"/>
      <c r="EE338" s="1"/>
      <c r="EF338" s="1"/>
      <c r="EG338" s="1"/>
      <c r="EH338" s="1"/>
    </row>
    <row r="339" spans="124:138" x14ac:dyDescent="0.25">
      <c r="DT339" s="1"/>
      <c r="DU339" s="1"/>
      <c r="DV339" s="1"/>
      <c r="DZ339" s="1"/>
      <c r="EA339" s="1"/>
      <c r="EB339" s="1"/>
      <c r="EC339" s="1"/>
      <c r="ED339" s="1"/>
      <c r="EE339" s="1"/>
      <c r="EF339" s="1"/>
      <c r="EG339" s="1"/>
      <c r="EH339" s="1"/>
    </row>
    <row r="340" spans="124:138" x14ac:dyDescent="0.25">
      <c r="DT340" s="1"/>
      <c r="DU340" s="1"/>
      <c r="DV340" s="1"/>
      <c r="DZ340" s="1"/>
      <c r="EA340" s="1"/>
      <c r="EB340" s="1"/>
      <c r="EC340" s="1"/>
      <c r="ED340" s="1"/>
      <c r="EE340" s="1"/>
      <c r="EF340" s="1"/>
      <c r="EG340" s="1"/>
      <c r="EH340" s="1"/>
    </row>
    <row r="341" spans="124:138" x14ac:dyDescent="0.25">
      <c r="DT341" s="1"/>
      <c r="DU341" s="1"/>
      <c r="DV341" s="1"/>
      <c r="DZ341" s="1"/>
      <c r="EA341" s="1"/>
      <c r="EB341" s="1"/>
      <c r="EC341" s="1"/>
      <c r="ED341" s="1"/>
      <c r="EE341" s="1"/>
      <c r="EF341" s="1"/>
      <c r="EG341" s="1"/>
      <c r="EH341" s="1"/>
    </row>
    <row r="342" spans="124:138" x14ac:dyDescent="0.25">
      <c r="DT342" s="1"/>
      <c r="DU342" s="1"/>
      <c r="DV342" s="1"/>
      <c r="DZ342" s="1"/>
      <c r="EA342" s="1"/>
      <c r="EB342" s="1"/>
      <c r="EC342" s="1"/>
      <c r="ED342" s="1"/>
      <c r="EE342" s="1"/>
      <c r="EF342" s="1"/>
      <c r="EG342" s="1"/>
      <c r="EH342" s="1"/>
    </row>
    <row r="343" spans="124:138" x14ac:dyDescent="0.25">
      <c r="DT343" s="1"/>
      <c r="DU343" s="1"/>
      <c r="DV343" s="1"/>
      <c r="DZ343" s="1"/>
      <c r="EA343" s="1"/>
      <c r="EB343" s="1"/>
      <c r="EC343" s="1"/>
      <c r="ED343" s="1"/>
      <c r="EE343" s="1"/>
      <c r="EF343" s="1"/>
      <c r="EG343" s="1"/>
      <c r="EH343" s="1"/>
    </row>
    <row r="344" spans="124:138" x14ac:dyDescent="0.25">
      <c r="DT344" s="1"/>
      <c r="DU344" s="1"/>
      <c r="DV344" s="1"/>
      <c r="DZ344" s="1"/>
      <c r="EA344" s="1"/>
      <c r="EB344" s="1"/>
      <c r="EC344" s="1"/>
      <c r="ED344" s="1"/>
      <c r="EE344" s="1"/>
      <c r="EF344" s="1"/>
      <c r="EG344" s="1"/>
      <c r="EH344" s="1"/>
    </row>
    <row r="345" spans="124:138" x14ac:dyDescent="0.25">
      <c r="DT345" s="1"/>
      <c r="DU345" s="1"/>
      <c r="DV345" s="1"/>
      <c r="DZ345" s="1"/>
      <c r="EA345" s="1"/>
      <c r="EB345" s="1"/>
      <c r="EC345" s="1"/>
      <c r="ED345" s="1"/>
      <c r="EE345" s="1"/>
      <c r="EF345" s="1"/>
      <c r="EG345" s="1"/>
      <c r="EH345" s="1"/>
    </row>
    <row r="346" spans="124:138" x14ac:dyDescent="0.25">
      <c r="DT346" s="1"/>
      <c r="DU346" s="1"/>
      <c r="DV346" s="1"/>
      <c r="DZ346" s="1"/>
      <c r="EA346" s="1"/>
      <c r="EB346" s="1"/>
      <c r="EC346" s="1"/>
      <c r="ED346" s="1"/>
      <c r="EE346" s="1"/>
      <c r="EF346" s="1"/>
      <c r="EG346" s="1"/>
      <c r="EH346" s="1"/>
    </row>
    <row r="347" spans="124:138" x14ac:dyDescent="0.25">
      <c r="DT347" s="1"/>
      <c r="DU347" s="1"/>
      <c r="DV347" s="1"/>
      <c r="DZ347" s="1"/>
      <c r="EA347" s="1"/>
      <c r="EB347" s="1"/>
      <c r="EC347" s="1"/>
      <c r="ED347" s="1"/>
      <c r="EE347" s="1"/>
      <c r="EF347" s="1"/>
      <c r="EG347" s="1"/>
      <c r="EH347" s="1"/>
    </row>
    <row r="348" spans="124:138" x14ac:dyDescent="0.25">
      <c r="DT348" s="1"/>
      <c r="DU348" s="1"/>
      <c r="DV348" s="1"/>
      <c r="DZ348" s="1"/>
      <c r="EA348" s="1"/>
      <c r="EB348" s="1"/>
      <c r="EC348" s="1"/>
      <c r="ED348" s="1"/>
      <c r="EE348" s="1"/>
      <c r="EF348" s="1"/>
      <c r="EG348" s="1"/>
      <c r="EH348" s="1"/>
    </row>
    <row r="349" spans="124:138" x14ac:dyDescent="0.25">
      <c r="DT349" s="1"/>
      <c r="DU349" s="1"/>
      <c r="DV349" s="1"/>
      <c r="DZ349" s="1"/>
      <c r="EA349" s="1"/>
      <c r="EB349" s="1"/>
      <c r="EC349" s="1"/>
      <c r="ED349" s="1"/>
      <c r="EE349" s="1"/>
      <c r="EF349" s="1"/>
      <c r="EG349" s="1"/>
      <c r="EH349" s="1"/>
    </row>
    <row r="350" spans="124:138" x14ac:dyDescent="0.25">
      <c r="DT350" s="1"/>
      <c r="DU350" s="1"/>
      <c r="DV350" s="1"/>
      <c r="DZ350" s="1"/>
      <c r="EA350" s="1"/>
      <c r="EB350" s="1"/>
      <c r="EC350" s="1"/>
      <c r="ED350" s="1"/>
      <c r="EE350" s="1"/>
      <c r="EF350" s="1"/>
      <c r="EG350" s="1"/>
      <c r="EH350" s="1"/>
    </row>
    <row r="351" spans="124:138" x14ac:dyDescent="0.25">
      <c r="DT351" s="1"/>
      <c r="DU351" s="1"/>
      <c r="DV351" s="1"/>
      <c r="DZ351" s="1"/>
      <c r="EA351" s="1"/>
      <c r="EB351" s="1"/>
      <c r="EC351" s="1"/>
      <c r="ED351" s="1"/>
      <c r="EE351" s="1"/>
      <c r="EF351" s="1"/>
      <c r="EG351" s="1"/>
      <c r="EH351" s="1"/>
    </row>
    <row r="352" spans="124:138" x14ac:dyDescent="0.25">
      <c r="DT352" s="1"/>
      <c r="DU352" s="1"/>
      <c r="DV352" s="1"/>
      <c r="DZ352" s="1"/>
      <c r="EA352" s="1"/>
      <c r="EB352" s="1"/>
      <c r="EC352" s="1"/>
      <c r="ED352" s="1"/>
      <c r="EE352" s="1"/>
      <c r="EF352" s="1"/>
      <c r="EG352" s="1"/>
      <c r="EH352" s="1"/>
    </row>
    <row r="353" spans="124:138" x14ac:dyDescent="0.25">
      <c r="DT353" s="1"/>
      <c r="DU353" s="1"/>
      <c r="DV353" s="1"/>
      <c r="DZ353" s="1"/>
      <c r="EA353" s="1"/>
      <c r="EB353" s="1"/>
      <c r="EC353" s="1"/>
      <c r="ED353" s="1"/>
      <c r="EE353" s="1"/>
      <c r="EF353" s="1"/>
      <c r="EG353" s="1"/>
      <c r="EH353" s="1"/>
    </row>
    <row r="354" spans="124:138" x14ac:dyDescent="0.25">
      <c r="DT354" s="1"/>
      <c r="DU354" s="1"/>
      <c r="DV354" s="1"/>
      <c r="DZ354" s="1"/>
      <c r="EA354" s="1"/>
      <c r="EB354" s="1"/>
      <c r="EC354" s="1"/>
      <c r="ED354" s="1"/>
      <c r="EE354" s="1"/>
      <c r="EF354" s="1"/>
      <c r="EG354" s="1"/>
      <c r="EH354" s="1"/>
    </row>
    <row r="355" spans="124:138" x14ac:dyDescent="0.25">
      <c r="DT355" s="1"/>
      <c r="DU355" s="1"/>
      <c r="DV355" s="1"/>
      <c r="DZ355" s="1"/>
      <c r="EA355" s="1"/>
      <c r="EB355" s="1"/>
      <c r="EC355" s="1"/>
      <c r="ED355" s="1"/>
      <c r="EE355" s="1"/>
      <c r="EF355" s="1"/>
      <c r="EG355" s="1"/>
      <c r="EH355" s="1"/>
    </row>
    <row r="356" spans="124:138" x14ac:dyDescent="0.25">
      <c r="DT356" s="1"/>
      <c r="DU356" s="1"/>
      <c r="DV356" s="1"/>
      <c r="DZ356" s="1"/>
      <c r="EA356" s="1"/>
      <c r="EB356" s="1"/>
      <c r="EC356" s="1"/>
      <c r="ED356" s="1"/>
      <c r="EE356" s="1"/>
      <c r="EF356" s="1"/>
      <c r="EG356" s="1"/>
      <c r="EH356" s="1"/>
    </row>
    <row r="357" spans="124:138" x14ac:dyDescent="0.25">
      <c r="DT357" s="1"/>
      <c r="DU357" s="1"/>
      <c r="DV357" s="1"/>
      <c r="DZ357" s="1"/>
      <c r="EA357" s="1"/>
      <c r="EB357" s="1"/>
      <c r="EC357" s="1"/>
      <c r="ED357" s="1"/>
      <c r="EE357" s="1"/>
      <c r="EF357" s="1"/>
      <c r="EG357" s="1"/>
      <c r="EH357" s="1"/>
    </row>
    <row r="358" spans="124:138" x14ac:dyDescent="0.25">
      <c r="DT358" s="1"/>
      <c r="DU358" s="1"/>
      <c r="DV358" s="1"/>
      <c r="DZ358" s="1"/>
      <c r="EA358" s="1"/>
      <c r="EB358" s="1"/>
      <c r="EC358" s="1"/>
      <c r="ED358" s="1"/>
      <c r="EE358" s="1"/>
      <c r="EF358" s="1"/>
      <c r="EG358" s="1"/>
      <c r="EH358" s="1"/>
    </row>
    <row r="359" spans="124:138" x14ac:dyDescent="0.25">
      <c r="DT359" s="1"/>
      <c r="DU359" s="1"/>
      <c r="DV359" s="1"/>
      <c r="DZ359" s="1"/>
      <c r="EA359" s="1"/>
      <c r="EB359" s="1"/>
      <c r="EC359" s="1"/>
      <c r="ED359" s="1"/>
      <c r="EE359" s="1"/>
      <c r="EF359" s="1"/>
      <c r="EG359" s="1"/>
      <c r="EH359" s="1"/>
    </row>
    <row r="360" spans="124:138" x14ac:dyDescent="0.25">
      <c r="DT360" s="1"/>
      <c r="DU360" s="1"/>
      <c r="DV360" s="1"/>
      <c r="DZ360" s="1"/>
      <c r="EA360" s="1"/>
      <c r="EB360" s="1"/>
      <c r="EC360" s="1"/>
      <c r="ED360" s="1"/>
      <c r="EE360" s="1"/>
      <c r="EF360" s="1"/>
      <c r="EG360" s="1"/>
      <c r="EH360" s="1"/>
    </row>
    <row r="361" spans="124:138" x14ac:dyDescent="0.25">
      <c r="DT361" s="1"/>
      <c r="DU361" s="1"/>
      <c r="DV361" s="1"/>
      <c r="DZ361" s="1"/>
      <c r="EA361" s="1"/>
      <c r="EB361" s="1"/>
      <c r="EC361" s="1"/>
      <c r="ED361" s="1"/>
      <c r="EE361" s="1"/>
      <c r="EF361" s="1"/>
      <c r="EG361" s="1"/>
      <c r="EH361" s="1"/>
    </row>
    <row r="362" spans="124:138" x14ac:dyDescent="0.25">
      <c r="DT362" s="1"/>
      <c r="DU362" s="1"/>
      <c r="DV362" s="1"/>
      <c r="DZ362" s="1"/>
      <c r="EA362" s="1"/>
      <c r="EB362" s="1"/>
      <c r="EC362" s="1"/>
      <c r="ED362" s="1"/>
      <c r="EE362" s="1"/>
      <c r="EF362" s="1"/>
      <c r="EG362" s="1"/>
      <c r="EH362" s="1"/>
    </row>
    <row r="363" spans="124:138" x14ac:dyDescent="0.25">
      <c r="DT363" s="1"/>
      <c r="DU363" s="1"/>
      <c r="DV363" s="1"/>
      <c r="DZ363" s="1"/>
      <c r="EA363" s="1"/>
      <c r="EB363" s="1"/>
      <c r="EC363" s="1"/>
      <c r="ED363" s="1"/>
      <c r="EE363" s="1"/>
      <c r="EF363" s="1"/>
      <c r="EG363" s="1"/>
      <c r="EH363" s="1"/>
    </row>
    <row r="364" spans="124:138" x14ac:dyDescent="0.25">
      <c r="DT364" s="1"/>
      <c r="DU364" s="1"/>
      <c r="DV364" s="1"/>
      <c r="DZ364" s="1"/>
      <c r="EA364" s="1"/>
      <c r="EB364" s="1"/>
      <c r="EC364" s="1"/>
      <c r="ED364" s="1"/>
      <c r="EE364" s="1"/>
      <c r="EF364" s="1"/>
      <c r="EG364" s="1"/>
      <c r="EH364" s="1"/>
    </row>
    <row r="365" spans="124:138" x14ac:dyDescent="0.25">
      <c r="DT365" s="1"/>
      <c r="DU365" s="1"/>
      <c r="DV365" s="1"/>
      <c r="DZ365" s="1"/>
      <c r="EA365" s="1"/>
      <c r="EB365" s="1"/>
      <c r="EC365" s="1"/>
      <c r="ED365" s="1"/>
      <c r="EE365" s="1"/>
      <c r="EF365" s="1"/>
      <c r="EG365" s="1"/>
      <c r="EH365" s="1"/>
    </row>
    <row r="366" spans="124:138" x14ac:dyDescent="0.25">
      <c r="DT366" s="1"/>
      <c r="DU366" s="1"/>
      <c r="DV366" s="1"/>
      <c r="DZ366" s="1"/>
      <c r="EA366" s="1"/>
      <c r="EB366" s="1"/>
      <c r="EC366" s="1"/>
      <c r="ED366" s="1"/>
      <c r="EE366" s="1"/>
      <c r="EF366" s="1"/>
      <c r="EG366" s="1"/>
      <c r="EH366" s="1"/>
    </row>
    <row r="367" spans="124:138" x14ac:dyDescent="0.25">
      <c r="DT367" s="1"/>
      <c r="DU367" s="1"/>
      <c r="DV367" s="1"/>
      <c r="DZ367" s="1"/>
      <c r="EA367" s="1"/>
      <c r="EB367" s="1"/>
      <c r="EC367" s="1"/>
      <c r="ED367" s="1"/>
      <c r="EE367" s="1"/>
      <c r="EF367" s="1"/>
      <c r="EG367" s="1"/>
      <c r="EH367" s="1"/>
    </row>
    <row r="368" spans="124:138" x14ac:dyDescent="0.25">
      <c r="DT368" s="1"/>
      <c r="DU368" s="1"/>
      <c r="DV368" s="1"/>
      <c r="DZ368" s="1"/>
      <c r="EA368" s="1"/>
      <c r="EB368" s="1"/>
      <c r="EC368" s="1"/>
      <c r="ED368" s="1"/>
      <c r="EE368" s="1"/>
      <c r="EF368" s="1"/>
      <c r="EG368" s="1"/>
      <c r="EH368" s="1"/>
    </row>
    <row r="369" spans="124:126" x14ac:dyDescent="0.25">
      <c r="DT369" s="1"/>
      <c r="DU369" s="1"/>
      <c r="DV369" s="1"/>
    </row>
    <row r="370" spans="124:126" x14ac:dyDescent="0.25">
      <c r="DT370" s="1"/>
      <c r="DU370" s="1"/>
      <c r="DV370" s="1"/>
    </row>
  </sheetData>
  <sortState ref="A3:DL142">
    <sortCondition descending="1" ref="CW3:CW142"/>
  </sortState>
  <mergeCells count="31">
    <mergeCell ref="CX3:DB3"/>
    <mergeCell ref="DC3:DG3"/>
    <mergeCell ref="DH3:DL3"/>
    <mergeCell ref="BJ3:BN3"/>
    <mergeCell ref="BO3:BS3"/>
    <mergeCell ref="BT3:BX3"/>
    <mergeCell ref="BY3:CC3"/>
    <mergeCell ref="CD3:CH3"/>
    <mergeCell ref="CI3:CM3"/>
    <mergeCell ref="CN3:CR3"/>
    <mergeCell ref="AU3:AY3"/>
    <mergeCell ref="AZ3:BD3"/>
    <mergeCell ref="BE3:BI3"/>
    <mergeCell ref="AW144:BA144"/>
    <mergeCell ref="CS3:CW3"/>
    <mergeCell ref="A2:DO2"/>
    <mergeCell ref="A1:DO1"/>
    <mergeCell ref="AF3:AJ3"/>
    <mergeCell ref="A3:A4"/>
    <mergeCell ref="B3:B4"/>
    <mergeCell ref="C3:C4"/>
    <mergeCell ref="D3:D4"/>
    <mergeCell ref="E3:E4"/>
    <mergeCell ref="F3:F4"/>
    <mergeCell ref="G3:K3"/>
    <mergeCell ref="L3:P3"/>
    <mergeCell ref="Q3:U3"/>
    <mergeCell ref="V3:Z3"/>
    <mergeCell ref="AA3:AE3"/>
    <mergeCell ref="AK3:AO3"/>
    <mergeCell ref="AP3:AT3"/>
  </mergeCells>
  <phoneticPr fontId="16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13"/>
  <sheetViews>
    <sheetView zoomScale="80" zoomScaleNormal="80" workbookViewId="0">
      <pane xSplit="1" topLeftCell="B1" activePane="topRight" state="frozen"/>
      <selection pane="topRight" activeCell="N24" sqref="N24"/>
    </sheetView>
  </sheetViews>
  <sheetFormatPr baseColWidth="10" defaultColWidth="11.42578125" defaultRowHeight="15" x14ac:dyDescent="0.25"/>
  <cols>
    <col min="1" max="1" width="17.85546875" style="136" customWidth="1"/>
    <col min="2" max="2" width="17" style="136" customWidth="1"/>
    <col min="3" max="3" width="11.42578125" style="136"/>
    <col min="4" max="4" width="12.85546875" style="136" customWidth="1"/>
    <col min="5" max="5" width="16.42578125" style="136" customWidth="1"/>
    <col min="6" max="6" width="11.42578125" style="136"/>
    <col min="7" max="9" width="11.5703125" style="136" bestFit="1" customWidth="1"/>
    <col min="10" max="11" width="12.42578125" style="136" bestFit="1" customWidth="1"/>
    <col min="12" max="13" width="11.5703125" style="136" bestFit="1" customWidth="1"/>
    <col min="14" max="16" width="11.7109375" style="136" bestFit="1" customWidth="1"/>
    <col min="17" max="18" width="11.5703125" style="136" bestFit="1" customWidth="1"/>
    <col min="19" max="19" width="11.7109375" style="136" bestFit="1" customWidth="1"/>
    <col min="20" max="20" width="12.42578125" style="136" bestFit="1" customWidth="1"/>
    <col min="21" max="21" width="11.7109375" style="136" bestFit="1" customWidth="1"/>
    <col min="22" max="24" width="11.5703125" style="136" customWidth="1"/>
    <col min="25" max="25" width="13.85546875" style="136" customWidth="1"/>
    <col min="26" max="26" width="14.28515625" style="136" customWidth="1"/>
    <col min="27" max="28" width="11.5703125" style="136" bestFit="1" customWidth="1"/>
    <col min="29" max="31" width="11.7109375" style="136" bestFit="1" customWidth="1"/>
    <col min="32" max="33" width="11.5703125" style="136" bestFit="1" customWidth="1"/>
    <col min="34" max="34" width="11.7109375" style="136" bestFit="1" customWidth="1"/>
    <col min="35" max="35" width="12.42578125" style="136" bestFit="1" customWidth="1"/>
    <col min="36" max="36" width="11.7109375" style="136" bestFit="1" customWidth="1"/>
    <col min="37" max="41" width="11.5703125" style="136" customWidth="1"/>
    <col min="42" max="43" width="11.5703125" style="136" bestFit="1" customWidth="1"/>
    <col min="44" max="46" width="11.7109375" style="136" bestFit="1" customWidth="1"/>
    <col min="47" max="81" width="11.5703125" style="136" bestFit="1" customWidth="1"/>
    <col min="82" max="96" width="11.42578125" style="1"/>
    <col min="97" max="99" width="11.7109375" style="136" bestFit="1" customWidth="1"/>
    <col min="100" max="100" width="12.140625" style="136" bestFit="1" customWidth="1"/>
    <col min="101" max="101" width="12.28515625" style="136" bestFit="1" customWidth="1"/>
    <col min="102" max="106" width="12.28515625" style="136" customWidth="1"/>
    <col min="107" max="109" width="11.5703125" style="136" bestFit="1" customWidth="1"/>
    <col min="110" max="110" width="12.42578125" style="136" bestFit="1" customWidth="1"/>
    <col min="111" max="111" width="11.5703125" style="136" bestFit="1" customWidth="1"/>
    <col min="112" max="116" width="11.7109375" style="136" bestFit="1" customWidth="1"/>
    <col min="117" max="117" width="14.85546875" style="136" customWidth="1"/>
    <col min="118" max="118" width="16.85546875" style="136" customWidth="1"/>
    <col min="119" max="119" width="14.28515625" style="136" customWidth="1"/>
    <col min="120" max="120" width="11.42578125" style="136"/>
    <col min="121" max="121" width="16.140625" style="136" customWidth="1"/>
    <col min="122" max="122" width="11.5703125" style="136" bestFit="1" customWidth="1"/>
    <col min="123" max="16384" width="11.42578125" style="136"/>
  </cols>
  <sheetData>
    <row r="1" spans="1:122" ht="21" x14ac:dyDescent="0.35">
      <c r="A1" s="285" t="s">
        <v>1674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  <c r="Y1" s="286"/>
      <c r="Z1" s="286"/>
      <c r="AA1" s="286"/>
      <c r="AB1" s="286"/>
      <c r="AC1" s="286"/>
      <c r="AD1" s="286"/>
      <c r="AE1" s="286"/>
      <c r="AF1" s="286"/>
      <c r="AG1" s="286"/>
      <c r="AH1" s="286"/>
      <c r="AI1" s="286"/>
      <c r="AJ1" s="286"/>
      <c r="AK1" s="286"/>
      <c r="AL1" s="286"/>
      <c r="AM1" s="286"/>
      <c r="AN1" s="286"/>
      <c r="AO1" s="286"/>
      <c r="AP1" s="286"/>
      <c r="AQ1" s="286"/>
      <c r="AR1" s="286"/>
      <c r="AS1" s="286"/>
      <c r="AT1" s="286"/>
      <c r="AU1" s="286"/>
      <c r="AV1" s="286"/>
      <c r="AW1" s="286"/>
      <c r="AX1" s="286"/>
      <c r="AY1" s="286"/>
      <c r="AZ1" s="286"/>
      <c r="BA1" s="286"/>
      <c r="BB1" s="286"/>
      <c r="BC1" s="286"/>
      <c r="BD1" s="286"/>
      <c r="BE1" s="286"/>
      <c r="BF1" s="286"/>
      <c r="BG1" s="286"/>
      <c r="BH1" s="286"/>
      <c r="BI1" s="286"/>
      <c r="BJ1" s="286"/>
      <c r="BK1" s="286"/>
      <c r="BL1" s="286"/>
      <c r="BM1" s="286"/>
      <c r="BN1" s="286"/>
      <c r="BO1" s="286"/>
      <c r="BP1" s="286"/>
      <c r="BQ1" s="286"/>
      <c r="BR1" s="286"/>
      <c r="BS1" s="286"/>
      <c r="BT1" s="286"/>
      <c r="BU1" s="286"/>
      <c r="BV1" s="286"/>
      <c r="BW1" s="286"/>
      <c r="BX1" s="286"/>
      <c r="BY1" s="286"/>
      <c r="BZ1" s="286"/>
      <c r="CA1" s="286"/>
      <c r="CB1" s="286"/>
      <c r="CC1" s="286"/>
      <c r="CD1" s="286"/>
      <c r="CE1" s="286"/>
      <c r="CF1" s="286"/>
      <c r="CG1" s="286"/>
      <c r="CH1" s="286"/>
      <c r="CI1" s="286"/>
      <c r="CJ1" s="286"/>
      <c r="CK1" s="286"/>
      <c r="CL1" s="286"/>
      <c r="CM1" s="286"/>
      <c r="CN1" s="286"/>
      <c r="CO1" s="286"/>
      <c r="CP1" s="286"/>
      <c r="CQ1" s="286"/>
      <c r="CR1" s="286"/>
      <c r="CS1" s="286"/>
      <c r="CT1" s="286"/>
      <c r="CU1" s="286"/>
      <c r="CV1" s="286"/>
      <c r="CW1" s="286"/>
      <c r="CX1" s="286"/>
      <c r="CY1" s="286"/>
      <c r="CZ1" s="286"/>
      <c r="DA1" s="286"/>
      <c r="DB1" s="286"/>
      <c r="DC1" s="286"/>
      <c r="DD1" s="286"/>
      <c r="DE1" s="286"/>
      <c r="DF1" s="286"/>
      <c r="DG1" s="286"/>
      <c r="DH1" s="286"/>
      <c r="DI1" s="286"/>
      <c r="DJ1" s="286"/>
      <c r="DK1" s="286"/>
      <c r="DL1" s="286"/>
      <c r="DM1" s="286"/>
      <c r="DN1" s="286"/>
      <c r="DO1" s="286"/>
    </row>
    <row r="2" spans="1:122" ht="21" x14ac:dyDescent="0.35">
      <c r="A2" s="285" t="s">
        <v>1676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6"/>
      <c r="AA2" s="286"/>
      <c r="AB2" s="286"/>
      <c r="AC2" s="286"/>
      <c r="AD2" s="286"/>
      <c r="AE2" s="286"/>
      <c r="AF2" s="286"/>
      <c r="AG2" s="286"/>
      <c r="AH2" s="286"/>
      <c r="AI2" s="286"/>
      <c r="AJ2" s="286"/>
      <c r="AK2" s="286"/>
      <c r="AL2" s="286"/>
      <c r="AM2" s="286"/>
      <c r="AN2" s="286"/>
      <c r="AO2" s="286"/>
      <c r="AP2" s="286"/>
      <c r="AQ2" s="286"/>
      <c r="AR2" s="286"/>
      <c r="AS2" s="286"/>
      <c r="AT2" s="286"/>
      <c r="AU2" s="286"/>
      <c r="AV2" s="286"/>
      <c r="AW2" s="286"/>
      <c r="AX2" s="286"/>
      <c r="AY2" s="286"/>
      <c r="AZ2" s="286"/>
      <c r="BA2" s="286"/>
      <c r="BB2" s="286"/>
      <c r="BC2" s="286"/>
      <c r="BD2" s="286"/>
      <c r="BE2" s="286"/>
      <c r="BF2" s="286"/>
      <c r="BG2" s="286"/>
      <c r="BH2" s="286"/>
      <c r="BI2" s="286"/>
      <c r="BJ2" s="286"/>
      <c r="BK2" s="286"/>
      <c r="BL2" s="286"/>
      <c r="BM2" s="286"/>
      <c r="BN2" s="286"/>
      <c r="BO2" s="286"/>
      <c r="BP2" s="286"/>
      <c r="BQ2" s="286"/>
      <c r="BR2" s="286"/>
      <c r="BS2" s="286"/>
      <c r="BT2" s="286"/>
      <c r="BU2" s="286"/>
      <c r="BV2" s="286"/>
      <c r="BW2" s="286"/>
      <c r="BX2" s="286"/>
      <c r="BY2" s="286"/>
      <c r="BZ2" s="286"/>
      <c r="CA2" s="286"/>
      <c r="CB2" s="286"/>
      <c r="CC2" s="286"/>
      <c r="CD2" s="286"/>
      <c r="CE2" s="286"/>
      <c r="CF2" s="286"/>
      <c r="CG2" s="286"/>
      <c r="CH2" s="286"/>
      <c r="CI2" s="286"/>
      <c r="CJ2" s="286"/>
      <c r="CK2" s="286"/>
      <c r="CL2" s="286"/>
      <c r="CM2" s="286"/>
      <c r="CN2" s="286"/>
      <c r="CO2" s="286"/>
      <c r="CP2" s="286"/>
      <c r="CQ2" s="286"/>
      <c r="CR2" s="286"/>
      <c r="CS2" s="286"/>
      <c r="CT2" s="286"/>
      <c r="CU2" s="286"/>
      <c r="CV2" s="286"/>
      <c r="CW2" s="286"/>
      <c r="CX2" s="286"/>
      <c r="CY2" s="286"/>
      <c r="CZ2" s="286"/>
      <c r="DA2" s="286"/>
      <c r="DB2" s="286"/>
      <c r="DC2" s="286"/>
      <c r="DD2" s="286"/>
      <c r="DE2" s="286"/>
      <c r="DF2" s="286"/>
      <c r="DG2" s="286"/>
      <c r="DH2" s="286"/>
      <c r="DI2" s="286"/>
      <c r="DJ2" s="286"/>
      <c r="DK2" s="286"/>
      <c r="DL2" s="286"/>
      <c r="DM2" s="286"/>
      <c r="DN2" s="286"/>
      <c r="DO2" s="286"/>
    </row>
    <row r="3" spans="1:122" ht="57" customHeight="1" x14ac:dyDescent="0.2">
      <c r="A3" s="282" t="s">
        <v>1609</v>
      </c>
      <c r="B3" s="290" t="s">
        <v>1587</v>
      </c>
      <c r="C3" s="290" t="s">
        <v>1610</v>
      </c>
      <c r="D3" s="290" t="s">
        <v>1611</v>
      </c>
      <c r="E3" s="290" t="s">
        <v>1612</v>
      </c>
      <c r="F3" s="292" t="s">
        <v>1613</v>
      </c>
      <c r="G3" s="294" t="s">
        <v>1627</v>
      </c>
      <c r="H3" s="295"/>
      <c r="I3" s="295"/>
      <c r="J3" s="295"/>
      <c r="K3" s="296"/>
      <c r="L3" s="297" t="s">
        <v>1628</v>
      </c>
      <c r="M3" s="297"/>
      <c r="N3" s="297"/>
      <c r="O3" s="297"/>
      <c r="P3" s="297"/>
      <c r="Q3" s="298" t="s">
        <v>1629</v>
      </c>
      <c r="R3" s="297"/>
      <c r="S3" s="297"/>
      <c r="T3" s="297"/>
      <c r="U3" s="299"/>
      <c r="V3" s="287" t="s">
        <v>1614</v>
      </c>
      <c r="W3" s="288"/>
      <c r="X3" s="288"/>
      <c r="Y3" s="288"/>
      <c r="Z3" s="289"/>
      <c r="AA3" s="287" t="s">
        <v>1630</v>
      </c>
      <c r="AB3" s="288"/>
      <c r="AC3" s="288"/>
      <c r="AD3" s="288"/>
      <c r="AE3" s="288"/>
      <c r="AF3" s="287" t="s">
        <v>1615</v>
      </c>
      <c r="AG3" s="288"/>
      <c r="AH3" s="288"/>
      <c r="AI3" s="288"/>
      <c r="AJ3" s="289"/>
      <c r="AK3" s="300" t="s">
        <v>1616</v>
      </c>
      <c r="AL3" s="301"/>
      <c r="AM3" s="301"/>
      <c r="AN3" s="301"/>
      <c r="AO3" s="301"/>
      <c r="AP3" s="287" t="s">
        <v>1631</v>
      </c>
      <c r="AQ3" s="288"/>
      <c r="AR3" s="288"/>
      <c r="AS3" s="288"/>
      <c r="AT3" s="288"/>
      <c r="AU3" s="298" t="s">
        <v>1617</v>
      </c>
      <c r="AV3" s="297"/>
      <c r="AW3" s="297"/>
      <c r="AX3" s="297"/>
      <c r="AY3" s="299"/>
      <c r="AZ3" s="288" t="s">
        <v>1632</v>
      </c>
      <c r="BA3" s="288"/>
      <c r="BB3" s="288"/>
      <c r="BC3" s="288"/>
      <c r="BD3" s="288"/>
      <c r="BE3" s="287" t="s">
        <v>1618</v>
      </c>
      <c r="BF3" s="288"/>
      <c r="BG3" s="288"/>
      <c r="BH3" s="288"/>
      <c r="BI3" s="288"/>
      <c r="BJ3" s="287" t="s">
        <v>1619</v>
      </c>
      <c r="BK3" s="288"/>
      <c r="BL3" s="288"/>
      <c r="BM3" s="288"/>
      <c r="BN3" s="289"/>
      <c r="BO3" s="288" t="s">
        <v>1620</v>
      </c>
      <c r="BP3" s="288"/>
      <c r="BQ3" s="288"/>
      <c r="BR3" s="288"/>
      <c r="BS3" s="289"/>
      <c r="BT3" s="288" t="s">
        <v>1633</v>
      </c>
      <c r="BU3" s="288"/>
      <c r="BV3" s="288"/>
      <c r="BW3" s="288"/>
      <c r="BX3" s="288"/>
      <c r="BY3" s="287" t="s">
        <v>1621</v>
      </c>
      <c r="BZ3" s="288"/>
      <c r="CA3" s="288"/>
      <c r="CB3" s="288"/>
      <c r="CC3" s="289"/>
      <c r="CD3" s="288" t="s">
        <v>1634</v>
      </c>
      <c r="CE3" s="288"/>
      <c r="CF3" s="288"/>
      <c r="CG3" s="288"/>
      <c r="CH3" s="289"/>
      <c r="CI3" s="287" t="s">
        <v>1635</v>
      </c>
      <c r="CJ3" s="288"/>
      <c r="CK3" s="288"/>
      <c r="CL3" s="288"/>
      <c r="CM3" s="288"/>
      <c r="CN3" s="287" t="s">
        <v>1636</v>
      </c>
      <c r="CO3" s="288"/>
      <c r="CP3" s="288"/>
      <c r="CQ3" s="288"/>
      <c r="CR3" s="289"/>
      <c r="CS3" s="288" t="s">
        <v>1637</v>
      </c>
      <c r="CT3" s="288"/>
      <c r="CU3" s="288"/>
      <c r="CV3" s="288"/>
      <c r="CW3" s="288"/>
      <c r="CX3" s="287" t="s">
        <v>1638</v>
      </c>
      <c r="CY3" s="288"/>
      <c r="CZ3" s="288"/>
      <c r="DA3" s="288"/>
      <c r="DB3" s="289"/>
      <c r="DC3" s="287" t="s">
        <v>1622</v>
      </c>
      <c r="DD3" s="288"/>
      <c r="DE3" s="288"/>
      <c r="DF3" s="288"/>
      <c r="DG3" s="289"/>
      <c r="DH3" s="297" t="s">
        <v>1623</v>
      </c>
      <c r="DI3" s="297"/>
      <c r="DJ3" s="297"/>
      <c r="DK3" s="297"/>
      <c r="DL3" s="297"/>
      <c r="DM3" s="251" t="s">
        <v>1626</v>
      </c>
      <c r="DN3" s="253" t="s">
        <v>1624</v>
      </c>
      <c r="DO3" s="269" t="s">
        <v>1625</v>
      </c>
      <c r="DQ3" s="304"/>
      <c r="DR3" s="304"/>
    </row>
    <row r="4" spans="1:122" ht="12.75" x14ac:dyDescent="0.2">
      <c r="A4" s="283"/>
      <c r="B4" s="291"/>
      <c r="C4" s="291"/>
      <c r="D4" s="291"/>
      <c r="E4" s="291"/>
      <c r="F4" s="293"/>
      <c r="G4" s="89">
        <v>2015</v>
      </c>
      <c r="H4" s="88">
        <v>2016</v>
      </c>
      <c r="I4" s="88">
        <v>2017</v>
      </c>
      <c r="J4" s="88">
        <v>2018</v>
      </c>
      <c r="K4" s="90">
        <v>2019</v>
      </c>
      <c r="L4" s="89">
        <v>2015</v>
      </c>
      <c r="M4" s="88">
        <v>2016</v>
      </c>
      <c r="N4" s="88">
        <v>2017</v>
      </c>
      <c r="O4" s="88">
        <v>2018</v>
      </c>
      <c r="P4" s="90">
        <v>2019</v>
      </c>
      <c r="Q4" s="89">
        <v>2015</v>
      </c>
      <c r="R4" s="88">
        <v>2016</v>
      </c>
      <c r="S4" s="88">
        <v>2017</v>
      </c>
      <c r="T4" s="88">
        <v>2018</v>
      </c>
      <c r="U4" s="90">
        <v>2019</v>
      </c>
      <c r="V4" s="256">
        <v>2015</v>
      </c>
      <c r="W4" s="256">
        <v>2016</v>
      </c>
      <c r="X4" s="256">
        <v>2017</v>
      </c>
      <c r="Y4" s="256">
        <v>2018</v>
      </c>
      <c r="Z4" s="256">
        <v>2019</v>
      </c>
      <c r="AA4" s="256">
        <v>2015</v>
      </c>
      <c r="AB4" s="256">
        <v>2016</v>
      </c>
      <c r="AC4" s="256">
        <v>2017</v>
      </c>
      <c r="AD4" s="256">
        <v>2018</v>
      </c>
      <c r="AE4" s="257">
        <v>2019</v>
      </c>
      <c r="AF4" s="117">
        <v>2015</v>
      </c>
      <c r="AG4" s="49">
        <v>2016</v>
      </c>
      <c r="AH4" s="49">
        <v>2017</v>
      </c>
      <c r="AI4" s="49">
        <v>2018</v>
      </c>
      <c r="AJ4" s="50">
        <v>2019</v>
      </c>
      <c r="AK4" s="121">
        <v>2015</v>
      </c>
      <c r="AL4" s="88">
        <v>2016</v>
      </c>
      <c r="AM4" s="88">
        <v>2017</v>
      </c>
      <c r="AN4" s="88">
        <v>2018</v>
      </c>
      <c r="AO4" s="88">
        <v>2019</v>
      </c>
      <c r="AP4" s="256">
        <v>2015</v>
      </c>
      <c r="AQ4" s="256">
        <v>2016</v>
      </c>
      <c r="AR4" s="256">
        <v>2017</v>
      </c>
      <c r="AS4" s="256">
        <v>2018</v>
      </c>
      <c r="AT4" s="257">
        <v>2019</v>
      </c>
      <c r="AU4" s="89">
        <v>2015</v>
      </c>
      <c r="AV4" s="88">
        <v>2016</v>
      </c>
      <c r="AW4" s="88">
        <v>2017</v>
      </c>
      <c r="AX4" s="88">
        <v>2018</v>
      </c>
      <c r="AY4" s="90">
        <v>2019</v>
      </c>
      <c r="AZ4" s="255">
        <v>2015</v>
      </c>
      <c r="BA4" s="256">
        <v>2016</v>
      </c>
      <c r="BB4" s="256">
        <v>2017</v>
      </c>
      <c r="BC4" s="256">
        <v>2018</v>
      </c>
      <c r="BD4" s="256">
        <v>2019</v>
      </c>
      <c r="BE4" s="256">
        <v>2015</v>
      </c>
      <c r="BF4" s="256">
        <v>2016</v>
      </c>
      <c r="BG4" s="256">
        <v>2017</v>
      </c>
      <c r="BH4" s="256">
        <v>2018</v>
      </c>
      <c r="BI4" s="257">
        <v>2019</v>
      </c>
      <c r="BJ4" s="256">
        <v>2015</v>
      </c>
      <c r="BK4" s="256">
        <v>2016</v>
      </c>
      <c r="BL4" s="256">
        <v>2017</v>
      </c>
      <c r="BM4" s="256">
        <v>2018</v>
      </c>
      <c r="BN4" s="256">
        <v>2019</v>
      </c>
      <c r="BO4" s="255">
        <v>2015</v>
      </c>
      <c r="BP4" s="256">
        <v>2016</v>
      </c>
      <c r="BQ4" s="256">
        <v>2017</v>
      </c>
      <c r="BR4" s="256">
        <v>2018</v>
      </c>
      <c r="BS4" s="256">
        <v>2019</v>
      </c>
      <c r="BT4" s="256">
        <v>2015</v>
      </c>
      <c r="BU4" s="256">
        <v>2016</v>
      </c>
      <c r="BV4" s="256">
        <v>2017</v>
      </c>
      <c r="BW4" s="256">
        <v>2018</v>
      </c>
      <c r="BX4" s="257">
        <v>2019</v>
      </c>
      <c r="BY4" s="117">
        <v>2015</v>
      </c>
      <c r="BZ4" s="49">
        <v>2016</v>
      </c>
      <c r="CA4" s="49">
        <v>2017</v>
      </c>
      <c r="CB4" s="49">
        <v>2018</v>
      </c>
      <c r="CC4" s="50">
        <v>2019</v>
      </c>
      <c r="CD4" s="255">
        <v>2015</v>
      </c>
      <c r="CE4" s="256">
        <v>2016</v>
      </c>
      <c r="CF4" s="256">
        <v>2017</v>
      </c>
      <c r="CG4" s="256">
        <v>2018</v>
      </c>
      <c r="CH4" s="256">
        <v>2019</v>
      </c>
      <c r="CI4" s="256">
        <v>2015</v>
      </c>
      <c r="CJ4" s="256">
        <v>2016</v>
      </c>
      <c r="CK4" s="256">
        <v>2017</v>
      </c>
      <c r="CL4" s="256">
        <v>2018</v>
      </c>
      <c r="CM4" s="257">
        <v>2019</v>
      </c>
      <c r="CN4" s="89">
        <v>2015</v>
      </c>
      <c r="CO4" s="88">
        <v>2016</v>
      </c>
      <c r="CP4" s="88">
        <v>2017</v>
      </c>
      <c r="CQ4" s="88">
        <v>2018</v>
      </c>
      <c r="CR4" s="90">
        <v>2019</v>
      </c>
      <c r="CS4" s="49">
        <v>2015</v>
      </c>
      <c r="CT4" s="49">
        <v>2016</v>
      </c>
      <c r="CU4" s="49">
        <v>2017</v>
      </c>
      <c r="CV4" s="49">
        <v>2018</v>
      </c>
      <c r="CW4" s="49">
        <v>2019</v>
      </c>
      <c r="CX4" s="117">
        <v>2015</v>
      </c>
      <c r="CY4" s="49">
        <v>2016</v>
      </c>
      <c r="CZ4" s="49">
        <v>2017</v>
      </c>
      <c r="DA4" s="49">
        <v>2018</v>
      </c>
      <c r="DB4" s="50">
        <v>2019</v>
      </c>
      <c r="DC4" s="49">
        <v>2015</v>
      </c>
      <c r="DD4" s="49">
        <v>2016</v>
      </c>
      <c r="DE4" s="49">
        <v>2017</v>
      </c>
      <c r="DF4" s="49">
        <v>2018</v>
      </c>
      <c r="DG4" s="50">
        <v>2019</v>
      </c>
      <c r="DH4" s="255">
        <v>2015</v>
      </c>
      <c r="DI4" s="256">
        <v>2016</v>
      </c>
      <c r="DJ4" s="256">
        <v>2017</v>
      </c>
      <c r="DK4" s="256">
        <v>2018</v>
      </c>
      <c r="DL4" s="257">
        <v>2019</v>
      </c>
      <c r="DM4" s="252"/>
      <c r="DN4" s="254"/>
      <c r="DO4" s="270"/>
      <c r="DQ4" s="304"/>
      <c r="DR4" s="304"/>
    </row>
    <row r="5" spans="1:122" ht="25.5" x14ac:dyDescent="0.25">
      <c r="A5" s="23" t="s">
        <v>138</v>
      </c>
      <c r="B5" s="8" t="s">
        <v>1639</v>
      </c>
      <c r="C5" s="3" t="s">
        <v>139</v>
      </c>
      <c r="D5" s="3" t="s">
        <v>3</v>
      </c>
      <c r="E5" s="3">
        <v>1984</v>
      </c>
      <c r="F5" s="3">
        <v>5423.79</v>
      </c>
      <c r="G5" s="32">
        <v>0</v>
      </c>
      <c r="H5" s="25">
        <v>0</v>
      </c>
      <c r="I5" s="25">
        <v>0</v>
      </c>
      <c r="J5" s="27">
        <v>522190.9</v>
      </c>
      <c r="K5" s="28">
        <v>488805</v>
      </c>
      <c r="L5" s="25">
        <f>G5*0.001*2.368</f>
        <v>0</v>
      </c>
      <c r="M5" s="25">
        <f t="shared" ref="M5:P5" si="0">H5*0.001*2.368</f>
        <v>0</v>
      </c>
      <c r="N5" s="25">
        <f t="shared" si="0"/>
        <v>0</v>
      </c>
      <c r="O5" s="25">
        <f t="shared" si="0"/>
        <v>1236.5480512000001</v>
      </c>
      <c r="P5" s="25">
        <f t="shared" si="0"/>
        <v>1157.4902399999999</v>
      </c>
      <c r="Q5" s="10">
        <v>0</v>
      </c>
      <c r="R5" s="6">
        <v>0</v>
      </c>
      <c r="S5" s="6">
        <v>0</v>
      </c>
      <c r="T5" s="123">
        <v>74030.81</v>
      </c>
      <c r="U5" s="122">
        <v>73067.5</v>
      </c>
      <c r="V5" s="27">
        <v>0</v>
      </c>
      <c r="W5" s="27">
        <v>0</v>
      </c>
      <c r="X5" s="27">
        <v>0</v>
      </c>
      <c r="Y5" s="27">
        <v>0</v>
      </c>
      <c r="Z5" s="28">
        <v>938084</v>
      </c>
      <c r="AA5" s="25">
        <f>V5*0.001*1.195</f>
        <v>0</v>
      </c>
      <c r="AB5" s="25">
        <f t="shared" ref="AB5:AE11" si="1">W5*0.001*1.195</f>
        <v>0</v>
      </c>
      <c r="AC5" s="25">
        <f t="shared" si="1"/>
        <v>0</v>
      </c>
      <c r="AD5" s="25">
        <f t="shared" si="1"/>
        <v>0</v>
      </c>
      <c r="AE5" s="25">
        <f t="shared" si="1"/>
        <v>1121.0103800000002</v>
      </c>
      <c r="AF5" s="32">
        <v>0</v>
      </c>
      <c r="AG5" s="25">
        <v>0</v>
      </c>
      <c r="AH5" s="25">
        <v>0</v>
      </c>
      <c r="AI5" s="33">
        <v>40993.089999999997</v>
      </c>
      <c r="AJ5" s="34">
        <v>45495.76</v>
      </c>
      <c r="AK5" s="72">
        <v>0</v>
      </c>
      <c r="AL5" s="7">
        <v>0</v>
      </c>
      <c r="AM5" s="7">
        <v>0</v>
      </c>
      <c r="AN5" s="7">
        <v>0</v>
      </c>
      <c r="AO5" s="11">
        <v>0</v>
      </c>
      <c r="AP5" s="72">
        <v>0</v>
      </c>
      <c r="AQ5" s="7">
        <v>0</v>
      </c>
      <c r="AR5" s="7">
        <v>0</v>
      </c>
      <c r="AS5" s="7">
        <v>0</v>
      </c>
      <c r="AT5" s="11">
        <v>0</v>
      </c>
      <c r="AU5" s="72">
        <v>0</v>
      </c>
      <c r="AV5" s="7">
        <v>0</v>
      </c>
      <c r="AW5" s="7">
        <v>0</v>
      </c>
      <c r="AX5" s="7">
        <v>0</v>
      </c>
      <c r="AY5" s="11">
        <v>0</v>
      </c>
      <c r="AZ5" s="72">
        <v>0</v>
      </c>
      <c r="BA5" s="7">
        <v>0</v>
      </c>
      <c r="BB5" s="7">
        <v>0</v>
      </c>
      <c r="BC5" s="7">
        <v>0</v>
      </c>
      <c r="BD5" s="11">
        <v>0</v>
      </c>
      <c r="BE5" s="72">
        <v>0</v>
      </c>
      <c r="BF5" s="7">
        <v>0</v>
      </c>
      <c r="BG5" s="7">
        <v>0</v>
      </c>
      <c r="BH5" s="7">
        <v>0</v>
      </c>
      <c r="BI5" s="11">
        <v>0</v>
      </c>
      <c r="BJ5" s="72">
        <v>0</v>
      </c>
      <c r="BK5" s="7">
        <v>0</v>
      </c>
      <c r="BL5" s="7">
        <v>0</v>
      </c>
      <c r="BM5" s="7">
        <v>0</v>
      </c>
      <c r="BN5" s="11">
        <v>0</v>
      </c>
      <c r="BO5" s="72">
        <v>0</v>
      </c>
      <c r="BP5" s="7">
        <v>0</v>
      </c>
      <c r="BQ5" s="7">
        <v>0</v>
      </c>
      <c r="BR5" s="7">
        <v>0</v>
      </c>
      <c r="BS5" s="11">
        <v>0</v>
      </c>
      <c r="BT5" s="72">
        <v>0</v>
      </c>
      <c r="BU5" s="7">
        <v>0</v>
      </c>
      <c r="BV5" s="7">
        <v>0</v>
      </c>
      <c r="BW5" s="7">
        <v>0</v>
      </c>
      <c r="BX5" s="11">
        <v>0</v>
      </c>
      <c r="BY5" s="72">
        <v>0</v>
      </c>
      <c r="BZ5" s="7">
        <v>0</v>
      </c>
      <c r="CA5" s="7">
        <v>0</v>
      </c>
      <c r="CB5" s="7">
        <v>0</v>
      </c>
      <c r="CC5" s="11">
        <v>0</v>
      </c>
      <c r="CD5" s="72">
        <v>0</v>
      </c>
      <c r="CE5" s="7">
        <v>0</v>
      </c>
      <c r="CF5" s="7">
        <v>0</v>
      </c>
      <c r="CG5" s="7">
        <v>0</v>
      </c>
      <c r="CH5" s="11">
        <v>0</v>
      </c>
      <c r="CI5" s="72">
        <v>0</v>
      </c>
      <c r="CJ5" s="7">
        <v>0</v>
      </c>
      <c r="CK5" s="7">
        <v>0</v>
      </c>
      <c r="CL5" s="7">
        <v>0</v>
      </c>
      <c r="CM5" s="11">
        <v>0</v>
      </c>
      <c r="CN5" s="72">
        <v>0</v>
      </c>
      <c r="CO5" s="7">
        <v>0</v>
      </c>
      <c r="CP5" s="7">
        <v>0</v>
      </c>
      <c r="CQ5" s="7">
        <v>0</v>
      </c>
      <c r="CR5" s="11">
        <v>0</v>
      </c>
      <c r="CS5" s="32">
        <f>L5+AA5+AP5+BE5+BT5</f>
        <v>0</v>
      </c>
      <c r="CT5" s="25">
        <f t="shared" ref="CS5:CW11" si="2">M5+AB5+AQ5+BF5+BU5</f>
        <v>0</v>
      </c>
      <c r="CU5" s="25">
        <f t="shared" si="2"/>
        <v>0</v>
      </c>
      <c r="CV5" s="25">
        <f t="shared" si="2"/>
        <v>1236.5480512000001</v>
      </c>
      <c r="CW5" s="26">
        <f t="shared" si="2"/>
        <v>2278.5006199999998</v>
      </c>
      <c r="CX5" s="25">
        <f>CS5</f>
        <v>0</v>
      </c>
      <c r="CY5" s="25">
        <f t="shared" ref="CY5:DB5" si="3">CT5</f>
        <v>0</v>
      </c>
      <c r="CZ5" s="25">
        <f t="shared" si="3"/>
        <v>0</v>
      </c>
      <c r="DA5" s="25">
        <f t="shared" si="3"/>
        <v>1236.5480512000001</v>
      </c>
      <c r="DB5" s="25">
        <f t="shared" si="3"/>
        <v>2278.5006199999998</v>
      </c>
      <c r="DC5" s="10">
        <f t="shared" ref="DC5:DG11" si="4">Q5+AF5+AU5+BJ5+BY5</f>
        <v>0</v>
      </c>
      <c r="DD5" s="6">
        <f t="shared" si="4"/>
        <v>0</v>
      </c>
      <c r="DE5" s="6">
        <f t="shared" si="4"/>
        <v>0</v>
      </c>
      <c r="DF5" s="6">
        <f t="shared" si="4"/>
        <v>115023.9</v>
      </c>
      <c r="DG5" s="9">
        <f t="shared" si="4"/>
        <v>118563.26000000001</v>
      </c>
      <c r="DH5" s="32">
        <v>0</v>
      </c>
      <c r="DI5" s="25">
        <v>0</v>
      </c>
      <c r="DJ5" s="25">
        <v>0</v>
      </c>
      <c r="DK5" s="25">
        <v>0</v>
      </c>
      <c r="DL5" s="26">
        <v>334.02</v>
      </c>
      <c r="DM5" s="31"/>
      <c r="DN5" s="31"/>
      <c r="DO5" s="31"/>
      <c r="DQ5" s="140"/>
      <c r="DR5" s="138"/>
    </row>
    <row r="6" spans="1:122" ht="25.5" x14ac:dyDescent="0.25">
      <c r="A6" s="23" t="s">
        <v>140</v>
      </c>
      <c r="B6" s="8" t="s">
        <v>268</v>
      </c>
      <c r="C6" s="3" t="s">
        <v>139</v>
      </c>
      <c r="D6" s="3" t="s">
        <v>3</v>
      </c>
      <c r="E6" s="3">
        <v>1983</v>
      </c>
      <c r="F6" s="3">
        <v>5764</v>
      </c>
      <c r="G6" s="32">
        <v>0</v>
      </c>
      <c r="H6" s="25">
        <v>0</v>
      </c>
      <c r="I6" s="25">
        <v>0</v>
      </c>
      <c r="J6" s="27">
        <v>378006</v>
      </c>
      <c r="K6" s="28">
        <v>337416</v>
      </c>
      <c r="L6" s="25">
        <f t="shared" ref="L6:L11" si="5">G6*0.001*2.368</f>
        <v>0</v>
      </c>
      <c r="M6" s="25">
        <f t="shared" ref="M6:M11" si="6">H6*0.001*2.368</f>
        <v>0</v>
      </c>
      <c r="N6" s="25">
        <f t="shared" ref="N6:N11" si="7">I6*0.001*2.368</f>
        <v>0</v>
      </c>
      <c r="O6" s="25">
        <f t="shared" ref="O6:O11" si="8">J6*0.001*2.368</f>
        <v>895.11820799999998</v>
      </c>
      <c r="P6" s="25">
        <f t="shared" ref="P6:P11" si="9">K6*0.001*2.368</f>
        <v>799.00108799999998</v>
      </c>
      <c r="Q6" s="10">
        <v>0</v>
      </c>
      <c r="R6" s="6">
        <v>0</v>
      </c>
      <c r="S6" s="6">
        <v>0</v>
      </c>
      <c r="T6" s="123">
        <v>51545</v>
      </c>
      <c r="U6" s="122">
        <v>50483.99</v>
      </c>
      <c r="V6" s="27">
        <v>0</v>
      </c>
      <c r="W6" s="27">
        <v>0</v>
      </c>
      <c r="X6" s="27">
        <v>0</v>
      </c>
      <c r="Y6" s="27">
        <v>774983</v>
      </c>
      <c r="Z6" s="28">
        <v>905004</v>
      </c>
      <c r="AA6" s="25">
        <f t="shared" ref="AA6:AA11" si="10">V6*0.001*1.195</f>
        <v>0</v>
      </c>
      <c r="AB6" s="25">
        <f t="shared" si="1"/>
        <v>0</v>
      </c>
      <c r="AC6" s="25">
        <f t="shared" si="1"/>
        <v>0</v>
      </c>
      <c r="AD6" s="25">
        <f t="shared" si="1"/>
        <v>926.10468500000013</v>
      </c>
      <c r="AE6" s="25">
        <f t="shared" si="1"/>
        <v>1081.4797800000001</v>
      </c>
      <c r="AF6" s="32">
        <v>0</v>
      </c>
      <c r="AG6" s="25">
        <v>0</v>
      </c>
      <c r="AH6" s="25">
        <v>0</v>
      </c>
      <c r="AI6" s="33">
        <v>35803.35</v>
      </c>
      <c r="AJ6" s="34">
        <v>44016.55</v>
      </c>
      <c r="AK6" s="72">
        <v>0</v>
      </c>
      <c r="AL6" s="7">
        <v>0</v>
      </c>
      <c r="AM6" s="7">
        <v>0</v>
      </c>
      <c r="AN6" s="7">
        <v>0</v>
      </c>
      <c r="AO6" s="11">
        <v>0</v>
      </c>
      <c r="AP6" s="72">
        <v>0</v>
      </c>
      <c r="AQ6" s="7">
        <v>0</v>
      </c>
      <c r="AR6" s="7">
        <v>0</v>
      </c>
      <c r="AS6" s="7">
        <v>0</v>
      </c>
      <c r="AT6" s="11">
        <v>0</v>
      </c>
      <c r="AU6" s="72">
        <v>0</v>
      </c>
      <c r="AV6" s="7">
        <v>0</v>
      </c>
      <c r="AW6" s="7">
        <v>0</v>
      </c>
      <c r="AX6" s="7">
        <v>0</v>
      </c>
      <c r="AY6" s="11">
        <v>0</v>
      </c>
      <c r="AZ6" s="72">
        <v>0</v>
      </c>
      <c r="BA6" s="7">
        <v>0</v>
      </c>
      <c r="BB6" s="7">
        <v>0</v>
      </c>
      <c r="BC6" s="7">
        <v>0</v>
      </c>
      <c r="BD6" s="11">
        <v>0</v>
      </c>
      <c r="BE6" s="72">
        <v>0</v>
      </c>
      <c r="BF6" s="7">
        <v>0</v>
      </c>
      <c r="BG6" s="7">
        <v>0</v>
      </c>
      <c r="BH6" s="7">
        <v>0</v>
      </c>
      <c r="BI6" s="11">
        <v>0</v>
      </c>
      <c r="BJ6" s="72">
        <v>0</v>
      </c>
      <c r="BK6" s="7">
        <v>0</v>
      </c>
      <c r="BL6" s="7">
        <v>0</v>
      </c>
      <c r="BM6" s="7">
        <v>0</v>
      </c>
      <c r="BN6" s="11">
        <v>0</v>
      </c>
      <c r="BO6" s="72">
        <v>0</v>
      </c>
      <c r="BP6" s="7">
        <v>0</v>
      </c>
      <c r="BQ6" s="7">
        <v>0</v>
      </c>
      <c r="BR6" s="7">
        <v>0</v>
      </c>
      <c r="BS6" s="11">
        <v>0</v>
      </c>
      <c r="BT6" s="72">
        <v>0</v>
      </c>
      <c r="BU6" s="7">
        <v>0</v>
      </c>
      <c r="BV6" s="7">
        <v>0</v>
      </c>
      <c r="BW6" s="7">
        <v>0</v>
      </c>
      <c r="BX6" s="11">
        <v>0</v>
      </c>
      <c r="BY6" s="72">
        <v>0</v>
      </c>
      <c r="BZ6" s="7">
        <v>0</v>
      </c>
      <c r="CA6" s="7">
        <v>0</v>
      </c>
      <c r="CB6" s="7">
        <v>0</v>
      </c>
      <c r="CC6" s="11">
        <v>0</v>
      </c>
      <c r="CD6" s="72">
        <v>0</v>
      </c>
      <c r="CE6" s="7">
        <v>0</v>
      </c>
      <c r="CF6" s="7">
        <v>0</v>
      </c>
      <c r="CG6" s="7">
        <v>0</v>
      </c>
      <c r="CH6" s="11">
        <v>0</v>
      </c>
      <c r="CI6" s="72">
        <v>0</v>
      </c>
      <c r="CJ6" s="7">
        <v>0</v>
      </c>
      <c r="CK6" s="7">
        <v>0</v>
      </c>
      <c r="CL6" s="7">
        <v>0</v>
      </c>
      <c r="CM6" s="11">
        <v>0</v>
      </c>
      <c r="CN6" s="72">
        <v>0</v>
      </c>
      <c r="CO6" s="7">
        <v>0</v>
      </c>
      <c r="CP6" s="7">
        <v>0</v>
      </c>
      <c r="CQ6" s="7">
        <v>0</v>
      </c>
      <c r="CR6" s="11">
        <v>0</v>
      </c>
      <c r="CS6" s="32">
        <f t="shared" si="2"/>
        <v>0</v>
      </c>
      <c r="CT6" s="25">
        <f t="shared" si="2"/>
        <v>0</v>
      </c>
      <c r="CU6" s="25">
        <f t="shared" si="2"/>
        <v>0</v>
      </c>
      <c r="CV6" s="25">
        <f t="shared" si="2"/>
        <v>1821.2228930000001</v>
      </c>
      <c r="CW6" s="26">
        <f t="shared" si="2"/>
        <v>1880.4808680000001</v>
      </c>
      <c r="CX6" s="25">
        <f t="shared" ref="CX6:CX11" si="11">CS6</f>
        <v>0</v>
      </c>
      <c r="CY6" s="25">
        <f t="shared" ref="CY6:CY12" si="12">CT6</f>
        <v>0</v>
      </c>
      <c r="CZ6" s="25">
        <f t="shared" ref="CZ6:CZ12" si="13">CU6</f>
        <v>0</v>
      </c>
      <c r="DA6" s="25">
        <f t="shared" ref="DA6:DA12" si="14">CV6</f>
        <v>1821.2228930000001</v>
      </c>
      <c r="DB6" s="25">
        <f t="shared" ref="DB6:DB12" si="15">CW6</f>
        <v>1880.4808680000001</v>
      </c>
      <c r="DC6" s="10">
        <f t="shared" si="4"/>
        <v>0</v>
      </c>
      <c r="DD6" s="6">
        <f t="shared" si="4"/>
        <v>0</v>
      </c>
      <c r="DE6" s="6">
        <f t="shared" si="4"/>
        <v>0</v>
      </c>
      <c r="DF6" s="6">
        <f t="shared" si="4"/>
        <v>87348.35</v>
      </c>
      <c r="DG6" s="9">
        <f t="shared" si="4"/>
        <v>94500.540000000008</v>
      </c>
      <c r="DH6" s="32">
        <v>0</v>
      </c>
      <c r="DI6" s="25">
        <v>0</v>
      </c>
      <c r="DJ6" s="25">
        <v>0</v>
      </c>
      <c r="DK6" s="25">
        <v>320.41570200000007</v>
      </c>
      <c r="DL6" s="26">
        <v>295.45</v>
      </c>
      <c r="DM6" s="31"/>
      <c r="DN6" s="31"/>
      <c r="DO6" s="31"/>
      <c r="DQ6" s="140"/>
      <c r="DR6" s="142"/>
    </row>
    <row r="7" spans="1:122" ht="25.5" x14ac:dyDescent="0.25">
      <c r="A7" s="23" t="s">
        <v>141</v>
      </c>
      <c r="B7" s="8" t="s">
        <v>250</v>
      </c>
      <c r="C7" s="3" t="s">
        <v>139</v>
      </c>
      <c r="D7" s="3" t="s">
        <v>3</v>
      </c>
      <c r="E7" s="3">
        <v>1920</v>
      </c>
      <c r="F7" s="3">
        <v>12232.83</v>
      </c>
      <c r="G7" s="32">
        <v>0</v>
      </c>
      <c r="H7" s="25">
        <v>0</v>
      </c>
      <c r="I7" s="25">
        <v>0</v>
      </c>
      <c r="J7" s="25">
        <v>0</v>
      </c>
      <c r="K7" s="28">
        <v>207024</v>
      </c>
      <c r="L7" s="25">
        <f t="shared" si="5"/>
        <v>0</v>
      </c>
      <c r="M7" s="25">
        <f t="shared" si="6"/>
        <v>0</v>
      </c>
      <c r="N7" s="25">
        <f t="shared" si="7"/>
        <v>0</v>
      </c>
      <c r="O7" s="25">
        <f t="shared" si="8"/>
        <v>0</v>
      </c>
      <c r="P7" s="25">
        <f t="shared" si="9"/>
        <v>490.23283199999997</v>
      </c>
      <c r="Q7" s="10">
        <v>0</v>
      </c>
      <c r="R7" s="6">
        <v>0</v>
      </c>
      <c r="S7" s="6">
        <v>0</v>
      </c>
      <c r="T7" s="123">
        <v>23695.17</v>
      </c>
      <c r="U7" s="122">
        <v>23695.27</v>
      </c>
      <c r="V7" s="27">
        <v>0</v>
      </c>
      <c r="W7" s="27">
        <v>0</v>
      </c>
      <c r="X7" s="27">
        <v>0</v>
      </c>
      <c r="Y7" s="27">
        <v>0</v>
      </c>
      <c r="Z7" s="28">
        <v>841635</v>
      </c>
      <c r="AA7" s="25">
        <f t="shared" si="10"/>
        <v>0</v>
      </c>
      <c r="AB7" s="25">
        <f t="shared" si="1"/>
        <v>0</v>
      </c>
      <c r="AC7" s="25">
        <f t="shared" si="1"/>
        <v>0</v>
      </c>
      <c r="AD7" s="25">
        <f t="shared" si="1"/>
        <v>0</v>
      </c>
      <c r="AE7" s="25">
        <f t="shared" si="1"/>
        <v>1005.753825</v>
      </c>
      <c r="AF7" s="32">
        <v>0</v>
      </c>
      <c r="AG7" s="25">
        <v>0</v>
      </c>
      <c r="AH7" s="25">
        <v>0</v>
      </c>
      <c r="AI7" s="33">
        <v>41799.26</v>
      </c>
      <c r="AJ7" s="34">
        <v>41799.26</v>
      </c>
      <c r="AK7" s="72">
        <v>0</v>
      </c>
      <c r="AL7" s="7">
        <v>0</v>
      </c>
      <c r="AM7" s="7">
        <v>0</v>
      </c>
      <c r="AN7" s="7">
        <v>0</v>
      </c>
      <c r="AO7" s="11">
        <v>0</v>
      </c>
      <c r="AP7" s="72">
        <v>0</v>
      </c>
      <c r="AQ7" s="7">
        <v>0</v>
      </c>
      <c r="AR7" s="7">
        <v>0</v>
      </c>
      <c r="AS7" s="7">
        <v>0</v>
      </c>
      <c r="AT7" s="11">
        <v>0</v>
      </c>
      <c r="AU7" s="72">
        <v>0</v>
      </c>
      <c r="AV7" s="7">
        <v>0</v>
      </c>
      <c r="AW7" s="7">
        <v>0</v>
      </c>
      <c r="AX7" s="7">
        <v>0</v>
      </c>
      <c r="AY7" s="11">
        <v>0</v>
      </c>
      <c r="AZ7" s="72">
        <v>0</v>
      </c>
      <c r="BA7" s="7">
        <v>0</v>
      </c>
      <c r="BB7" s="7">
        <v>0</v>
      </c>
      <c r="BC7" s="7">
        <v>0</v>
      </c>
      <c r="BD7" s="11">
        <v>0</v>
      </c>
      <c r="BE7" s="72">
        <v>0</v>
      </c>
      <c r="BF7" s="7">
        <v>0</v>
      </c>
      <c r="BG7" s="7">
        <v>0</v>
      </c>
      <c r="BH7" s="7">
        <v>0</v>
      </c>
      <c r="BI7" s="11">
        <v>0</v>
      </c>
      <c r="BJ7" s="72">
        <v>0</v>
      </c>
      <c r="BK7" s="7">
        <v>0</v>
      </c>
      <c r="BL7" s="7">
        <v>0</v>
      </c>
      <c r="BM7" s="7">
        <v>0</v>
      </c>
      <c r="BN7" s="11">
        <v>0</v>
      </c>
      <c r="BO7" s="72">
        <v>0</v>
      </c>
      <c r="BP7" s="7">
        <v>0</v>
      </c>
      <c r="BQ7" s="7">
        <v>0</v>
      </c>
      <c r="BR7" s="7">
        <v>0</v>
      </c>
      <c r="BS7" s="11">
        <v>0</v>
      </c>
      <c r="BT7" s="72">
        <v>0</v>
      </c>
      <c r="BU7" s="7">
        <v>0</v>
      </c>
      <c r="BV7" s="7">
        <v>0</v>
      </c>
      <c r="BW7" s="7">
        <v>0</v>
      </c>
      <c r="BX7" s="11">
        <v>0</v>
      </c>
      <c r="BY7" s="72">
        <v>0</v>
      </c>
      <c r="BZ7" s="7">
        <v>0</v>
      </c>
      <c r="CA7" s="7">
        <v>0</v>
      </c>
      <c r="CB7" s="7">
        <v>0</v>
      </c>
      <c r="CC7" s="11">
        <v>0</v>
      </c>
      <c r="CD7" s="72">
        <v>0</v>
      </c>
      <c r="CE7" s="7">
        <v>0</v>
      </c>
      <c r="CF7" s="7">
        <v>0</v>
      </c>
      <c r="CG7" s="7">
        <v>0</v>
      </c>
      <c r="CH7" s="11">
        <v>0</v>
      </c>
      <c r="CI7" s="72">
        <v>0</v>
      </c>
      <c r="CJ7" s="7">
        <v>0</v>
      </c>
      <c r="CK7" s="7">
        <v>0</v>
      </c>
      <c r="CL7" s="7">
        <v>0</v>
      </c>
      <c r="CM7" s="11">
        <v>0</v>
      </c>
      <c r="CN7" s="72">
        <v>0</v>
      </c>
      <c r="CO7" s="7">
        <v>0</v>
      </c>
      <c r="CP7" s="7">
        <v>0</v>
      </c>
      <c r="CQ7" s="7">
        <v>0</v>
      </c>
      <c r="CR7" s="11">
        <v>0</v>
      </c>
      <c r="CS7" s="32">
        <f t="shared" si="2"/>
        <v>0</v>
      </c>
      <c r="CT7" s="25">
        <f t="shared" si="2"/>
        <v>0</v>
      </c>
      <c r="CU7" s="25">
        <f t="shared" si="2"/>
        <v>0</v>
      </c>
      <c r="CV7" s="25">
        <f t="shared" si="2"/>
        <v>0</v>
      </c>
      <c r="CW7" s="26">
        <f t="shared" si="2"/>
        <v>1495.9866569999999</v>
      </c>
      <c r="CX7" s="25">
        <f t="shared" si="11"/>
        <v>0</v>
      </c>
      <c r="CY7" s="25">
        <f t="shared" si="12"/>
        <v>0</v>
      </c>
      <c r="CZ7" s="25">
        <f t="shared" si="13"/>
        <v>0</v>
      </c>
      <c r="DA7" s="25">
        <f t="shared" si="14"/>
        <v>0</v>
      </c>
      <c r="DB7" s="25">
        <f t="shared" si="15"/>
        <v>1495.9866569999999</v>
      </c>
      <c r="DC7" s="10">
        <f t="shared" si="4"/>
        <v>0</v>
      </c>
      <c r="DD7" s="6">
        <f t="shared" si="4"/>
        <v>0</v>
      </c>
      <c r="DE7" s="6">
        <f t="shared" si="4"/>
        <v>0</v>
      </c>
      <c r="DF7" s="6">
        <f t="shared" si="4"/>
        <v>65494.43</v>
      </c>
      <c r="DG7" s="9">
        <f t="shared" si="4"/>
        <v>65494.53</v>
      </c>
      <c r="DH7" s="32">
        <v>0</v>
      </c>
      <c r="DI7" s="25">
        <v>0</v>
      </c>
      <c r="DJ7" s="25">
        <v>0</v>
      </c>
      <c r="DK7" s="25">
        <v>0</v>
      </c>
      <c r="DL7" s="26">
        <v>259.70999999999998</v>
      </c>
      <c r="DM7" s="31"/>
      <c r="DN7" s="31"/>
      <c r="DO7" s="31"/>
    </row>
    <row r="8" spans="1:122" ht="38.25" x14ac:dyDescent="0.25">
      <c r="A8" s="23" t="s">
        <v>142</v>
      </c>
      <c r="B8" s="8" t="s">
        <v>398</v>
      </c>
      <c r="C8" s="3" t="s">
        <v>139</v>
      </c>
      <c r="D8" s="3" t="s">
        <v>3</v>
      </c>
      <c r="E8" s="3">
        <v>1983</v>
      </c>
      <c r="F8" s="3">
        <v>6200</v>
      </c>
      <c r="G8" s="32">
        <v>0</v>
      </c>
      <c r="H8" s="25">
        <v>0</v>
      </c>
      <c r="I8" s="27">
        <v>0</v>
      </c>
      <c r="J8" s="27">
        <v>346798</v>
      </c>
      <c r="K8" s="28">
        <v>293034</v>
      </c>
      <c r="L8" s="25">
        <f t="shared" si="5"/>
        <v>0</v>
      </c>
      <c r="M8" s="25">
        <f t="shared" si="6"/>
        <v>0</v>
      </c>
      <c r="N8" s="25">
        <f t="shared" si="7"/>
        <v>0</v>
      </c>
      <c r="O8" s="25">
        <f t="shared" si="8"/>
        <v>821.21766400000001</v>
      </c>
      <c r="P8" s="25">
        <f t="shared" si="9"/>
        <v>693.90451199999995</v>
      </c>
      <c r="Q8" s="10">
        <v>0</v>
      </c>
      <c r="R8" s="6">
        <v>0</v>
      </c>
      <c r="S8" s="6">
        <v>0</v>
      </c>
      <c r="T8" s="123">
        <v>49182.85</v>
      </c>
      <c r="U8" s="122">
        <v>42628.71</v>
      </c>
      <c r="V8" s="27">
        <v>0</v>
      </c>
      <c r="W8" s="27">
        <v>0</v>
      </c>
      <c r="X8" s="27">
        <v>131709</v>
      </c>
      <c r="Y8" s="27">
        <v>697657</v>
      </c>
      <c r="Z8" s="28">
        <v>650517</v>
      </c>
      <c r="AA8" s="25">
        <f t="shared" si="10"/>
        <v>0</v>
      </c>
      <c r="AB8" s="25">
        <f t="shared" si="1"/>
        <v>0</v>
      </c>
      <c r="AC8" s="25">
        <f t="shared" si="1"/>
        <v>157.39225500000001</v>
      </c>
      <c r="AD8" s="25">
        <f t="shared" si="1"/>
        <v>833.7001150000001</v>
      </c>
      <c r="AE8" s="25">
        <f t="shared" si="1"/>
        <v>777.36781500000006</v>
      </c>
      <c r="AF8" s="32">
        <v>0</v>
      </c>
      <c r="AG8" s="25">
        <v>0</v>
      </c>
      <c r="AH8" s="33">
        <v>5429.18</v>
      </c>
      <c r="AI8" s="33">
        <v>31961.07</v>
      </c>
      <c r="AJ8" s="34">
        <v>32120.05</v>
      </c>
      <c r="AK8" s="72">
        <v>0</v>
      </c>
      <c r="AL8" s="7">
        <v>0</v>
      </c>
      <c r="AM8" s="7">
        <v>0</v>
      </c>
      <c r="AN8" s="7">
        <v>0</v>
      </c>
      <c r="AO8" s="11">
        <v>0</v>
      </c>
      <c r="AP8" s="72">
        <v>0</v>
      </c>
      <c r="AQ8" s="7">
        <v>0</v>
      </c>
      <c r="AR8" s="7">
        <v>0</v>
      </c>
      <c r="AS8" s="7">
        <v>0</v>
      </c>
      <c r="AT8" s="11">
        <v>0</v>
      </c>
      <c r="AU8" s="72">
        <v>0</v>
      </c>
      <c r="AV8" s="7">
        <v>0</v>
      </c>
      <c r="AW8" s="7">
        <v>0</v>
      </c>
      <c r="AX8" s="7">
        <v>0</v>
      </c>
      <c r="AY8" s="11">
        <v>0</v>
      </c>
      <c r="AZ8" s="72">
        <v>0</v>
      </c>
      <c r="BA8" s="7">
        <v>0</v>
      </c>
      <c r="BB8" s="7">
        <v>0</v>
      </c>
      <c r="BC8" s="7">
        <v>0</v>
      </c>
      <c r="BD8" s="11">
        <v>0</v>
      </c>
      <c r="BE8" s="72">
        <v>0</v>
      </c>
      <c r="BF8" s="7">
        <v>0</v>
      </c>
      <c r="BG8" s="7">
        <v>0</v>
      </c>
      <c r="BH8" s="7">
        <v>0</v>
      </c>
      <c r="BI8" s="11">
        <v>0</v>
      </c>
      <c r="BJ8" s="72">
        <v>0</v>
      </c>
      <c r="BK8" s="7">
        <v>0</v>
      </c>
      <c r="BL8" s="7">
        <v>0</v>
      </c>
      <c r="BM8" s="7">
        <v>0</v>
      </c>
      <c r="BN8" s="11">
        <v>0</v>
      </c>
      <c r="BO8" s="72">
        <v>0</v>
      </c>
      <c r="BP8" s="7">
        <v>0</v>
      </c>
      <c r="BQ8" s="7">
        <v>0</v>
      </c>
      <c r="BR8" s="7">
        <v>0</v>
      </c>
      <c r="BS8" s="11">
        <v>0</v>
      </c>
      <c r="BT8" s="72">
        <v>0</v>
      </c>
      <c r="BU8" s="7">
        <v>0</v>
      </c>
      <c r="BV8" s="7">
        <v>0</v>
      </c>
      <c r="BW8" s="7">
        <v>0</v>
      </c>
      <c r="BX8" s="11">
        <v>0</v>
      </c>
      <c r="BY8" s="72">
        <v>0</v>
      </c>
      <c r="BZ8" s="7">
        <v>0</v>
      </c>
      <c r="CA8" s="7">
        <v>0</v>
      </c>
      <c r="CB8" s="7">
        <v>0</v>
      </c>
      <c r="CC8" s="11">
        <v>0</v>
      </c>
      <c r="CD8" s="72">
        <v>0</v>
      </c>
      <c r="CE8" s="7">
        <v>0</v>
      </c>
      <c r="CF8" s="7">
        <v>0</v>
      </c>
      <c r="CG8" s="7">
        <v>0</v>
      </c>
      <c r="CH8" s="11">
        <v>0</v>
      </c>
      <c r="CI8" s="72">
        <v>0</v>
      </c>
      <c r="CJ8" s="7">
        <v>0</v>
      </c>
      <c r="CK8" s="7">
        <v>0</v>
      </c>
      <c r="CL8" s="7">
        <v>0</v>
      </c>
      <c r="CM8" s="11">
        <v>0</v>
      </c>
      <c r="CN8" s="72">
        <v>0</v>
      </c>
      <c r="CO8" s="7">
        <v>0</v>
      </c>
      <c r="CP8" s="7">
        <v>0</v>
      </c>
      <c r="CQ8" s="7">
        <v>0</v>
      </c>
      <c r="CR8" s="11">
        <v>0</v>
      </c>
      <c r="CS8" s="32">
        <f t="shared" si="2"/>
        <v>0</v>
      </c>
      <c r="CT8" s="25">
        <f t="shared" si="2"/>
        <v>0</v>
      </c>
      <c r="CU8" s="25">
        <f t="shared" si="2"/>
        <v>157.39225500000001</v>
      </c>
      <c r="CV8" s="25">
        <f t="shared" si="2"/>
        <v>1654.9177790000001</v>
      </c>
      <c r="CW8" s="26">
        <f t="shared" si="2"/>
        <v>1471.2723270000001</v>
      </c>
      <c r="CX8" s="25">
        <f t="shared" si="11"/>
        <v>0</v>
      </c>
      <c r="CY8" s="25">
        <f t="shared" si="12"/>
        <v>0</v>
      </c>
      <c r="CZ8" s="25">
        <f t="shared" si="13"/>
        <v>157.39225500000001</v>
      </c>
      <c r="DA8" s="25">
        <f t="shared" si="14"/>
        <v>1654.9177790000001</v>
      </c>
      <c r="DB8" s="25">
        <f t="shared" si="15"/>
        <v>1471.2723270000001</v>
      </c>
      <c r="DC8" s="10">
        <f t="shared" si="4"/>
        <v>0</v>
      </c>
      <c r="DD8" s="6">
        <f t="shared" si="4"/>
        <v>0</v>
      </c>
      <c r="DE8" s="6">
        <f t="shared" si="4"/>
        <v>5429.18</v>
      </c>
      <c r="DF8" s="6">
        <f t="shared" si="4"/>
        <v>81143.92</v>
      </c>
      <c r="DG8" s="9">
        <f t="shared" si="4"/>
        <v>74748.759999999995</v>
      </c>
      <c r="DH8" s="32">
        <v>0</v>
      </c>
      <c r="DI8" s="25">
        <v>0</v>
      </c>
      <c r="DJ8" s="25">
        <v>33.190667999999995</v>
      </c>
      <c r="DK8" s="25">
        <v>290.59970200000004</v>
      </c>
      <c r="DL8" s="26">
        <v>222.47</v>
      </c>
      <c r="DM8" s="31"/>
      <c r="DN8" s="31"/>
      <c r="DO8" s="31"/>
    </row>
    <row r="9" spans="1:122" ht="25.5" x14ac:dyDescent="0.25">
      <c r="A9" s="23" t="s">
        <v>143</v>
      </c>
      <c r="B9" s="8" t="s">
        <v>233</v>
      </c>
      <c r="C9" s="3" t="s">
        <v>139</v>
      </c>
      <c r="D9" s="3" t="s">
        <v>3</v>
      </c>
      <c r="E9" s="3">
        <v>1982</v>
      </c>
      <c r="F9" s="3">
        <v>3625</v>
      </c>
      <c r="G9" s="32">
        <v>0</v>
      </c>
      <c r="H9" s="25">
        <v>0</v>
      </c>
      <c r="I9" s="25">
        <v>0</v>
      </c>
      <c r="J9" s="27">
        <v>200275</v>
      </c>
      <c r="K9" s="28">
        <v>208377</v>
      </c>
      <c r="L9" s="25">
        <f t="shared" si="5"/>
        <v>0</v>
      </c>
      <c r="M9" s="25">
        <f t="shared" si="6"/>
        <v>0</v>
      </c>
      <c r="N9" s="25">
        <f t="shared" si="7"/>
        <v>0</v>
      </c>
      <c r="O9" s="25">
        <f t="shared" si="8"/>
        <v>474.25119999999998</v>
      </c>
      <c r="P9" s="25">
        <f t="shared" si="9"/>
        <v>493.436736</v>
      </c>
      <c r="Q9" s="10">
        <v>0</v>
      </c>
      <c r="R9" s="6">
        <v>0</v>
      </c>
      <c r="S9" s="6">
        <v>0</v>
      </c>
      <c r="T9" s="123">
        <v>31490.68</v>
      </c>
      <c r="U9" s="122">
        <v>30843.06</v>
      </c>
      <c r="V9" s="27">
        <v>0</v>
      </c>
      <c r="W9" s="27">
        <v>0</v>
      </c>
      <c r="X9" s="27">
        <v>0</v>
      </c>
      <c r="Y9" s="27">
        <v>125699</v>
      </c>
      <c r="Z9" s="28">
        <v>367071</v>
      </c>
      <c r="AA9" s="25">
        <f t="shared" si="10"/>
        <v>0</v>
      </c>
      <c r="AB9" s="25">
        <f t="shared" si="1"/>
        <v>0</v>
      </c>
      <c r="AC9" s="25">
        <f t="shared" si="1"/>
        <v>0</v>
      </c>
      <c r="AD9" s="25">
        <f t="shared" si="1"/>
        <v>150.21030500000001</v>
      </c>
      <c r="AE9" s="25">
        <f t="shared" si="1"/>
        <v>438.64984500000003</v>
      </c>
      <c r="AF9" s="32">
        <v>0</v>
      </c>
      <c r="AG9" s="25">
        <v>0</v>
      </c>
      <c r="AH9" s="25">
        <v>0</v>
      </c>
      <c r="AI9" s="33">
        <v>6286.86</v>
      </c>
      <c r="AJ9" s="34">
        <v>17994.34</v>
      </c>
      <c r="AK9" s="72">
        <v>0</v>
      </c>
      <c r="AL9" s="7">
        <v>0</v>
      </c>
      <c r="AM9" s="7">
        <v>0</v>
      </c>
      <c r="AN9" s="7">
        <v>0</v>
      </c>
      <c r="AO9" s="11">
        <v>0</v>
      </c>
      <c r="AP9" s="72">
        <v>0</v>
      </c>
      <c r="AQ9" s="7">
        <v>0</v>
      </c>
      <c r="AR9" s="7">
        <v>0</v>
      </c>
      <c r="AS9" s="7">
        <v>0</v>
      </c>
      <c r="AT9" s="11">
        <v>0</v>
      </c>
      <c r="AU9" s="72">
        <v>0</v>
      </c>
      <c r="AV9" s="7">
        <v>0</v>
      </c>
      <c r="AW9" s="7">
        <v>0</v>
      </c>
      <c r="AX9" s="7">
        <v>0</v>
      </c>
      <c r="AY9" s="11">
        <v>0</v>
      </c>
      <c r="AZ9" s="72">
        <v>0</v>
      </c>
      <c r="BA9" s="7">
        <v>0</v>
      </c>
      <c r="BB9" s="7">
        <v>0</v>
      </c>
      <c r="BC9" s="7">
        <v>0</v>
      </c>
      <c r="BD9" s="11">
        <v>0</v>
      </c>
      <c r="BE9" s="72">
        <v>0</v>
      </c>
      <c r="BF9" s="7">
        <v>0</v>
      </c>
      <c r="BG9" s="7">
        <v>0</v>
      </c>
      <c r="BH9" s="7">
        <v>0</v>
      </c>
      <c r="BI9" s="11">
        <v>0</v>
      </c>
      <c r="BJ9" s="72">
        <v>0</v>
      </c>
      <c r="BK9" s="7">
        <v>0</v>
      </c>
      <c r="BL9" s="7">
        <v>0</v>
      </c>
      <c r="BM9" s="7">
        <v>0</v>
      </c>
      <c r="BN9" s="11">
        <v>0</v>
      </c>
      <c r="BO9" s="72">
        <v>0</v>
      </c>
      <c r="BP9" s="7">
        <v>0</v>
      </c>
      <c r="BQ9" s="7">
        <v>0</v>
      </c>
      <c r="BR9" s="7">
        <v>0</v>
      </c>
      <c r="BS9" s="11">
        <v>0</v>
      </c>
      <c r="BT9" s="72">
        <v>0</v>
      </c>
      <c r="BU9" s="7">
        <v>0</v>
      </c>
      <c r="BV9" s="7">
        <v>0</v>
      </c>
      <c r="BW9" s="7">
        <v>0</v>
      </c>
      <c r="BX9" s="11">
        <v>0</v>
      </c>
      <c r="BY9" s="72">
        <v>0</v>
      </c>
      <c r="BZ9" s="7">
        <v>0</v>
      </c>
      <c r="CA9" s="7">
        <v>0</v>
      </c>
      <c r="CB9" s="7">
        <v>0</v>
      </c>
      <c r="CC9" s="11">
        <v>0</v>
      </c>
      <c r="CD9" s="72">
        <v>0</v>
      </c>
      <c r="CE9" s="7">
        <v>0</v>
      </c>
      <c r="CF9" s="7">
        <v>0</v>
      </c>
      <c r="CG9" s="7">
        <v>0</v>
      </c>
      <c r="CH9" s="11">
        <v>0</v>
      </c>
      <c r="CI9" s="72">
        <v>0</v>
      </c>
      <c r="CJ9" s="7">
        <v>0</v>
      </c>
      <c r="CK9" s="7">
        <v>0</v>
      </c>
      <c r="CL9" s="7">
        <v>0</v>
      </c>
      <c r="CM9" s="11">
        <v>0</v>
      </c>
      <c r="CN9" s="72">
        <v>0</v>
      </c>
      <c r="CO9" s="7">
        <v>0</v>
      </c>
      <c r="CP9" s="7">
        <v>0</v>
      </c>
      <c r="CQ9" s="7">
        <v>0</v>
      </c>
      <c r="CR9" s="11">
        <v>0</v>
      </c>
      <c r="CS9" s="32">
        <f t="shared" si="2"/>
        <v>0</v>
      </c>
      <c r="CT9" s="25">
        <f t="shared" si="2"/>
        <v>0</v>
      </c>
      <c r="CU9" s="25">
        <f t="shared" si="2"/>
        <v>0</v>
      </c>
      <c r="CV9" s="25">
        <f t="shared" si="2"/>
        <v>624.46150499999999</v>
      </c>
      <c r="CW9" s="26">
        <f t="shared" si="2"/>
        <v>932.08658100000002</v>
      </c>
      <c r="CX9" s="25">
        <f t="shared" si="11"/>
        <v>0</v>
      </c>
      <c r="CY9" s="25">
        <f t="shared" si="12"/>
        <v>0</v>
      </c>
      <c r="CZ9" s="25">
        <f t="shared" si="13"/>
        <v>0</v>
      </c>
      <c r="DA9" s="25">
        <f t="shared" si="14"/>
        <v>624.46150499999999</v>
      </c>
      <c r="DB9" s="25">
        <f t="shared" si="15"/>
        <v>932.08658100000002</v>
      </c>
      <c r="DC9" s="10">
        <f t="shared" si="4"/>
        <v>0</v>
      </c>
      <c r="DD9" s="6">
        <f t="shared" si="4"/>
        <v>0</v>
      </c>
      <c r="DE9" s="6">
        <f t="shared" si="4"/>
        <v>0</v>
      </c>
      <c r="DF9" s="6">
        <f t="shared" si="4"/>
        <v>37777.54</v>
      </c>
      <c r="DG9" s="9">
        <f t="shared" si="4"/>
        <v>48837.4</v>
      </c>
      <c r="DH9" s="32">
        <v>0</v>
      </c>
      <c r="DI9" s="25">
        <v>0</v>
      </c>
      <c r="DJ9" s="25">
        <v>0</v>
      </c>
      <c r="DK9" s="25">
        <v>97.967173000000017</v>
      </c>
      <c r="DL9" s="26">
        <v>134.18</v>
      </c>
      <c r="DM9" s="31"/>
      <c r="DN9" s="31"/>
      <c r="DO9" s="31"/>
    </row>
    <row r="10" spans="1:122" ht="13.5" x14ac:dyDescent="0.25">
      <c r="A10" s="23" t="s">
        <v>144</v>
      </c>
      <c r="B10" s="8" t="s">
        <v>1605</v>
      </c>
      <c r="C10" s="3" t="s">
        <v>139</v>
      </c>
      <c r="D10" s="3" t="s">
        <v>3</v>
      </c>
      <c r="E10" s="3">
        <v>1984</v>
      </c>
      <c r="F10" s="3">
        <v>4458</v>
      </c>
      <c r="G10" s="32">
        <v>0</v>
      </c>
      <c r="H10" s="25">
        <v>0</v>
      </c>
      <c r="I10" s="25">
        <v>0</v>
      </c>
      <c r="J10" s="27">
        <v>281075.15000000002</v>
      </c>
      <c r="K10" s="28">
        <v>192230</v>
      </c>
      <c r="L10" s="25">
        <f t="shared" si="5"/>
        <v>0</v>
      </c>
      <c r="M10" s="25">
        <f t="shared" si="6"/>
        <v>0</v>
      </c>
      <c r="N10" s="25">
        <f t="shared" si="7"/>
        <v>0</v>
      </c>
      <c r="O10" s="25">
        <f t="shared" si="8"/>
        <v>665.58595519999994</v>
      </c>
      <c r="P10" s="25">
        <f t="shared" si="9"/>
        <v>455.20064000000002</v>
      </c>
      <c r="Q10" s="10">
        <v>0</v>
      </c>
      <c r="R10" s="6">
        <v>0</v>
      </c>
      <c r="S10" s="6">
        <v>0</v>
      </c>
      <c r="T10" s="123">
        <v>33068.6</v>
      </c>
      <c r="U10" s="122">
        <v>26480.97</v>
      </c>
      <c r="V10" s="27">
        <v>0</v>
      </c>
      <c r="W10" s="27">
        <v>0</v>
      </c>
      <c r="X10" s="27">
        <v>0</v>
      </c>
      <c r="Y10" s="27">
        <v>0</v>
      </c>
      <c r="Z10" s="28">
        <v>259354</v>
      </c>
      <c r="AA10" s="25">
        <f t="shared" si="10"/>
        <v>0</v>
      </c>
      <c r="AB10" s="25">
        <f t="shared" si="1"/>
        <v>0</v>
      </c>
      <c r="AC10" s="25">
        <f t="shared" si="1"/>
        <v>0</v>
      </c>
      <c r="AD10" s="25">
        <f t="shared" si="1"/>
        <v>0</v>
      </c>
      <c r="AE10" s="25">
        <f t="shared" si="1"/>
        <v>309.92802999999998</v>
      </c>
      <c r="AF10" s="32">
        <v>0</v>
      </c>
      <c r="AG10" s="25">
        <v>0</v>
      </c>
      <c r="AH10" s="25">
        <v>0</v>
      </c>
      <c r="AI10" s="33">
        <v>32635.59</v>
      </c>
      <c r="AJ10" s="34">
        <v>13230.66</v>
      </c>
      <c r="AK10" s="72">
        <v>0</v>
      </c>
      <c r="AL10" s="7">
        <v>0</v>
      </c>
      <c r="AM10" s="7">
        <v>0</v>
      </c>
      <c r="AN10" s="7">
        <v>0</v>
      </c>
      <c r="AO10" s="11">
        <v>0</v>
      </c>
      <c r="AP10" s="72">
        <v>0</v>
      </c>
      <c r="AQ10" s="7">
        <v>0</v>
      </c>
      <c r="AR10" s="7">
        <v>0</v>
      </c>
      <c r="AS10" s="7">
        <v>0</v>
      </c>
      <c r="AT10" s="11">
        <v>0</v>
      </c>
      <c r="AU10" s="72">
        <v>0</v>
      </c>
      <c r="AV10" s="7">
        <v>0</v>
      </c>
      <c r="AW10" s="7">
        <v>0</v>
      </c>
      <c r="AX10" s="7">
        <v>0</v>
      </c>
      <c r="AY10" s="11">
        <v>0</v>
      </c>
      <c r="AZ10" s="72">
        <v>0</v>
      </c>
      <c r="BA10" s="7">
        <v>0</v>
      </c>
      <c r="BB10" s="7">
        <v>0</v>
      </c>
      <c r="BC10" s="7">
        <v>0</v>
      </c>
      <c r="BD10" s="11">
        <v>0</v>
      </c>
      <c r="BE10" s="72">
        <v>0</v>
      </c>
      <c r="BF10" s="7">
        <v>0</v>
      </c>
      <c r="BG10" s="7">
        <v>0</v>
      </c>
      <c r="BH10" s="7">
        <v>0</v>
      </c>
      <c r="BI10" s="11">
        <v>0</v>
      </c>
      <c r="BJ10" s="72">
        <v>0</v>
      </c>
      <c r="BK10" s="7">
        <v>0</v>
      </c>
      <c r="BL10" s="7">
        <v>0</v>
      </c>
      <c r="BM10" s="7">
        <v>0</v>
      </c>
      <c r="BN10" s="11">
        <v>0</v>
      </c>
      <c r="BO10" s="72">
        <v>0</v>
      </c>
      <c r="BP10" s="7">
        <v>0</v>
      </c>
      <c r="BQ10" s="7">
        <v>0</v>
      </c>
      <c r="BR10" s="7">
        <v>0</v>
      </c>
      <c r="BS10" s="11">
        <v>0</v>
      </c>
      <c r="BT10" s="72">
        <v>0</v>
      </c>
      <c r="BU10" s="7">
        <v>0</v>
      </c>
      <c r="BV10" s="7">
        <v>0</v>
      </c>
      <c r="BW10" s="7">
        <v>0</v>
      </c>
      <c r="BX10" s="11">
        <v>0</v>
      </c>
      <c r="BY10" s="72">
        <v>0</v>
      </c>
      <c r="BZ10" s="7">
        <v>0</v>
      </c>
      <c r="CA10" s="7">
        <v>0</v>
      </c>
      <c r="CB10" s="7">
        <v>0</v>
      </c>
      <c r="CC10" s="11">
        <v>0</v>
      </c>
      <c r="CD10" s="72">
        <v>0</v>
      </c>
      <c r="CE10" s="7">
        <v>0</v>
      </c>
      <c r="CF10" s="7">
        <v>0</v>
      </c>
      <c r="CG10" s="7">
        <v>0</v>
      </c>
      <c r="CH10" s="11">
        <v>0</v>
      </c>
      <c r="CI10" s="72">
        <v>0</v>
      </c>
      <c r="CJ10" s="7">
        <v>0</v>
      </c>
      <c r="CK10" s="7">
        <v>0</v>
      </c>
      <c r="CL10" s="7">
        <v>0</v>
      </c>
      <c r="CM10" s="11">
        <v>0</v>
      </c>
      <c r="CN10" s="72">
        <v>0</v>
      </c>
      <c r="CO10" s="7">
        <v>0</v>
      </c>
      <c r="CP10" s="7">
        <v>0</v>
      </c>
      <c r="CQ10" s="7">
        <v>0</v>
      </c>
      <c r="CR10" s="11">
        <v>0</v>
      </c>
      <c r="CS10" s="32">
        <f t="shared" si="2"/>
        <v>0</v>
      </c>
      <c r="CT10" s="25">
        <f t="shared" si="2"/>
        <v>0</v>
      </c>
      <c r="CU10" s="25">
        <f t="shared" si="2"/>
        <v>0</v>
      </c>
      <c r="CV10" s="25">
        <f t="shared" si="2"/>
        <v>665.58595519999994</v>
      </c>
      <c r="CW10" s="26">
        <f t="shared" si="2"/>
        <v>765.12867000000006</v>
      </c>
      <c r="CX10" s="25">
        <f t="shared" si="11"/>
        <v>0</v>
      </c>
      <c r="CY10" s="25">
        <f t="shared" si="12"/>
        <v>0</v>
      </c>
      <c r="CZ10" s="25">
        <f t="shared" si="13"/>
        <v>0</v>
      </c>
      <c r="DA10" s="25">
        <f t="shared" si="14"/>
        <v>665.58595519999994</v>
      </c>
      <c r="DB10" s="25">
        <f t="shared" si="15"/>
        <v>765.12867000000006</v>
      </c>
      <c r="DC10" s="10">
        <f t="shared" si="4"/>
        <v>0</v>
      </c>
      <c r="DD10" s="6">
        <f t="shared" si="4"/>
        <v>0</v>
      </c>
      <c r="DE10" s="6">
        <f t="shared" si="4"/>
        <v>0</v>
      </c>
      <c r="DF10" s="6">
        <f t="shared" si="4"/>
        <v>65704.19</v>
      </c>
      <c r="DG10" s="9">
        <f t="shared" si="4"/>
        <v>39711.630000000005</v>
      </c>
      <c r="DH10" s="32">
        <v>0</v>
      </c>
      <c r="DI10" s="25">
        <v>0</v>
      </c>
      <c r="DJ10" s="25">
        <v>0</v>
      </c>
      <c r="DK10" s="25">
        <v>0</v>
      </c>
      <c r="DL10" s="26">
        <v>103.8</v>
      </c>
      <c r="DM10" s="31"/>
      <c r="DN10" s="31"/>
      <c r="DO10" s="31"/>
    </row>
    <row r="11" spans="1:122" ht="25.5" x14ac:dyDescent="0.25">
      <c r="A11" s="23" t="s">
        <v>145</v>
      </c>
      <c r="B11" s="8" t="s">
        <v>350</v>
      </c>
      <c r="C11" s="3" t="s">
        <v>139</v>
      </c>
      <c r="D11" s="3" t="s">
        <v>3</v>
      </c>
      <c r="E11" s="3">
        <v>1983</v>
      </c>
      <c r="F11" s="3">
        <v>1937</v>
      </c>
      <c r="G11" s="32">
        <v>0</v>
      </c>
      <c r="H11" s="25">
        <v>0</v>
      </c>
      <c r="I11" s="27">
        <v>6848</v>
      </c>
      <c r="J11" s="27">
        <v>83205</v>
      </c>
      <c r="K11" s="28">
        <v>56575</v>
      </c>
      <c r="L11" s="25">
        <f t="shared" si="5"/>
        <v>0</v>
      </c>
      <c r="M11" s="25">
        <f t="shared" si="6"/>
        <v>0</v>
      </c>
      <c r="N11" s="25">
        <f t="shared" si="7"/>
        <v>16.216063999999999</v>
      </c>
      <c r="O11" s="25">
        <f t="shared" si="8"/>
        <v>197.02943999999999</v>
      </c>
      <c r="P11" s="25">
        <f t="shared" si="9"/>
        <v>133.96960000000001</v>
      </c>
      <c r="Q11" s="32">
        <v>0</v>
      </c>
      <c r="R11" s="25">
        <v>0</v>
      </c>
      <c r="S11" s="123">
        <v>1161.3599999999999</v>
      </c>
      <c r="T11" s="123">
        <v>56575</v>
      </c>
      <c r="U11" s="124">
        <v>8650.6299999999992</v>
      </c>
      <c r="V11" s="71">
        <v>0</v>
      </c>
      <c r="W11" s="27">
        <v>0</v>
      </c>
      <c r="X11" s="27">
        <v>136289</v>
      </c>
      <c r="Y11" s="27">
        <v>308468</v>
      </c>
      <c r="Z11" s="28">
        <v>252517</v>
      </c>
      <c r="AA11" s="25">
        <f t="shared" si="10"/>
        <v>0</v>
      </c>
      <c r="AB11" s="25">
        <f t="shared" si="1"/>
        <v>0</v>
      </c>
      <c r="AC11" s="25">
        <f t="shared" si="1"/>
        <v>162.86535500000002</v>
      </c>
      <c r="AD11" s="25">
        <f t="shared" si="1"/>
        <v>368.61926000000005</v>
      </c>
      <c r="AE11" s="25">
        <f t="shared" si="1"/>
        <v>301.75781499999999</v>
      </c>
      <c r="AF11" s="32">
        <v>0</v>
      </c>
      <c r="AG11" s="25">
        <v>0</v>
      </c>
      <c r="AH11" s="125">
        <v>6523.7</v>
      </c>
      <c r="AI11" s="125">
        <v>0</v>
      </c>
      <c r="AJ11" s="126">
        <v>12856.68</v>
      </c>
      <c r="AK11" s="71">
        <v>0</v>
      </c>
      <c r="AL11" s="27">
        <v>0</v>
      </c>
      <c r="AM11" s="27">
        <v>0</v>
      </c>
      <c r="AN11" s="27">
        <v>0</v>
      </c>
      <c r="AO11" s="28">
        <v>0</v>
      </c>
      <c r="AP11" s="71">
        <v>0</v>
      </c>
      <c r="AQ11" s="27">
        <v>0</v>
      </c>
      <c r="AR11" s="27">
        <v>0</v>
      </c>
      <c r="AS11" s="27">
        <v>0</v>
      </c>
      <c r="AT11" s="28">
        <v>0</v>
      </c>
      <c r="AU11" s="71">
        <v>0</v>
      </c>
      <c r="AV11" s="27">
        <v>0</v>
      </c>
      <c r="AW11" s="27">
        <v>0</v>
      </c>
      <c r="AX11" s="27">
        <v>0</v>
      </c>
      <c r="AY11" s="28">
        <v>0</v>
      </c>
      <c r="AZ11" s="71">
        <v>0</v>
      </c>
      <c r="BA11" s="27">
        <v>0</v>
      </c>
      <c r="BB11" s="27">
        <v>0</v>
      </c>
      <c r="BC11" s="27">
        <v>0</v>
      </c>
      <c r="BD11" s="28">
        <v>0</v>
      </c>
      <c r="BE11" s="71">
        <v>0</v>
      </c>
      <c r="BF11" s="27">
        <v>0</v>
      </c>
      <c r="BG11" s="27">
        <v>0</v>
      </c>
      <c r="BH11" s="27">
        <v>0</v>
      </c>
      <c r="BI11" s="28">
        <v>0</v>
      </c>
      <c r="BJ11" s="71">
        <v>0</v>
      </c>
      <c r="BK11" s="27">
        <v>0</v>
      </c>
      <c r="BL11" s="27">
        <v>0</v>
      </c>
      <c r="BM11" s="27">
        <v>0</v>
      </c>
      <c r="BN11" s="28">
        <v>0</v>
      </c>
      <c r="BO11" s="71">
        <v>0</v>
      </c>
      <c r="BP11" s="27">
        <v>0</v>
      </c>
      <c r="BQ11" s="27">
        <v>0</v>
      </c>
      <c r="BR11" s="27">
        <v>0</v>
      </c>
      <c r="BS11" s="28">
        <v>0</v>
      </c>
      <c r="BT11" s="71">
        <v>0</v>
      </c>
      <c r="BU11" s="27">
        <v>0</v>
      </c>
      <c r="BV11" s="27">
        <v>0</v>
      </c>
      <c r="BW11" s="27">
        <v>0</v>
      </c>
      <c r="BX11" s="28">
        <v>0</v>
      </c>
      <c r="BY11" s="71">
        <v>0</v>
      </c>
      <c r="BZ11" s="27">
        <v>0</v>
      </c>
      <c r="CA11" s="27">
        <v>0</v>
      </c>
      <c r="CB11" s="27">
        <v>0</v>
      </c>
      <c r="CC11" s="28">
        <v>0</v>
      </c>
      <c r="CD11" s="72">
        <v>0</v>
      </c>
      <c r="CE11" s="7">
        <v>0</v>
      </c>
      <c r="CF11" s="7">
        <v>0</v>
      </c>
      <c r="CG11" s="7">
        <v>0</v>
      </c>
      <c r="CH11" s="11">
        <v>0</v>
      </c>
      <c r="CI11" s="72">
        <v>0</v>
      </c>
      <c r="CJ11" s="7">
        <v>0</v>
      </c>
      <c r="CK11" s="7">
        <v>0</v>
      </c>
      <c r="CL11" s="7">
        <v>0</v>
      </c>
      <c r="CM11" s="11">
        <v>0</v>
      </c>
      <c r="CN11" s="72">
        <v>0</v>
      </c>
      <c r="CO11" s="7">
        <v>0</v>
      </c>
      <c r="CP11" s="7">
        <v>0</v>
      </c>
      <c r="CQ11" s="7">
        <v>0</v>
      </c>
      <c r="CR11" s="11">
        <v>0</v>
      </c>
      <c r="CS11" s="32">
        <f t="shared" si="2"/>
        <v>0</v>
      </c>
      <c r="CT11" s="25">
        <f t="shared" si="2"/>
        <v>0</v>
      </c>
      <c r="CU11" s="25">
        <f t="shared" si="2"/>
        <v>179.08141900000001</v>
      </c>
      <c r="CV11" s="25">
        <f t="shared" si="2"/>
        <v>565.64870000000008</v>
      </c>
      <c r="CW11" s="26">
        <f t="shared" si="2"/>
        <v>435.72741500000001</v>
      </c>
      <c r="CX11" s="25">
        <f t="shared" si="11"/>
        <v>0</v>
      </c>
      <c r="CY11" s="25">
        <f t="shared" si="12"/>
        <v>0</v>
      </c>
      <c r="CZ11" s="25">
        <f t="shared" si="13"/>
        <v>179.08141900000001</v>
      </c>
      <c r="DA11" s="25">
        <f t="shared" si="14"/>
        <v>565.64870000000008</v>
      </c>
      <c r="DB11" s="25">
        <f t="shared" si="15"/>
        <v>435.72741500000001</v>
      </c>
      <c r="DC11" s="10">
        <f t="shared" si="4"/>
        <v>0</v>
      </c>
      <c r="DD11" s="6">
        <f t="shared" si="4"/>
        <v>0</v>
      </c>
      <c r="DE11" s="6">
        <f t="shared" si="4"/>
        <v>7685.0599999999995</v>
      </c>
      <c r="DF11" s="6">
        <f t="shared" si="4"/>
        <v>56575</v>
      </c>
      <c r="DG11" s="9">
        <f t="shared" si="4"/>
        <v>21507.309999999998</v>
      </c>
      <c r="DH11" s="32">
        <v>0</v>
      </c>
      <c r="DI11" s="25">
        <v>0</v>
      </c>
      <c r="DJ11" s="25">
        <v>36.611516000000002</v>
      </c>
      <c r="DK11" s="25">
        <v>105.27479099999999</v>
      </c>
      <c r="DL11" s="26">
        <v>82.360608999999997</v>
      </c>
      <c r="DM11" s="31"/>
      <c r="DN11" s="31"/>
      <c r="DO11" s="31"/>
    </row>
    <row r="12" spans="1:122" ht="13.5" x14ac:dyDescent="0.2">
      <c r="F12" s="137" t="s">
        <v>132</v>
      </c>
      <c r="G12" s="168">
        <f t="shared" ref="G12:BS12" si="16">SUM(G5:G11)</f>
        <v>0</v>
      </c>
      <c r="H12" s="168">
        <f t="shared" si="16"/>
        <v>0</v>
      </c>
      <c r="I12" s="168">
        <f t="shared" si="16"/>
        <v>6848</v>
      </c>
      <c r="J12" s="168">
        <f t="shared" si="16"/>
        <v>1811550.0499999998</v>
      </c>
      <c r="K12" s="168">
        <f t="shared" si="16"/>
        <v>1783461</v>
      </c>
      <c r="L12" s="168">
        <f t="shared" si="16"/>
        <v>0</v>
      </c>
      <c r="M12" s="168">
        <f t="shared" si="16"/>
        <v>0</v>
      </c>
      <c r="N12" s="168">
        <f t="shared" si="16"/>
        <v>16.216063999999999</v>
      </c>
      <c r="O12" s="168">
        <f t="shared" si="16"/>
        <v>4289.7505184000001</v>
      </c>
      <c r="P12" s="168">
        <f t="shared" si="16"/>
        <v>4223.2356479999999</v>
      </c>
      <c r="Q12" s="168">
        <f t="shared" si="16"/>
        <v>0</v>
      </c>
      <c r="R12" s="168">
        <f t="shared" si="16"/>
        <v>0</v>
      </c>
      <c r="S12" s="168">
        <f t="shared" si="16"/>
        <v>1161.3599999999999</v>
      </c>
      <c r="T12" s="168">
        <f t="shared" si="16"/>
        <v>319588.11</v>
      </c>
      <c r="U12" s="168">
        <f t="shared" si="16"/>
        <v>255850.12999999998</v>
      </c>
      <c r="V12" s="168">
        <f t="shared" si="16"/>
        <v>0</v>
      </c>
      <c r="W12" s="168">
        <f t="shared" si="16"/>
        <v>0</v>
      </c>
      <c r="X12" s="168">
        <f t="shared" si="16"/>
        <v>267998</v>
      </c>
      <c r="Y12" s="168">
        <f t="shared" si="16"/>
        <v>1906807</v>
      </c>
      <c r="Z12" s="168">
        <f t="shared" si="16"/>
        <v>4214182</v>
      </c>
      <c r="AA12" s="168">
        <f t="shared" si="16"/>
        <v>0</v>
      </c>
      <c r="AB12" s="168">
        <f t="shared" si="16"/>
        <v>0</v>
      </c>
      <c r="AC12" s="168">
        <f t="shared" si="16"/>
        <v>320.25761</v>
      </c>
      <c r="AD12" s="168">
        <f t="shared" si="16"/>
        <v>2278.6343650000003</v>
      </c>
      <c r="AE12" s="168">
        <f t="shared" si="16"/>
        <v>5035.9474900000005</v>
      </c>
      <c r="AF12" s="168">
        <f t="shared" si="16"/>
        <v>0</v>
      </c>
      <c r="AG12" s="168">
        <f t="shared" si="16"/>
        <v>0</v>
      </c>
      <c r="AH12" s="168">
        <f t="shared" si="16"/>
        <v>11952.880000000001</v>
      </c>
      <c r="AI12" s="168">
        <f t="shared" si="16"/>
        <v>189479.22</v>
      </c>
      <c r="AJ12" s="168">
        <f t="shared" si="16"/>
        <v>207513.3</v>
      </c>
      <c r="AK12" s="168">
        <f t="shared" si="16"/>
        <v>0</v>
      </c>
      <c r="AL12" s="168">
        <f t="shared" si="16"/>
        <v>0</v>
      </c>
      <c r="AM12" s="168">
        <f t="shared" si="16"/>
        <v>0</v>
      </c>
      <c r="AN12" s="168">
        <f t="shared" si="16"/>
        <v>0</v>
      </c>
      <c r="AO12" s="168">
        <f t="shared" si="16"/>
        <v>0</v>
      </c>
      <c r="AP12" s="168">
        <f t="shared" si="16"/>
        <v>0</v>
      </c>
      <c r="AQ12" s="168">
        <f t="shared" si="16"/>
        <v>0</v>
      </c>
      <c r="AR12" s="168">
        <f t="shared" si="16"/>
        <v>0</v>
      </c>
      <c r="AS12" s="168">
        <f t="shared" si="16"/>
        <v>0</v>
      </c>
      <c r="AT12" s="168">
        <f t="shared" si="16"/>
        <v>0</v>
      </c>
      <c r="AU12" s="168">
        <f t="shared" si="16"/>
        <v>0</v>
      </c>
      <c r="AV12" s="168">
        <f t="shared" si="16"/>
        <v>0</v>
      </c>
      <c r="AW12" s="168">
        <f t="shared" si="16"/>
        <v>0</v>
      </c>
      <c r="AX12" s="168">
        <f t="shared" si="16"/>
        <v>0</v>
      </c>
      <c r="AY12" s="168">
        <f t="shared" si="16"/>
        <v>0</v>
      </c>
      <c r="AZ12" s="168">
        <f t="shared" si="16"/>
        <v>0</v>
      </c>
      <c r="BA12" s="168">
        <f t="shared" si="16"/>
        <v>0</v>
      </c>
      <c r="BB12" s="168">
        <f t="shared" si="16"/>
        <v>0</v>
      </c>
      <c r="BC12" s="168">
        <f t="shared" si="16"/>
        <v>0</v>
      </c>
      <c r="BD12" s="168">
        <f t="shared" si="16"/>
        <v>0</v>
      </c>
      <c r="BE12" s="168">
        <f t="shared" si="16"/>
        <v>0</v>
      </c>
      <c r="BF12" s="168">
        <f t="shared" si="16"/>
        <v>0</v>
      </c>
      <c r="BG12" s="168">
        <f t="shared" si="16"/>
        <v>0</v>
      </c>
      <c r="BH12" s="168">
        <f t="shared" si="16"/>
        <v>0</v>
      </c>
      <c r="BI12" s="168">
        <f t="shared" si="16"/>
        <v>0</v>
      </c>
      <c r="BJ12" s="168">
        <f t="shared" si="16"/>
        <v>0</v>
      </c>
      <c r="BK12" s="168">
        <f t="shared" si="16"/>
        <v>0</v>
      </c>
      <c r="BL12" s="168">
        <f t="shared" si="16"/>
        <v>0</v>
      </c>
      <c r="BM12" s="168">
        <f t="shared" si="16"/>
        <v>0</v>
      </c>
      <c r="BN12" s="168">
        <f t="shared" si="16"/>
        <v>0</v>
      </c>
      <c r="BO12" s="168">
        <f t="shared" si="16"/>
        <v>0</v>
      </c>
      <c r="BP12" s="168">
        <f t="shared" si="16"/>
        <v>0</v>
      </c>
      <c r="BQ12" s="168">
        <f t="shared" si="16"/>
        <v>0</v>
      </c>
      <c r="BR12" s="168">
        <f t="shared" si="16"/>
        <v>0</v>
      </c>
      <c r="BS12" s="168">
        <f t="shared" si="16"/>
        <v>0</v>
      </c>
      <c r="BT12" s="168">
        <f t="shared" ref="BT12:DL12" si="17">SUM(BT5:BT11)</f>
        <v>0</v>
      </c>
      <c r="BU12" s="168">
        <f t="shared" si="17"/>
        <v>0</v>
      </c>
      <c r="BV12" s="168">
        <f t="shared" si="17"/>
        <v>0</v>
      </c>
      <c r="BW12" s="168">
        <f t="shared" si="17"/>
        <v>0</v>
      </c>
      <c r="BX12" s="168">
        <f t="shared" si="17"/>
        <v>0</v>
      </c>
      <c r="BY12" s="168">
        <f t="shared" si="17"/>
        <v>0</v>
      </c>
      <c r="BZ12" s="168">
        <f t="shared" si="17"/>
        <v>0</v>
      </c>
      <c r="CA12" s="168">
        <f t="shared" si="17"/>
        <v>0</v>
      </c>
      <c r="CB12" s="168">
        <f t="shared" si="17"/>
        <v>0</v>
      </c>
      <c r="CC12" s="168">
        <f t="shared" si="17"/>
        <v>0</v>
      </c>
      <c r="CD12" s="169">
        <f t="shared" ref="CD12:CR12" si="18">SUM(CD5:CD11)</f>
        <v>0</v>
      </c>
      <c r="CE12" s="169">
        <f t="shared" si="18"/>
        <v>0</v>
      </c>
      <c r="CF12" s="169">
        <f t="shared" si="18"/>
        <v>0</v>
      </c>
      <c r="CG12" s="169">
        <f t="shared" si="18"/>
        <v>0</v>
      </c>
      <c r="CH12" s="169">
        <f t="shared" si="18"/>
        <v>0</v>
      </c>
      <c r="CI12" s="169">
        <f t="shared" si="18"/>
        <v>0</v>
      </c>
      <c r="CJ12" s="169">
        <f t="shared" si="18"/>
        <v>0</v>
      </c>
      <c r="CK12" s="169">
        <f t="shared" si="18"/>
        <v>0</v>
      </c>
      <c r="CL12" s="169">
        <f t="shared" si="18"/>
        <v>0</v>
      </c>
      <c r="CM12" s="169">
        <f t="shared" si="18"/>
        <v>0</v>
      </c>
      <c r="CN12" s="169">
        <f t="shared" si="18"/>
        <v>0</v>
      </c>
      <c r="CO12" s="169">
        <f t="shared" si="18"/>
        <v>0</v>
      </c>
      <c r="CP12" s="169">
        <f t="shared" si="18"/>
        <v>0</v>
      </c>
      <c r="CQ12" s="169">
        <f t="shared" si="18"/>
        <v>0</v>
      </c>
      <c r="CR12" s="169">
        <f t="shared" si="18"/>
        <v>0</v>
      </c>
      <c r="CS12" s="168">
        <f t="shared" si="17"/>
        <v>0</v>
      </c>
      <c r="CT12" s="168">
        <f t="shared" si="17"/>
        <v>0</v>
      </c>
      <c r="CU12" s="168">
        <f t="shared" si="17"/>
        <v>336.47367400000002</v>
      </c>
      <c r="CV12" s="168">
        <f t="shared" si="17"/>
        <v>6568.3848834000009</v>
      </c>
      <c r="CW12" s="168">
        <f t="shared" si="17"/>
        <v>9259.1831379999985</v>
      </c>
      <c r="CX12" s="168">
        <f>CS12</f>
        <v>0</v>
      </c>
      <c r="CY12" s="168">
        <f t="shared" si="12"/>
        <v>0</v>
      </c>
      <c r="CZ12" s="168">
        <f t="shared" si="13"/>
        <v>336.47367400000002</v>
      </c>
      <c r="DA12" s="168">
        <f t="shared" si="14"/>
        <v>6568.3848834000009</v>
      </c>
      <c r="DB12" s="168">
        <f t="shared" si="15"/>
        <v>9259.1831379999985</v>
      </c>
      <c r="DC12" s="168">
        <f t="shared" si="17"/>
        <v>0</v>
      </c>
      <c r="DD12" s="168">
        <f t="shared" si="17"/>
        <v>0</v>
      </c>
      <c r="DE12" s="168">
        <f t="shared" si="17"/>
        <v>13114.24</v>
      </c>
      <c r="DF12" s="168">
        <f t="shared" si="17"/>
        <v>509067.32999999996</v>
      </c>
      <c r="DG12" s="170">
        <f t="shared" si="17"/>
        <v>463363.43000000005</v>
      </c>
      <c r="DH12" s="168">
        <f>SUM(DH5:DH11)</f>
        <v>0</v>
      </c>
      <c r="DI12" s="168">
        <f t="shared" si="17"/>
        <v>0</v>
      </c>
      <c r="DJ12" s="168">
        <f t="shared" si="17"/>
        <v>69.802183999999997</v>
      </c>
      <c r="DK12" s="168">
        <f t="shared" si="17"/>
        <v>814.25736800000004</v>
      </c>
      <c r="DL12" s="168">
        <f t="shared" si="17"/>
        <v>1431.9906090000002</v>
      </c>
      <c r="DM12" s="134"/>
      <c r="DN12" s="134"/>
      <c r="DO12" s="134"/>
    </row>
    <row r="13" spans="1:122" x14ac:dyDescent="0.2">
      <c r="CD13" s="111"/>
      <c r="CE13" s="111"/>
      <c r="CF13" s="111"/>
      <c r="CG13" s="111"/>
      <c r="CH13" s="111"/>
      <c r="CI13" s="111"/>
      <c r="CJ13" s="111"/>
      <c r="CK13" s="111"/>
      <c r="CL13" s="111"/>
      <c r="CM13" s="111"/>
      <c r="CN13" s="111"/>
      <c r="CO13" s="111"/>
      <c r="CP13" s="111"/>
      <c r="CQ13" s="111"/>
      <c r="CR13" s="111"/>
    </row>
  </sheetData>
  <mergeCells count="32">
    <mergeCell ref="BT3:BX3"/>
    <mergeCell ref="Q3:U3"/>
    <mergeCell ref="V3:Z3"/>
    <mergeCell ref="AA3:AE3"/>
    <mergeCell ref="AF3:AJ3"/>
    <mergeCell ref="AK3:AO3"/>
    <mergeCell ref="AP3:AT3"/>
    <mergeCell ref="AU3:AY3"/>
    <mergeCell ref="AZ3:BD3"/>
    <mergeCell ref="E3:E4"/>
    <mergeCell ref="F3:F4"/>
    <mergeCell ref="BE3:BI3"/>
    <mergeCell ref="BJ3:BN3"/>
    <mergeCell ref="BO3:BS3"/>
    <mergeCell ref="G3:K3"/>
    <mergeCell ref="L3:P3"/>
    <mergeCell ref="A1:DO1"/>
    <mergeCell ref="A2:DO2"/>
    <mergeCell ref="DR3:DR4"/>
    <mergeCell ref="DQ3:DQ4"/>
    <mergeCell ref="DH3:DL3"/>
    <mergeCell ref="BY3:CC3"/>
    <mergeCell ref="CS3:CW3"/>
    <mergeCell ref="DC3:DG3"/>
    <mergeCell ref="CX3:DB3"/>
    <mergeCell ref="CD3:CH3"/>
    <mergeCell ref="CI3:CM3"/>
    <mergeCell ref="CN3:CR3"/>
    <mergeCell ref="A3:A4"/>
    <mergeCell ref="B3:B4"/>
    <mergeCell ref="C3:C4"/>
    <mergeCell ref="D3:D4"/>
  </mergeCells>
  <pageMargins left="0.7" right="0.7" top="0.75" bottom="0.75" header="0.3" footer="0.3"/>
  <pageSetup paperSize="9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580"/>
  <sheetViews>
    <sheetView zoomScale="80" zoomScaleNormal="80" workbookViewId="0">
      <pane ySplit="4" topLeftCell="A5" activePane="bottomLeft" state="frozen"/>
      <selection pane="bottomLeft" activeCell="A2" sqref="A2:AG2"/>
    </sheetView>
  </sheetViews>
  <sheetFormatPr baseColWidth="10" defaultColWidth="9.140625" defaultRowHeight="15" x14ac:dyDescent="0.25"/>
  <cols>
    <col min="1" max="1" width="10.42578125" customWidth="1"/>
    <col min="2" max="2" width="50.28515625" customWidth="1"/>
    <col min="3" max="3" width="24" style="21" customWidth="1"/>
    <col min="4" max="4" width="38.85546875" customWidth="1"/>
    <col min="5" max="5" width="41.140625" style="20" customWidth="1"/>
    <col min="6" max="6" width="12.7109375" style="20" customWidth="1"/>
    <col min="7" max="7" width="15.7109375" style="20" customWidth="1"/>
    <col min="8" max="8" width="16.28515625" style="21" customWidth="1"/>
    <col min="9" max="9" width="11.5703125" style="20" bestFit="1" customWidth="1"/>
    <col min="10" max="10" width="10.5703125" style="20" bestFit="1" customWidth="1"/>
    <col min="11" max="11" width="11.140625" style="20" bestFit="1" customWidth="1"/>
    <col min="12" max="12" width="11.5703125" style="20" bestFit="1" customWidth="1"/>
    <col min="13" max="17" width="11.5703125" style="20" customWidth="1"/>
    <col min="18" max="18" width="12" style="19" bestFit="1" customWidth="1"/>
    <col min="19" max="19" width="12" style="18" bestFit="1" customWidth="1"/>
    <col min="20" max="20" width="11.140625" style="18" bestFit="1" customWidth="1"/>
    <col min="21" max="21" width="12" style="18" bestFit="1" customWidth="1"/>
    <col min="22" max="22" width="11.5703125" style="18" bestFit="1" customWidth="1"/>
    <col min="23" max="27" width="10.7109375" customWidth="1"/>
    <col min="28" max="28" width="11.42578125" customWidth="1"/>
    <col min="29" max="29" width="14.28515625" customWidth="1"/>
    <col min="30" max="30" width="11.7109375" customWidth="1"/>
    <col min="31" max="31" width="14.7109375" customWidth="1"/>
    <col min="32" max="32" width="18" customWidth="1"/>
    <col min="33" max="33" width="14.85546875" customWidth="1"/>
    <col min="35" max="35" width="11.42578125" customWidth="1"/>
    <col min="36" max="36" width="11.5703125" customWidth="1"/>
  </cols>
  <sheetData>
    <row r="1" spans="1:119" ht="21" customHeight="1" x14ac:dyDescent="0.35">
      <c r="A1" s="285" t="s">
        <v>1674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  <c r="Y1" s="286"/>
      <c r="Z1" s="286"/>
      <c r="AA1" s="286"/>
      <c r="AB1" s="286"/>
      <c r="AC1" s="286"/>
      <c r="AD1" s="286"/>
      <c r="AE1" s="286"/>
      <c r="AF1" s="286"/>
      <c r="AG1" s="286"/>
      <c r="AH1" s="286"/>
      <c r="AI1" s="286"/>
      <c r="AJ1" s="286"/>
      <c r="AK1" s="286"/>
      <c r="AL1" s="286"/>
      <c r="AM1" s="286"/>
      <c r="AN1" s="286"/>
      <c r="AO1" s="286"/>
      <c r="AP1" s="286"/>
      <c r="AQ1" s="286"/>
      <c r="AR1" s="286"/>
      <c r="AS1" s="286"/>
      <c r="AT1" s="286"/>
      <c r="AU1" s="286"/>
      <c r="AV1" s="286"/>
      <c r="AW1" s="286"/>
      <c r="AX1" s="286"/>
      <c r="AY1" s="286"/>
      <c r="AZ1" s="286"/>
      <c r="BA1" s="286"/>
      <c r="BB1" s="286"/>
      <c r="BC1" s="286"/>
      <c r="BD1" s="286"/>
      <c r="BE1" s="286"/>
      <c r="BF1" s="286"/>
      <c r="BG1" s="286"/>
      <c r="BH1" s="286"/>
      <c r="BI1" s="286"/>
      <c r="BJ1" s="286"/>
      <c r="BK1" s="286"/>
      <c r="BL1" s="286"/>
      <c r="BM1" s="286"/>
      <c r="BN1" s="286"/>
      <c r="BO1" s="286"/>
      <c r="BP1" s="286"/>
      <c r="BQ1" s="286"/>
      <c r="BR1" s="286"/>
      <c r="BS1" s="286"/>
      <c r="BT1" s="286"/>
      <c r="BU1" s="286"/>
      <c r="BV1" s="286"/>
      <c r="BW1" s="286"/>
      <c r="BX1" s="286"/>
      <c r="BY1" s="286"/>
      <c r="BZ1" s="286"/>
      <c r="CA1" s="286"/>
      <c r="CB1" s="286"/>
      <c r="CC1" s="286"/>
      <c r="CD1" s="286"/>
      <c r="CE1" s="286"/>
      <c r="CF1" s="286"/>
      <c r="CG1" s="286"/>
      <c r="CH1" s="286"/>
      <c r="CI1" s="286"/>
      <c r="CJ1" s="286"/>
      <c r="CK1" s="286"/>
      <c r="CL1" s="286"/>
      <c r="CM1" s="286"/>
      <c r="CN1" s="286"/>
      <c r="CO1" s="286"/>
      <c r="CP1" s="286"/>
      <c r="CQ1" s="286"/>
      <c r="CR1" s="286"/>
      <c r="CS1" s="286"/>
      <c r="CT1" s="286"/>
      <c r="CU1" s="286"/>
      <c r="CV1" s="286"/>
      <c r="CW1" s="286"/>
      <c r="CX1" s="286"/>
      <c r="CY1" s="286"/>
      <c r="CZ1" s="286"/>
      <c r="DA1" s="286"/>
      <c r="DB1" s="286"/>
      <c r="DC1" s="286"/>
      <c r="DD1" s="286"/>
      <c r="DE1" s="286"/>
      <c r="DF1" s="286"/>
      <c r="DG1" s="286"/>
      <c r="DH1" s="286"/>
      <c r="DI1" s="286"/>
      <c r="DJ1" s="286"/>
      <c r="DK1" s="286"/>
      <c r="DL1" s="286"/>
      <c r="DM1" s="286"/>
      <c r="DN1" s="286"/>
      <c r="DO1" s="286"/>
    </row>
    <row r="2" spans="1:119" ht="21" x14ac:dyDescent="0.35">
      <c r="A2" s="285" t="s">
        <v>1675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6"/>
      <c r="AA2" s="286"/>
      <c r="AB2" s="286"/>
      <c r="AC2" s="286"/>
      <c r="AD2" s="286"/>
      <c r="AE2" s="286"/>
      <c r="AF2" s="286"/>
      <c r="AG2" s="286"/>
    </row>
    <row r="3" spans="1:119" ht="34.5" customHeight="1" x14ac:dyDescent="0.25">
      <c r="A3" s="310" t="s">
        <v>1640</v>
      </c>
      <c r="B3" s="310" t="s">
        <v>1641</v>
      </c>
      <c r="C3" s="310" t="s">
        <v>1642</v>
      </c>
      <c r="D3" s="310" t="s">
        <v>1643</v>
      </c>
      <c r="E3" s="310" t="s">
        <v>1644</v>
      </c>
      <c r="F3" s="310" t="s">
        <v>1645</v>
      </c>
      <c r="G3" s="310" t="s">
        <v>1646</v>
      </c>
      <c r="H3" s="310" t="s">
        <v>1647</v>
      </c>
      <c r="I3" s="307" t="s">
        <v>1648</v>
      </c>
      <c r="J3" s="308"/>
      <c r="K3" s="308"/>
      <c r="L3" s="308"/>
      <c r="M3" s="309"/>
      <c r="N3" s="307" t="s">
        <v>1649</v>
      </c>
      <c r="O3" s="308"/>
      <c r="P3" s="308"/>
      <c r="Q3" s="308"/>
      <c r="R3" s="309"/>
      <c r="S3" s="307" t="s">
        <v>1650</v>
      </c>
      <c r="T3" s="308"/>
      <c r="U3" s="308"/>
      <c r="V3" s="308"/>
      <c r="W3" s="309"/>
      <c r="X3" s="307" t="s">
        <v>1651</v>
      </c>
      <c r="Y3" s="308"/>
      <c r="Z3" s="308"/>
      <c r="AA3" s="308"/>
      <c r="AB3" s="309"/>
      <c r="AC3" s="305" t="s">
        <v>1652</v>
      </c>
      <c r="AD3" s="305" t="s">
        <v>158</v>
      </c>
      <c r="AE3" s="305" t="s">
        <v>1653</v>
      </c>
      <c r="AF3" s="305" t="s">
        <v>1654</v>
      </c>
      <c r="AG3" s="305" t="s">
        <v>1655</v>
      </c>
    </row>
    <row r="4" spans="1:119" ht="39" customHeight="1" x14ac:dyDescent="0.25">
      <c r="A4" s="310"/>
      <c r="B4" s="310"/>
      <c r="C4" s="310"/>
      <c r="D4" s="310"/>
      <c r="E4" s="310"/>
      <c r="F4" s="310"/>
      <c r="G4" s="310"/>
      <c r="H4" s="310"/>
      <c r="I4" s="51">
        <v>2015</v>
      </c>
      <c r="J4" s="51">
        <v>2016</v>
      </c>
      <c r="K4" s="51">
        <v>2017</v>
      </c>
      <c r="L4" s="51">
        <v>2018</v>
      </c>
      <c r="M4" s="51">
        <v>2019</v>
      </c>
      <c r="N4" s="51">
        <v>2015</v>
      </c>
      <c r="O4" s="51">
        <v>2016</v>
      </c>
      <c r="P4" s="51">
        <v>2017</v>
      </c>
      <c r="Q4" s="51">
        <v>2018</v>
      </c>
      <c r="R4" s="51">
        <v>2019</v>
      </c>
      <c r="S4" s="51">
        <v>2015</v>
      </c>
      <c r="T4" s="51">
        <v>2016</v>
      </c>
      <c r="U4" s="51">
        <v>2017</v>
      </c>
      <c r="V4" s="51">
        <v>2018</v>
      </c>
      <c r="W4" s="51">
        <v>2019</v>
      </c>
      <c r="X4" s="51">
        <v>2015</v>
      </c>
      <c r="Y4" s="51">
        <v>2016</v>
      </c>
      <c r="Z4" s="51">
        <v>2017</v>
      </c>
      <c r="AA4" s="51">
        <v>2018</v>
      </c>
      <c r="AB4" s="51">
        <v>2019</v>
      </c>
      <c r="AC4" s="306"/>
      <c r="AD4" s="306"/>
      <c r="AE4" s="306"/>
      <c r="AF4" s="306"/>
      <c r="AG4" s="306"/>
    </row>
    <row r="5" spans="1:119" s="22" customFormat="1" ht="27" x14ac:dyDescent="0.25">
      <c r="A5" s="8" t="s">
        <v>388</v>
      </c>
      <c r="B5" s="35" t="s">
        <v>389</v>
      </c>
      <c r="C5" s="3" t="s">
        <v>390</v>
      </c>
      <c r="D5" s="3" t="s">
        <v>391</v>
      </c>
      <c r="E5" s="3" t="s">
        <v>392</v>
      </c>
      <c r="F5" s="3" t="s">
        <v>393</v>
      </c>
      <c r="G5" s="3">
        <v>20268</v>
      </c>
      <c r="H5" s="3" t="s">
        <v>155</v>
      </c>
      <c r="I5" s="8">
        <v>19901</v>
      </c>
      <c r="J5" s="3">
        <v>15599</v>
      </c>
      <c r="K5" s="3">
        <v>16180</v>
      </c>
      <c r="L5" s="3">
        <v>14755</v>
      </c>
      <c r="M5" s="24">
        <v>14930</v>
      </c>
      <c r="N5" s="93">
        <f t="shared" ref="N5" si="0">I5*2.61/1000</f>
        <v>51.941609999999997</v>
      </c>
      <c r="O5" s="92">
        <f t="shared" ref="O5" si="1">J5*2.368/1000</f>
        <v>36.938431999999999</v>
      </c>
      <c r="P5" s="92">
        <f t="shared" ref="P5" si="2">K5*2.368/1000</f>
        <v>38.314239999999998</v>
      </c>
      <c r="Q5" s="92">
        <f t="shared" ref="Q5" si="3">L5*2.368/1000</f>
        <v>34.939839999999997</v>
      </c>
      <c r="R5" s="94">
        <f t="shared" ref="R5" si="4">M5*2.368/1000</f>
        <v>35.354239999999997</v>
      </c>
      <c r="S5" s="3">
        <v>3271.88</v>
      </c>
      <c r="T5" s="3">
        <v>2709.24</v>
      </c>
      <c r="U5" s="3">
        <v>2569.2600000000002</v>
      </c>
      <c r="V5" s="3">
        <v>2456.54</v>
      </c>
      <c r="W5" s="24">
        <v>2574.91</v>
      </c>
      <c r="X5" s="92">
        <f t="shared" ref="X5" si="5">I5*0.372/1000</f>
        <v>7.4031719999999996</v>
      </c>
      <c r="Y5" s="92">
        <f t="shared" ref="Y5" si="6">J5*0.331/1000</f>
        <v>5.1632690000000006</v>
      </c>
      <c r="Z5" s="92">
        <f t="shared" ref="Z5" si="7">K5*0.331/1000</f>
        <v>5.3555799999999998</v>
      </c>
      <c r="AA5" s="92">
        <f t="shared" ref="AA5" si="8">L5*0.331/1000</f>
        <v>4.8839050000000004</v>
      </c>
      <c r="AB5" s="92">
        <f t="shared" ref="AB5" si="9">M5*0.331/1000</f>
        <v>4.9418299999999995</v>
      </c>
      <c r="AC5" s="91" t="s">
        <v>1511</v>
      </c>
      <c r="AD5" s="91" t="s">
        <v>304</v>
      </c>
      <c r="AE5" s="91">
        <v>13.85</v>
      </c>
      <c r="AF5" s="234">
        <v>40109</v>
      </c>
      <c r="AG5" s="91" t="s">
        <v>164</v>
      </c>
    </row>
    <row r="6" spans="1:119" s="22" customFormat="1" ht="27" x14ac:dyDescent="0.25">
      <c r="A6" s="8" t="s">
        <v>394</v>
      </c>
      <c r="B6" s="35" t="s">
        <v>395</v>
      </c>
      <c r="C6" s="3"/>
      <c r="D6" s="3" t="s">
        <v>396</v>
      </c>
      <c r="E6" s="3" t="s">
        <v>397</v>
      </c>
      <c r="F6" s="3" t="s">
        <v>398</v>
      </c>
      <c r="G6" s="3">
        <v>20140</v>
      </c>
      <c r="H6" s="3" t="s">
        <v>155</v>
      </c>
      <c r="I6" s="8">
        <v>48586</v>
      </c>
      <c r="J6" s="3">
        <v>45449</v>
      </c>
      <c r="K6" s="3">
        <v>27845</v>
      </c>
      <c r="L6" s="3">
        <v>68465</v>
      </c>
      <c r="M6" s="24">
        <v>0</v>
      </c>
      <c r="N6" s="93">
        <f t="shared" ref="N6:N69" si="10">I6*2.61/1000</f>
        <v>126.80945999999999</v>
      </c>
      <c r="O6" s="92">
        <f t="shared" ref="O6:O69" si="11">J6*2.368/1000</f>
        <v>107.62323199999999</v>
      </c>
      <c r="P6" s="92">
        <f t="shared" ref="P6:P69" si="12">K6*2.368/1000</f>
        <v>65.936959999999985</v>
      </c>
      <c r="Q6" s="92">
        <f t="shared" ref="Q6:Q69" si="13">L6*2.368/1000</f>
        <v>162.12511999999998</v>
      </c>
      <c r="R6" s="94">
        <f t="shared" ref="R6:R69" si="14">M6*2.368/1000</f>
        <v>0</v>
      </c>
      <c r="S6" s="3">
        <v>6903.44</v>
      </c>
      <c r="T6" s="3">
        <v>6228.3</v>
      </c>
      <c r="U6" s="3">
        <v>5019.7299999999996</v>
      </c>
      <c r="V6" s="3">
        <v>9653.57</v>
      </c>
      <c r="W6" s="24">
        <v>0</v>
      </c>
      <c r="X6" s="92">
        <f t="shared" ref="X6:X69" si="15">I6*0.372/1000</f>
        <v>18.073991999999997</v>
      </c>
      <c r="Y6" s="92">
        <f t="shared" ref="Y6:Y69" si="16">J6*0.331/1000</f>
        <v>15.043619000000001</v>
      </c>
      <c r="Z6" s="92">
        <f t="shared" ref="Z6:Z69" si="17">K6*0.331/1000</f>
        <v>9.2166949999999996</v>
      </c>
      <c r="AA6" s="92">
        <f t="shared" ref="AA6:AA69" si="18">L6*0.331/1000</f>
        <v>22.661915</v>
      </c>
      <c r="AB6" s="92">
        <f t="shared" ref="AB6:AB69" si="19">M6*0.331/1000</f>
        <v>0</v>
      </c>
      <c r="AC6" s="91" t="s">
        <v>1511</v>
      </c>
      <c r="AD6" s="91" t="s">
        <v>164</v>
      </c>
      <c r="AE6" s="91" t="s">
        <v>164</v>
      </c>
      <c r="AF6" s="234">
        <v>40116</v>
      </c>
      <c r="AG6" s="234">
        <v>43403</v>
      </c>
    </row>
    <row r="7" spans="1:119" s="22" customFormat="1" x14ac:dyDescent="0.25">
      <c r="A7" s="8" t="s">
        <v>399</v>
      </c>
      <c r="B7" s="35" t="s">
        <v>400</v>
      </c>
      <c r="C7" s="3" t="s">
        <v>401</v>
      </c>
      <c r="D7" s="3" t="s">
        <v>228</v>
      </c>
      <c r="E7" s="3" t="s">
        <v>402</v>
      </c>
      <c r="F7" s="3" t="s">
        <v>398</v>
      </c>
      <c r="G7" s="3">
        <v>20140</v>
      </c>
      <c r="H7" s="3" t="s">
        <v>155</v>
      </c>
      <c r="I7" s="8">
        <v>47938</v>
      </c>
      <c r="J7" s="3">
        <v>40862</v>
      </c>
      <c r="K7" s="3">
        <v>36986</v>
      </c>
      <c r="L7" s="3">
        <v>21690</v>
      </c>
      <c r="M7" s="24">
        <v>0</v>
      </c>
      <c r="N7" s="93">
        <f t="shared" si="10"/>
        <v>125.11818</v>
      </c>
      <c r="O7" s="92">
        <f t="shared" si="11"/>
        <v>96.761216000000005</v>
      </c>
      <c r="P7" s="92">
        <f t="shared" si="12"/>
        <v>87.582847999999998</v>
      </c>
      <c r="Q7" s="92">
        <f t="shared" si="13"/>
        <v>51.361919999999998</v>
      </c>
      <c r="R7" s="94">
        <f t="shared" si="14"/>
        <v>0</v>
      </c>
      <c r="S7" s="3">
        <v>6402.82</v>
      </c>
      <c r="T7" s="3">
        <v>5528.27</v>
      </c>
      <c r="U7" s="3">
        <v>4834.18</v>
      </c>
      <c r="V7" s="3">
        <v>2995.79</v>
      </c>
      <c r="W7" s="24">
        <v>0</v>
      </c>
      <c r="X7" s="92">
        <f t="shared" si="15"/>
        <v>17.832936</v>
      </c>
      <c r="Y7" s="92">
        <f t="shared" si="16"/>
        <v>13.525322000000001</v>
      </c>
      <c r="Z7" s="92">
        <f t="shared" si="17"/>
        <v>12.242366000000001</v>
      </c>
      <c r="AA7" s="92">
        <f t="shared" si="18"/>
        <v>7.1793900000000006</v>
      </c>
      <c r="AB7" s="92">
        <f t="shared" si="19"/>
        <v>0</v>
      </c>
      <c r="AC7" s="91" t="s">
        <v>1511</v>
      </c>
      <c r="AD7" s="91" t="s">
        <v>164</v>
      </c>
      <c r="AE7" s="91" t="s">
        <v>164</v>
      </c>
      <c r="AF7" s="234">
        <v>40087</v>
      </c>
      <c r="AG7" s="234">
        <v>43402</v>
      </c>
    </row>
    <row r="8" spans="1:119" x14ac:dyDescent="0.25">
      <c r="A8" s="8" t="s">
        <v>403</v>
      </c>
      <c r="B8" s="35" t="s">
        <v>404</v>
      </c>
      <c r="C8" s="3" t="s">
        <v>401</v>
      </c>
      <c r="D8" s="3" t="s">
        <v>228</v>
      </c>
      <c r="E8" s="3" t="s">
        <v>405</v>
      </c>
      <c r="F8" s="3" t="s">
        <v>398</v>
      </c>
      <c r="G8" s="3">
        <v>20140</v>
      </c>
      <c r="H8" s="3" t="s">
        <v>155</v>
      </c>
      <c r="I8" s="8">
        <v>100241</v>
      </c>
      <c r="J8" s="3">
        <v>84362</v>
      </c>
      <c r="K8" s="3">
        <v>64727</v>
      </c>
      <c r="L8" s="3">
        <v>29720</v>
      </c>
      <c r="M8" s="24">
        <v>0</v>
      </c>
      <c r="N8" s="93">
        <f t="shared" si="10"/>
        <v>261.62900999999999</v>
      </c>
      <c r="O8" s="92">
        <f t="shared" si="11"/>
        <v>199.76921599999997</v>
      </c>
      <c r="P8" s="92">
        <f t="shared" si="12"/>
        <v>153.27353599999998</v>
      </c>
      <c r="Q8" s="92">
        <f t="shared" si="13"/>
        <v>70.376959999999997</v>
      </c>
      <c r="R8" s="94">
        <f t="shared" si="14"/>
        <v>0</v>
      </c>
      <c r="S8" s="3">
        <v>13073.99</v>
      </c>
      <c r="T8" s="3">
        <v>10781.08</v>
      </c>
      <c r="U8" s="3">
        <v>8204.7800000000007</v>
      </c>
      <c r="V8" s="3">
        <v>4170.8900000000003</v>
      </c>
      <c r="W8" s="24">
        <v>0</v>
      </c>
      <c r="X8" s="92">
        <f t="shared" si="15"/>
        <v>37.289652000000004</v>
      </c>
      <c r="Y8" s="92">
        <f t="shared" si="16"/>
        <v>27.923822000000001</v>
      </c>
      <c r="Z8" s="92">
        <f t="shared" si="17"/>
        <v>21.424637000000004</v>
      </c>
      <c r="AA8" s="92">
        <f t="shared" si="18"/>
        <v>9.8373200000000001</v>
      </c>
      <c r="AB8" s="92">
        <f t="shared" si="19"/>
        <v>0</v>
      </c>
      <c r="AC8" s="91" t="s">
        <v>1511</v>
      </c>
      <c r="AD8" s="91" t="s">
        <v>164</v>
      </c>
      <c r="AE8" s="91" t="s">
        <v>164</v>
      </c>
      <c r="AF8" s="234">
        <v>40007</v>
      </c>
      <c r="AG8" s="234">
        <v>43405</v>
      </c>
    </row>
    <row r="9" spans="1:119" x14ac:dyDescent="0.25">
      <c r="A9" s="8" t="s">
        <v>406</v>
      </c>
      <c r="B9" s="35" t="s">
        <v>407</v>
      </c>
      <c r="C9" s="3" t="s">
        <v>408</v>
      </c>
      <c r="D9" s="3" t="s">
        <v>409</v>
      </c>
      <c r="E9" s="3" t="s">
        <v>410</v>
      </c>
      <c r="F9" s="3" t="s">
        <v>398</v>
      </c>
      <c r="G9" s="3">
        <v>20140</v>
      </c>
      <c r="H9" s="3" t="s">
        <v>155</v>
      </c>
      <c r="I9" s="8">
        <v>54643</v>
      </c>
      <c r="J9" s="3">
        <v>46922</v>
      </c>
      <c r="K9" s="3">
        <v>49291</v>
      </c>
      <c r="L9" s="3">
        <v>47111</v>
      </c>
      <c r="M9" s="24">
        <v>0</v>
      </c>
      <c r="N9" s="93">
        <f t="shared" si="10"/>
        <v>142.61822999999998</v>
      </c>
      <c r="O9" s="92">
        <f t="shared" si="11"/>
        <v>111.11129599999998</v>
      </c>
      <c r="P9" s="92">
        <f t="shared" si="12"/>
        <v>116.72108799999999</v>
      </c>
      <c r="Q9" s="92">
        <f t="shared" si="13"/>
        <v>111.558848</v>
      </c>
      <c r="R9" s="94">
        <f t="shared" si="14"/>
        <v>0</v>
      </c>
      <c r="S9" s="3">
        <v>6945.26</v>
      </c>
      <c r="T9" s="3">
        <v>6030.7</v>
      </c>
      <c r="U9" s="3">
        <v>5858.94</v>
      </c>
      <c r="V9" s="3">
        <v>5731.89</v>
      </c>
      <c r="W9" s="24">
        <v>0</v>
      </c>
      <c r="X9" s="92">
        <f t="shared" si="15"/>
        <v>20.327196000000001</v>
      </c>
      <c r="Y9" s="92">
        <f t="shared" si="16"/>
        <v>15.531182000000001</v>
      </c>
      <c r="Z9" s="92">
        <f t="shared" si="17"/>
        <v>16.315321000000001</v>
      </c>
      <c r="AA9" s="92">
        <f t="shared" si="18"/>
        <v>15.593741</v>
      </c>
      <c r="AB9" s="92">
        <f t="shared" si="19"/>
        <v>0</v>
      </c>
      <c r="AC9" s="91" t="s">
        <v>1511</v>
      </c>
      <c r="AD9" s="91" t="s">
        <v>164</v>
      </c>
      <c r="AE9" s="91" t="s">
        <v>164</v>
      </c>
      <c r="AF9" s="234">
        <v>40623</v>
      </c>
      <c r="AG9" s="234">
        <v>43403</v>
      </c>
    </row>
    <row r="10" spans="1:119" x14ac:dyDescent="0.25">
      <c r="A10" s="8" t="s">
        <v>411</v>
      </c>
      <c r="B10" s="35" t="s">
        <v>412</v>
      </c>
      <c r="C10" s="3" t="s">
        <v>408</v>
      </c>
      <c r="D10" s="3" t="s">
        <v>413</v>
      </c>
      <c r="E10" s="3" t="s">
        <v>414</v>
      </c>
      <c r="F10" s="3" t="s">
        <v>398</v>
      </c>
      <c r="G10" s="3">
        <v>20140</v>
      </c>
      <c r="H10" s="3" t="s">
        <v>155</v>
      </c>
      <c r="I10" s="8">
        <v>54648</v>
      </c>
      <c r="J10" s="3">
        <v>53475</v>
      </c>
      <c r="K10" s="3">
        <v>48561</v>
      </c>
      <c r="L10" s="3">
        <v>43441</v>
      </c>
      <c r="M10" s="24">
        <v>0</v>
      </c>
      <c r="N10" s="93">
        <f t="shared" si="10"/>
        <v>142.63128</v>
      </c>
      <c r="O10" s="92">
        <f t="shared" si="11"/>
        <v>126.62879999999998</v>
      </c>
      <c r="P10" s="92">
        <f t="shared" si="12"/>
        <v>114.992448</v>
      </c>
      <c r="Q10" s="92">
        <f t="shared" si="13"/>
        <v>102.86828800000001</v>
      </c>
      <c r="R10" s="94">
        <f t="shared" si="14"/>
        <v>0</v>
      </c>
      <c r="S10" s="3">
        <v>7381.63</v>
      </c>
      <c r="T10" s="3">
        <v>7039.89</v>
      </c>
      <c r="U10" s="3">
        <v>5974.07</v>
      </c>
      <c r="V10" s="3">
        <v>5532.18</v>
      </c>
      <c r="W10" s="24">
        <v>0</v>
      </c>
      <c r="X10" s="92">
        <f t="shared" si="15"/>
        <v>20.329056000000001</v>
      </c>
      <c r="Y10" s="92">
        <f t="shared" si="16"/>
        <v>17.700225000000003</v>
      </c>
      <c r="Z10" s="92">
        <f t="shared" si="17"/>
        <v>16.073691</v>
      </c>
      <c r="AA10" s="92">
        <f t="shared" si="18"/>
        <v>14.378971000000002</v>
      </c>
      <c r="AB10" s="92">
        <f t="shared" si="19"/>
        <v>0</v>
      </c>
      <c r="AC10" s="91" t="s">
        <v>1511</v>
      </c>
      <c r="AD10" s="91" t="s">
        <v>164</v>
      </c>
      <c r="AE10" s="91" t="s">
        <v>164</v>
      </c>
      <c r="AF10" s="234">
        <v>40623</v>
      </c>
      <c r="AG10" s="234">
        <v>43403</v>
      </c>
    </row>
    <row r="11" spans="1:119" x14ac:dyDescent="0.25">
      <c r="A11" s="8" t="s">
        <v>415</v>
      </c>
      <c r="B11" s="35" t="s">
        <v>416</v>
      </c>
      <c r="C11" s="3" t="s">
        <v>408</v>
      </c>
      <c r="D11" s="3" t="s">
        <v>417</v>
      </c>
      <c r="E11" s="3" t="s">
        <v>418</v>
      </c>
      <c r="F11" s="3" t="s">
        <v>398</v>
      </c>
      <c r="G11" s="3">
        <v>20140</v>
      </c>
      <c r="H11" s="3" t="s">
        <v>155</v>
      </c>
      <c r="I11" s="8">
        <v>91235</v>
      </c>
      <c r="J11" s="3">
        <v>86864</v>
      </c>
      <c r="K11" s="3">
        <v>83880</v>
      </c>
      <c r="L11" s="3">
        <v>69240</v>
      </c>
      <c r="M11" s="24">
        <v>0</v>
      </c>
      <c r="N11" s="93">
        <f t="shared" si="10"/>
        <v>238.12334999999999</v>
      </c>
      <c r="O11" s="92">
        <f t="shared" si="11"/>
        <v>205.693952</v>
      </c>
      <c r="P11" s="92">
        <f t="shared" si="12"/>
        <v>198.62783999999999</v>
      </c>
      <c r="Q11" s="92">
        <f t="shared" si="13"/>
        <v>163.96031999999997</v>
      </c>
      <c r="R11" s="94">
        <f t="shared" si="14"/>
        <v>0</v>
      </c>
      <c r="S11" s="3">
        <v>12336.69</v>
      </c>
      <c r="T11" s="3">
        <v>11050.48</v>
      </c>
      <c r="U11" s="3">
        <v>9848.2999999999993</v>
      </c>
      <c r="V11" s="3">
        <v>8502.7099999999991</v>
      </c>
      <c r="W11" s="24">
        <v>0</v>
      </c>
      <c r="X11" s="92">
        <f t="shared" si="15"/>
        <v>33.939419999999998</v>
      </c>
      <c r="Y11" s="92">
        <f t="shared" si="16"/>
        <v>28.751984</v>
      </c>
      <c r="Z11" s="92">
        <f t="shared" si="17"/>
        <v>27.764280000000003</v>
      </c>
      <c r="AA11" s="92">
        <f t="shared" si="18"/>
        <v>22.918440000000004</v>
      </c>
      <c r="AB11" s="92">
        <f t="shared" si="19"/>
        <v>0</v>
      </c>
      <c r="AC11" s="91" t="s">
        <v>1511</v>
      </c>
      <c r="AD11" s="91" t="s">
        <v>164</v>
      </c>
      <c r="AE11" s="91" t="s">
        <v>164</v>
      </c>
      <c r="AF11" s="234">
        <v>40623</v>
      </c>
      <c r="AG11" s="234">
        <v>43403</v>
      </c>
    </row>
    <row r="12" spans="1:119" x14ac:dyDescent="0.25">
      <c r="A12" s="8" t="s">
        <v>419</v>
      </c>
      <c r="B12" s="35" t="s">
        <v>420</v>
      </c>
      <c r="C12" s="3" t="s">
        <v>408</v>
      </c>
      <c r="D12" s="3" t="s">
        <v>421</v>
      </c>
      <c r="E12" s="3" t="s">
        <v>422</v>
      </c>
      <c r="F12" s="3" t="s">
        <v>398</v>
      </c>
      <c r="G12" s="3">
        <v>20140</v>
      </c>
      <c r="H12" s="3" t="s">
        <v>155</v>
      </c>
      <c r="I12" s="8">
        <v>50108</v>
      </c>
      <c r="J12" s="3">
        <v>48039</v>
      </c>
      <c r="K12" s="3">
        <v>43787</v>
      </c>
      <c r="L12" s="3">
        <v>40115</v>
      </c>
      <c r="M12" s="24">
        <v>0</v>
      </c>
      <c r="N12" s="93">
        <f t="shared" si="10"/>
        <v>130.78188</v>
      </c>
      <c r="O12" s="92">
        <f t="shared" si="11"/>
        <v>113.75635199999999</v>
      </c>
      <c r="P12" s="92">
        <f t="shared" si="12"/>
        <v>103.68761599999999</v>
      </c>
      <c r="Q12" s="92">
        <f t="shared" si="13"/>
        <v>94.992319999999992</v>
      </c>
      <c r="R12" s="94">
        <f t="shared" si="14"/>
        <v>0</v>
      </c>
      <c r="S12" s="3">
        <v>7255.97</v>
      </c>
      <c r="T12" s="3">
        <v>6421.49</v>
      </c>
      <c r="U12" s="3">
        <v>5468.45</v>
      </c>
      <c r="V12" s="3">
        <v>5176.59</v>
      </c>
      <c r="W12" s="24">
        <v>0</v>
      </c>
      <c r="X12" s="92">
        <f t="shared" si="15"/>
        <v>18.640176</v>
      </c>
      <c r="Y12" s="92">
        <f t="shared" si="16"/>
        <v>15.900909000000002</v>
      </c>
      <c r="Z12" s="92">
        <f t="shared" si="17"/>
        <v>14.493497000000001</v>
      </c>
      <c r="AA12" s="92">
        <f t="shared" si="18"/>
        <v>13.278065</v>
      </c>
      <c r="AB12" s="92">
        <f t="shared" si="19"/>
        <v>0</v>
      </c>
      <c r="AC12" s="91" t="s">
        <v>1511</v>
      </c>
      <c r="AD12" s="91" t="s">
        <v>164</v>
      </c>
      <c r="AE12" s="91" t="s">
        <v>164</v>
      </c>
      <c r="AF12" s="234">
        <v>40620</v>
      </c>
      <c r="AG12" s="234">
        <v>43403</v>
      </c>
    </row>
    <row r="13" spans="1:119" x14ac:dyDescent="0.25">
      <c r="A13" s="8" t="s">
        <v>423</v>
      </c>
      <c r="B13" s="35" t="s">
        <v>424</v>
      </c>
      <c r="C13" s="3" t="s">
        <v>425</v>
      </c>
      <c r="D13" s="3" t="s">
        <v>228</v>
      </c>
      <c r="E13" s="3" t="s">
        <v>426</v>
      </c>
      <c r="F13" s="3" t="s">
        <v>427</v>
      </c>
      <c r="G13" s="3">
        <v>20577</v>
      </c>
      <c r="H13" s="3" t="s">
        <v>155</v>
      </c>
      <c r="I13" s="8">
        <v>22365</v>
      </c>
      <c r="J13" s="3">
        <v>16041</v>
      </c>
      <c r="K13" s="3">
        <v>14596</v>
      </c>
      <c r="L13" s="3">
        <v>20564</v>
      </c>
      <c r="M13" s="24">
        <v>26071</v>
      </c>
      <c r="N13" s="93">
        <f t="shared" si="10"/>
        <v>58.372649999999993</v>
      </c>
      <c r="O13" s="92">
        <f t="shared" si="11"/>
        <v>37.985087999999998</v>
      </c>
      <c r="P13" s="92">
        <f t="shared" si="12"/>
        <v>34.563327999999998</v>
      </c>
      <c r="Q13" s="92">
        <f t="shared" si="13"/>
        <v>48.695551999999999</v>
      </c>
      <c r="R13" s="94">
        <f t="shared" si="14"/>
        <v>61.736127999999994</v>
      </c>
      <c r="S13" s="3">
        <v>4714.32</v>
      </c>
      <c r="T13" s="3">
        <v>3435.76</v>
      </c>
      <c r="U13" s="3">
        <v>3050.83</v>
      </c>
      <c r="V13" s="3">
        <v>4266.37</v>
      </c>
      <c r="W13" s="24">
        <v>4888.21</v>
      </c>
      <c r="X13" s="92">
        <f t="shared" si="15"/>
        <v>8.3197800000000015</v>
      </c>
      <c r="Y13" s="92">
        <f t="shared" si="16"/>
        <v>5.309571</v>
      </c>
      <c r="Z13" s="92">
        <f t="shared" si="17"/>
        <v>4.8312759999999999</v>
      </c>
      <c r="AA13" s="92">
        <f t="shared" si="18"/>
        <v>6.8066840000000006</v>
      </c>
      <c r="AB13" s="92">
        <f t="shared" si="19"/>
        <v>8.6295009999999994</v>
      </c>
      <c r="AC13" s="91" t="s">
        <v>1511</v>
      </c>
      <c r="AD13" s="91" t="s">
        <v>319</v>
      </c>
      <c r="AE13" s="91">
        <v>10.39</v>
      </c>
      <c r="AF13" s="234">
        <v>40122</v>
      </c>
      <c r="AG13" s="91" t="s">
        <v>164</v>
      </c>
    </row>
    <row r="14" spans="1:119" x14ac:dyDescent="0.25">
      <c r="A14" s="8" t="s">
        <v>428</v>
      </c>
      <c r="B14" s="35" t="s">
        <v>429</v>
      </c>
      <c r="C14" s="3" t="s">
        <v>390</v>
      </c>
      <c r="D14" s="3" t="s">
        <v>228</v>
      </c>
      <c r="E14" s="3" t="s">
        <v>430</v>
      </c>
      <c r="F14" s="3" t="s">
        <v>431</v>
      </c>
      <c r="G14" s="3">
        <v>20248</v>
      </c>
      <c r="H14" s="3" t="s">
        <v>155</v>
      </c>
      <c r="I14" s="8">
        <v>19377</v>
      </c>
      <c r="J14" s="3">
        <v>15274</v>
      </c>
      <c r="K14" s="3">
        <v>17721</v>
      </c>
      <c r="L14" s="3">
        <v>19392</v>
      </c>
      <c r="M14" s="24">
        <v>20878</v>
      </c>
      <c r="N14" s="93">
        <f t="shared" si="10"/>
        <v>50.573970000000003</v>
      </c>
      <c r="O14" s="92">
        <f t="shared" si="11"/>
        <v>36.168831999999995</v>
      </c>
      <c r="P14" s="92">
        <f t="shared" si="12"/>
        <v>41.963328000000004</v>
      </c>
      <c r="Q14" s="92">
        <f t="shared" si="13"/>
        <v>45.920256000000002</v>
      </c>
      <c r="R14" s="94">
        <f t="shared" si="14"/>
        <v>49.439104</v>
      </c>
      <c r="S14" s="3">
        <v>2208.92</v>
      </c>
      <c r="T14" s="3">
        <v>1558.52</v>
      </c>
      <c r="U14" s="3">
        <v>2203.84</v>
      </c>
      <c r="V14" s="3">
        <v>2197.25</v>
      </c>
      <c r="W14" s="24">
        <v>2334.34</v>
      </c>
      <c r="X14" s="92">
        <f t="shared" si="15"/>
        <v>7.2082439999999997</v>
      </c>
      <c r="Y14" s="92">
        <f t="shared" si="16"/>
        <v>5.0556940000000008</v>
      </c>
      <c r="Z14" s="92">
        <f t="shared" si="17"/>
        <v>5.8656509999999997</v>
      </c>
      <c r="AA14" s="92">
        <f t="shared" si="18"/>
        <v>6.4187520000000005</v>
      </c>
      <c r="AB14" s="92">
        <f t="shared" si="19"/>
        <v>6.9106180000000004</v>
      </c>
      <c r="AC14" s="91" t="s">
        <v>1511</v>
      </c>
      <c r="AD14" s="91" t="s">
        <v>292</v>
      </c>
      <c r="AE14" s="91">
        <v>3.3</v>
      </c>
      <c r="AF14" s="234">
        <v>40144</v>
      </c>
      <c r="AG14" s="91" t="s">
        <v>164</v>
      </c>
    </row>
    <row r="15" spans="1:119" x14ac:dyDescent="0.25">
      <c r="A15" s="8" t="s">
        <v>432</v>
      </c>
      <c r="B15" s="35" t="s">
        <v>433</v>
      </c>
      <c r="C15" s="3" t="s">
        <v>434</v>
      </c>
      <c r="D15" s="3" t="s">
        <v>435</v>
      </c>
      <c r="E15" s="3" t="s">
        <v>436</v>
      </c>
      <c r="F15" s="3" t="s">
        <v>201</v>
      </c>
      <c r="G15" s="3">
        <v>20500</v>
      </c>
      <c r="H15" s="3" t="s">
        <v>155</v>
      </c>
      <c r="I15" s="8">
        <v>17378</v>
      </c>
      <c r="J15" s="3">
        <v>14339</v>
      </c>
      <c r="K15" s="3">
        <v>14799</v>
      </c>
      <c r="L15" s="3">
        <v>17107</v>
      </c>
      <c r="M15" s="24">
        <v>20828</v>
      </c>
      <c r="N15" s="93">
        <f t="shared" si="10"/>
        <v>45.356579999999994</v>
      </c>
      <c r="O15" s="92">
        <f t="shared" si="11"/>
        <v>33.954751999999999</v>
      </c>
      <c r="P15" s="92">
        <f t="shared" si="12"/>
        <v>35.044032000000001</v>
      </c>
      <c r="Q15" s="92">
        <f t="shared" si="13"/>
        <v>40.509375999999996</v>
      </c>
      <c r="R15" s="94">
        <f t="shared" si="14"/>
        <v>49.320703999999999</v>
      </c>
      <c r="S15" s="3">
        <v>1974.1</v>
      </c>
      <c r="T15" s="3">
        <v>1722.6</v>
      </c>
      <c r="U15" s="3">
        <v>2234.3000000000002</v>
      </c>
      <c r="V15" s="3">
        <v>2267.6999999999998</v>
      </c>
      <c r="W15" s="24">
        <v>2587.6999999999998</v>
      </c>
      <c r="X15" s="92">
        <f t="shared" si="15"/>
        <v>6.4646160000000004</v>
      </c>
      <c r="Y15" s="92">
        <f t="shared" si="16"/>
        <v>4.7462089999999995</v>
      </c>
      <c r="Z15" s="92">
        <f t="shared" si="17"/>
        <v>4.8984690000000004</v>
      </c>
      <c r="AA15" s="92">
        <f t="shared" si="18"/>
        <v>5.6624170000000005</v>
      </c>
      <c r="AB15" s="92">
        <f t="shared" si="19"/>
        <v>6.8940679999999999</v>
      </c>
      <c r="AC15" s="91" t="s">
        <v>1511</v>
      </c>
      <c r="AD15" s="91" t="s">
        <v>292</v>
      </c>
      <c r="AE15" s="91">
        <v>9.9</v>
      </c>
      <c r="AF15" s="234">
        <v>40127</v>
      </c>
      <c r="AG15" s="91" t="s">
        <v>164</v>
      </c>
    </row>
    <row r="16" spans="1:119" ht="27" x14ac:dyDescent="0.25">
      <c r="A16" s="8" t="s">
        <v>212</v>
      </c>
      <c r="B16" s="35" t="s">
        <v>437</v>
      </c>
      <c r="C16" s="3" t="s">
        <v>438</v>
      </c>
      <c r="D16" s="3" t="s">
        <v>213</v>
      </c>
      <c r="E16" s="3" t="s">
        <v>214</v>
      </c>
      <c r="F16" s="3" t="s">
        <v>201</v>
      </c>
      <c r="G16" s="3">
        <v>20500</v>
      </c>
      <c r="H16" s="3" t="s">
        <v>155</v>
      </c>
      <c r="I16" s="8">
        <v>356539</v>
      </c>
      <c r="J16" s="3">
        <v>338690</v>
      </c>
      <c r="K16" s="3">
        <v>345034</v>
      </c>
      <c r="L16" s="3">
        <v>348003</v>
      </c>
      <c r="M16" s="24">
        <v>383117</v>
      </c>
      <c r="N16" s="93">
        <f t="shared" si="10"/>
        <v>930.56678999999997</v>
      </c>
      <c r="O16" s="92">
        <f t="shared" si="11"/>
        <v>802.01791999999989</v>
      </c>
      <c r="P16" s="92">
        <f t="shared" si="12"/>
        <v>817.04051200000004</v>
      </c>
      <c r="Q16" s="92">
        <f t="shared" si="13"/>
        <v>824.07110399999988</v>
      </c>
      <c r="R16" s="94">
        <f t="shared" si="14"/>
        <v>907.22105599999998</v>
      </c>
      <c r="S16" s="3">
        <v>58228</v>
      </c>
      <c r="T16" s="3">
        <v>54867.199999999997</v>
      </c>
      <c r="U16" s="3">
        <v>52565.4</v>
      </c>
      <c r="V16" s="3">
        <v>53586.8</v>
      </c>
      <c r="W16" s="24">
        <v>57813.7</v>
      </c>
      <c r="X16" s="92">
        <f t="shared" si="15"/>
        <v>132.632508</v>
      </c>
      <c r="Y16" s="92">
        <f t="shared" si="16"/>
        <v>112.10639</v>
      </c>
      <c r="Z16" s="92">
        <f t="shared" si="17"/>
        <v>114.206254</v>
      </c>
      <c r="AA16" s="92">
        <f t="shared" si="18"/>
        <v>115.188993</v>
      </c>
      <c r="AB16" s="92">
        <f t="shared" si="19"/>
        <v>126.81172700000002</v>
      </c>
      <c r="AC16" s="91" t="s">
        <v>1511</v>
      </c>
      <c r="AD16" s="91" t="s">
        <v>186</v>
      </c>
      <c r="AE16" s="91">
        <v>175</v>
      </c>
      <c r="AF16" s="234">
        <v>40385</v>
      </c>
      <c r="AG16" s="91" t="s">
        <v>164</v>
      </c>
    </row>
    <row r="17" spans="1:33" ht="27" x14ac:dyDescent="0.25">
      <c r="A17" s="8" t="s">
        <v>198</v>
      </c>
      <c r="B17" s="35" t="s">
        <v>439</v>
      </c>
      <c r="C17" s="3" t="s">
        <v>438</v>
      </c>
      <c r="D17" s="3" t="s">
        <v>199</v>
      </c>
      <c r="E17" s="3" t="s">
        <v>200</v>
      </c>
      <c r="F17" s="3" t="s">
        <v>201</v>
      </c>
      <c r="G17" s="3">
        <v>20500</v>
      </c>
      <c r="H17" s="3" t="s">
        <v>155</v>
      </c>
      <c r="I17" s="8">
        <v>409721</v>
      </c>
      <c r="J17" s="3">
        <v>401294</v>
      </c>
      <c r="K17" s="3">
        <v>401137</v>
      </c>
      <c r="L17" s="3">
        <v>409150</v>
      </c>
      <c r="M17" s="24">
        <v>425914</v>
      </c>
      <c r="N17" s="93">
        <f t="shared" si="10"/>
        <v>1069.3718100000001</v>
      </c>
      <c r="O17" s="92">
        <f t="shared" si="11"/>
        <v>950.26419199999987</v>
      </c>
      <c r="P17" s="92">
        <f t="shared" si="12"/>
        <v>949.89241599999991</v>
      </c>
      <c r="Q17" s="92">
        <f t="shared" si="13"/>
        <v>968.86719999999991</v>
      </c>
      <c r="R17" s="94">
        <f t="shared" si="14"/>
        <v>1008.564352</v>
      </c>
      <c r="S17" s="3">
        <v>64705.4</v>
      </c>
      <c r="T17" s="3">
        <v>61861.599999999999</v>
      </c>
      <c r="U17" s="3">
        <v>58139.8</v>
      </c>
      <c r="V17" s="3">
        <v>59049.7</v>
      </c>
      <c r="W17" s="24">
        <v>62939.6</v>
      </c>
      <c r="X17" s="92">
        <f t="shared" si="15"/>
        <v>152.416212</v>
      </c>
      <c r="Y17" s="92">
        <f t="shared" si="16"/>
        <v>132.82831400000001</v>
      </c>
      <c r="Z17" s="92">
        <f t="shared" si="17"/>
        <v>132.77634700000002</v>
      </c>
      <c r="AA17" s="92">
        <f t="shared" si="18"/>
        <v>135.42865</v>
      </c>
      <c r="AB17" s="92">
        <f t="shared" si="19"/>
        <v>140.97753400000002</v>
      </c>
      <c r="AC17" s="91" t="s">
        <v>1511</v>
      </c>
      <c r="AD17" s="91" t="s">
        <v>186</v>
      </c>
      <c r="AE17" s="91">
        <v>175</v>
      </c>
      <c r="AF17" s="234">
        <v>40385</v>
      </c>
      <c r="AG17" s="91" t="s">
        <v>164</v>
      </c>
    </row>
    <row r="18" spans="1:33" ht="27" x14ac:dyDescent="0.25">
      <c r="A18" s="8" t="s">
        <v>440</v>
      </c>
      <c r="B18" s="35" t="s">
        <v>441</v>
      </c>
      <c r="C18" s="3" t="s">
        <v>442</v>
      </c>
      <c r="D18" s="3" t="s">
        <v>348</v>
      </c>
      <c r="E18" s="3" t="s">
        <v>443</v>
      </c>
      <c r="F18" s="3" t="s">
        <v>444</v>
      </c>
      <c r="G18" s="3">
        <v>20115</v>
      </c>
      <c r="H18" s="3" t="s">
        <v>155</v>
      </c>
      <c r="I18" s="8">
        <v>33620</v>
      </c>
      <c r="J18" s="3">
        <v>56160</v>
      </c>
      <c r="K18" s="3">
        <v>45239</v>
      </c>
      <c r="L18" s="3">
        <v>37621</v>
      </c>
      <c r="M18" s="24">
        <v>0</v>
      </c>
      <c r="N18" s="93">
        <f t="shared" si="10"/>
        <v>87.748199999999997</v>
      </c>
      <c r="O18" s="92">
        <f t="shared" si="11"/>
        <v>132.98688000000001</v>
      </c>
      <c r="P18" s="92">
        <f t="shared" si="12"/>
        <v>107.12595199999998</v>
      </c>
      <c r="Q18" s="92">
        <f t="shared" si="13"/>
        <v>89.086527999999987</v>
      </c>
      <c r="R18" s="94">
        <f t="shared" si="14"/>
        <v>0</v>
      </c>
      <c r="S18" s="3">
        <v>3980.2</v>
      </c>
      <c r="T18" s="3">
        <v>6260.4</v>
      </c>
      <c r="U18" s="3">
        <v>6110.5</v>
      </c>
      <c r="V18" s="3">
        <v>4894.8</v>
      </c>
      <c r="W18" s="24">
        <v>0</v>
      </c>
      <c r="X18" s="92">
        <f t="shared" si="15"/>
        <v>12.506639999999999</v>
      </c>
      <c r="Y18" s="92">
        <f t="shared" si="16"/>
        <v>18.58896</v>
      </c>
      <c r="Z18" s="92">
        <f t="shared" si="17"/>
        <v>14.974109</v>
      </c>
      <c r="AA18" s="92">
        <f t="shared" si="18"/>
        <v>12.452551000000001</v>
      </c>
      <c r="AB18" s="92">
        <f t="shared" si="19"/>
        <v>0</v>
      </c>
      <c r="AC18" s="91" t="s">
        <v>1511</v>
      </c>
      <c r="AD18" s="91" t="s">
        <v>164</v>
      </c>
      <c r="AE18" s="91" t="s">
        <v>164</v>
      </c>
      <c r="AF18" s="234">
        <v>40116</v>
      </c>
      <c r="AG18" s="234">
        <v>43444</v>
      </c>
    </row>
    <row r="19" spans="1:33" x14ac:dyDescent="0.25">
      <c r="A19" s="8" t="s">
        <v>255</v>
      </c>
      <c r="B19" s="35" t="s">
        <v>445</v>
      </c>
      <c r="C19" s="3" t="s">
        <v>446</v>
      </c>
      <c r="D19" s="3" t="s">
        <v>256</v>
      </c>
      <c r="E19" s="3" t="s">
        <v>257</v>
      </c>
      <c r="F19" s="3" t="s">
        <v>221</v>
      </c>
      <c r="G19" s="3">
        <v>20720</v>
      </c>
      <c r="H19" s="3" t="s">
        <v>155</v>
      </c>
      <c r="I19" s="8">
        <v>143668</v>
      </c>
      <c r="J19" s="3">
        <v>155481</v>
      </c>
      <c r="K19" s="3">
        <v>151555</v>
      </c>
      <c r="L19" s="3">
        <v>153486</v>
      </c>
      <c r="M19" s="24">
        <v>181610</v>
      </c>
      <c r="N19" s="93">
        <f t="shared" si="10"/>
        <v>374.97348</v>
      </c>
      <c r="O19" s="92">
        <f t="shared" si="11"/>
        <v>368.17900799999995</v>
      </c>
      <c r="P19" s="92">
        <f t="shared" si="12"/>
        <v>358.88223999999997</v>
      </c>
      <c r="Q19" s="92">
        <f t="shared" si="13"/>
        <v>363.45484799999997</v>
      </c>
      <c r="R19" s="94">
        <f t="shared" si="14"/>
        <v>430.05248</v>
      </c>
      <c r="S19" s="3">
        <v>20505.400000000001</v>
      </c>
      <c r="T19" s="3">
        <v>20561.7</v>
      </c>
      <c r="U19" s="3">
        <v>18979.099999999999</v>
      </c>
      <c r="V19" s="3">
        <v>19640.5</v>
      </c>
      <c r="W19" s="24">
        <v>24364</v>
      </c>
      <c r="X19" s="92">
        <f t="shared" si="15"/>
        <v>53.444496000000001</v>
      </c>
      <c r="Y19" s="92">
        <f t="shared" si="16"/>
        <v>51.464211000000006</v>
      </c>
      <c r="Z19" s="92">
        <f t="shared" si="17"/>
        <v>50.164705000000005</v>
      </c>
      <c r="AA19" s="92">
        <f t="shared" si="18"/>
        <v>50.803865999999999</v>
      </c>
      <c r="AB19" s="92">
        <f t="shared" si="19"/>
        <v>60.112910000000007</v>
      </c>
      <c r="AC19" s="91" t="s">
        <v>1511</v>
      </c>
      <c r="AD19" s="91" t="s">
        <v>226</v>
      </c>
      <c r="AE19" s="91">
        <v>30</v>
      </c>
      <c r="AF19" s="234">
        <v>40117</v>
      </c>
      <c r="AG19" s="91" t="s">
        <v>164</v>
      </c>
    </row>
    <row r="20" spans="1:33" x14ac:dyDescent="0.25">
      <c r="A20" s="8" t="s">
        <v>447</v>
      </c>
      <c r="B20" s="35" t="s">
        <v>448</v>
      </c>
      <c r="C20" s="3" t="s">
        <v>449</v>
      </c>
      <c r="D20" s="3" t="s">
        <v>450</v>
      </c>
      <c r="E20" s="3" t="s">
        <v>451</v>
      </c>
      <c r="F20" s="3" t="s">
        <v>313</v>
      </c>
      <c r="G20" s="3">
        <v>20200</v>
      </c>
      <c r="H20" s="3" t="s">
        <v>155</v>
      </c>
      <c r="I20" s="8">
        <v>26907</v>
      </c>
      <c r="J20" s="3">
        <v>23429</v>
      </c>
      <c r="K20" s="3">
        <v>20304</v>
      </c>
      <c r="L20" s="3">
        <v>19099</v>
      </c>
      <c r="M20" s="24">
        <v>19566</v>
      </c>
      <c r="N20" s="93">
        <f t="shared" si="10"/>
        <v>70.22726999999999</v>
      </c>
      <c r="O20" s="92">
        <f t="shared" si="11"/>
        <v>55.479871999999993</v>
      </c>
      <c r="P20" s="92">
        <f t="shared" si="12"/>
        <v>48.079871999999995</v>
      </c>
      <c r="Q20" s="92">
        <f t="shared" si="13"/>
        <v>45.226432000000003</v>
      </c>
      <c r="R20" s="94">
        <f t="shared" si="14"/>
        <v>46.332287999999998</v>
      </c>
      <c r="S20" s="3">
        <v>4844.3</v>
      </c>
      <c r="T20" s="3">
        <v>3803.1</v>
      </c>
      <c r="U20" s="3">
        <v>3563</v>
      </c>
      <c r="V20" s="3">
        <v>3331.8</v>
      </c>
      <c r="W20" s="24">
        <v>3196</v>
      </c>
      <c r="X20" s="92">
        <f t="shared" si="15"/>
        <v>10.009404</v>
      </c>
      <c r="Y20" s="92">
        <f t="shared" si="16"/>
        <v>7.7549990000000006</v>
      </c>
      <c r="Z20" s="92">
        <f t="shared" si="17"/>
        <v>6.7206240000000008</v>
      </c>
      <c r="AA20" s="92">
        <f t="shared" si="18"/>
        <v>6.3217690000000006</v>
      </c>
      <c r="AB20" s="92">
        <f t="shared" si="19"/>
        <v>6.4763460000000004</v>
      </c>
      <c r="AC20" s="91" t="s">
        <v>1511</v>
      </c>
      <c r="AD20" s="91" t="s">
        <v>226</v>
      </c>
      <c r="AE20" s="91">
        <v>8</v>
      </c>
      <c r="AF20" s="234">
        <v>40143</v>
      </c>
      <c r="AG20" s="91" t="s">
        <v>164</v>
      </c>
    </row>
    <row r="21" spans="1:33" x14ac:dyDescent="0.25">
      <c r="A21" s="8" t="s">
        <v>310</v>
      </c>
      <c r="B21" s="35" t="s">
        <v>452</v>
      </c>
      <c r="C21" s="3"/>
      <c r="D21" s="3" t="s">
        <v>311</v>
      </c>
      <c r="E21" s="3" t="s">
        <v>312</v>
      </c>
      <c r="F21" s="3" t="s">
        <v>313</v>
      </c>
      <c r="G21" s="3">
        <v>20200</v>
      </c>
      <c r="H21" s="3" t="s">
        <v>155</v>
      </c>
      <c r="I21" s="8">
        <v>64332</v>
      </c>
      <c r="J21" s="3">
        <v>59858</v>
      </c>
      <c r="K21" s="3">
        <v>60859</v>
      </c>
      <c r="L21" s="3">
        <v>68142</v>
      </c>
      <c r="M21" s="24">
        <v>76671</v>
      </c>
      <c r="N21" s="93">
        <f t="shared" si="10"/>
        <v>167.90652</v>
      </c>
      <c r="O21" s="92">
        <f t="shared" si="11"/>
        <v>141.74374399999999</v>
      </c>
      <c r="P21" s="92">
        <f t="shared" si="12"/>
        <v>144.11411200000001</v>
      </c>
      <c r="Q21" s="92">
        <f t="shared" si="13"/>
        <v>161.36025599999999</v>
      </c>
      <c r="R21" s="94">
        <f t="shared" si="14"/>
        <v>181.556928</v>
      </c>
      <c r="S21" s="3">
        <v>8520.7999999999993</v>
      </c>
      <c r="T21" s="3">
        <v>7366.2</v>
      </c>
      <c r="U21" s="3">
        <v>7068.7</v>
      </c>
      <c r="V21" s="3">
        <v>8154.8</v>
      </c>
      <c r="W21" s="24">
        <v>9458</v>
      </c>
      <c r="X21" s="92">
        <f t="shared" si="15"/>
        <v>23.931504</v>
      </c>
      <c r="Y21" s="92">
        <f t="shared" si="16"/>
        <v>19.812998</v>
      </c>
      <c r="Z21" s="92">
        <f t="shared" si="17"/>
        <v>20.144329000000003</v>
      </c>
      <c r="AA21" s="92">
        <f t="shared" si="18"/>
        <v>22.555002000000002</v>
      </c>
      <c r="AB21" s="92">
        <f t="shared" si="19"/>
        <v>25.378101000000001</v>
      </c>
      <c r="AC21" s="91" t="s">
        <v>1511</v>
      </c>
      <c r="AD21" s="91" t="s">
        <v>226</v>
      </c>
      <c r="AE21" s="91">
        <v>16</v>
      </c>
      <c r="AF21" s="234">
        <v>40142</v>
      </c>
      <c r="AG21" s="91" t="s">
        <v>164</v>
      </c>
    </row>
    <row r="22" spans="1:33" x14ac:dyDescent="0.25">
      <c r="A22" s="8" t="s">
        <v>299</v>
      </c>
      <c r="B22" s="35" t="s">
        <v>453</v>
      </c>
      <c r="C22" s="3" t="s">
        <v>454</v>
      </c>
      <c r="D22" s="3" t="s">
        <v>300</v>
      </c>
      <c r="E22" s="3" t="s">
        <v>301</v>
      </c>
      <c r="F22" s="3" t="s">
        <v>268</v>
      </c>
      <c r="G22" s="3">
        <v>20570</v>
      </c>
      <c r="H22" s="3" t="s">
        <v>155</v>
      </c>
      <c r="I22" s="8">
        <v>26609</v>
      </c>
      <c r="J22" s="3">
        <v>32292</v>
      </c>
      <c r="K22" s="3">
        <v>62810</v>
      </c>
      <c r="L22" s="3">
        <v>75536</v>
      </c>
      <c r="M22" s="24">
        <v>85608</v>
      </c>
      <c r="N22" s="93">
        <f t="shared" si="10"/>
        <v>69.449489999999997</v>
      </c>
      <c r="O22" s="92">
        <f t="shared" si="11"/>
        <v>76.467455999999984</v>
      </c>
      <c r="P22" s="92">
        <f t="shared" si="12"/>
        <v>148.73407999999998</v>
      </c>
      <c r="Q22" s="92">
        <f t="shared" si="13"/>
        <v>178.869248</v>
      </c>
      <c r="R22" s="94">
        <f t="shared" si="14"/>
        <v>202.71974399999996</v>
      </c>
      <c r="S22" s="3">
        <v>4802</v>
      </c>
      <c r="T22" s="3">
        <v>5457.7</v>
      </c>
      <c r="U22" s="3">
        <v>7803</v>
      </c>
      <c r="V22" s="3">
        <v>8952</v>
      </c>
      <c r="W22" s="24">
        <v>10532.7</v>
      </c>
      <c r="X22" s="92">
        <f t="shared" si="15"/>
        <v>9.8985479999999999</v>
      </c>
      <c r="Y22" s="92">
        <f t="shared" si="16"/>
        <v>10.688651999999999</v>
      </c>
      <c r="Z22" s="92">
        <f t="shared" si="17"/>
        <v>20.790110000000002</v>
      </c>
      <c r="AA22" s="92">
        <f t="shared" si="18"/>
        <v>25.002416</v>
      </c>
      <c r="AB22" s="92">
        <f t="shared" si="19"/>
        <v>28.336248000000001</v>
      </c>
      <c r="AC22" s="91" t="s">
        <v>1511</v>
      </c>
      <c r="AD22" s="91" t="s">
        <v>226</v>
      </c>
      <c r="AE22" s="91">
        <v>21</v>
      </c>
      <c r="AF22" s="234">
        <v>40136</v>
      </c>
      <c r="AG22" s="91" t="s">
        <v>164</v>
      </c>
    </row>
    <row r="23" spans="1:33" x14ac:dyDescent="0.25">
      <c r="A23" s="8" t="s">
        <v>455</v>
      </c>
      <c r="B23" s="35" t="s">
        <v>456</v>
      </c>
      <c r="C23" s="3" t="s">
        <v>434</v>
      </c>
      <c r="D23" s="3" t="s">
        <v>228</v>
      </c>
      <c r="E23" s="3" t="s">
        <v>457</v>
      </c>
      <c r="F23" s="3" t="s">
        <v>268</v>
      </c>
      <c r="G23" s="3">
        <v>20570</v>
      </c>
      <c r="H23" s="3" t="s">
        <v>155</v>
      </c>
      <c r="I23" s="8">
        <v>13216</v>
      </c>
      <c r="J23" s="3">
        <v>13983</v>
      </c>
      <c r="K23" s="3">
        <v>14092</v>
      </c>
      <c r="L23" s="3">
        <v>13136</v>
      </c>
      <c r="M23" s="24">
        <v>13850</v>
      </c>
      <c r="N23" s="93">
        <f t="shared" si="10"/>
        <v>34.493759999999995</v>
      </c>
      <c r="O23" s="92">
        <f t="shared" si="11"/>
        <v>33.111744000000002</v>
      </c>
      <c r="P23" s="92">
        <f t="shared" si="12"/>
        <v>33.369855999999999</v>
      </c>
      <c r="Q23" s="92">
        <f t="shared" si="13"/>
        <v>31.106047999999998</v>
      </c>
      <c r="R23" s="94">
        <f t="shared" si="14"/>
        <v>32.796799999999998</v>
      </c>
      <c r="S23" s="3">
        <v>1887.9</v>
      </c>
      <c r="T23" s="3">
        <v>1772.3</v>
      </c>
      <c r="U23" s="3">
        <v>2141.3000000000002</v>
      </c>
      <c r="V23" s="3">
        <v>1856.6</v>
      </c>
      <c r="W23" s="24">
        <v>1870.4</v>
      </c>
      <c r="X23" s="92">
        <f t="shared" si="15"/>
        <v>4.9163519999999998</v>
      </c>
      <c r="Y23" s="92">
        <f t="shared" si="16"/>
        <v>4.6283730000000007</v>
      </c>
      <c r="Z23" s="92">
        <f t="shared" si="17"/>
        <v>4.6644519999999998</v>
      </c>
      <c r="AA23" s="92">
        <f t="shared" si="18"/>
        <v>4.3480160000000003</v>
      </c>
      <c r="AB23" s="92">
        <f t="shared" si="19"/>
        <v>4.5843500000000006</v>
      </c>
      <c r="AC23" s="91" t="s">
        <v>1511</v>
      </c>
      <c r="AD23" s="91" t="s">
        <v>292</v>
      </c>
      <c r="AE23" s="91">
        <v>9.9</v>
      </c>
      <c r="AF23" s="234">
        <v>40142</v>
      </c>
      <c r="AG23" s="91" t="s">
        <v>164</v>
      </c>
    </row>
    <row r="24" spans="1:33" x14ac:dyDescent="0.25">
      <c r="A24" s="8" t="s">
        <v>458</v>
      </c>
      <c r="B24" s="35" t="s">
        <v>459</v>
      </c>
      <c r="C24" s="3"/>
      <c r="D24" s="3" t="s">
        <v>228</v>
      </c>
      <c r="E24" s="3" t="s">
        <v>460</v>
      </c>
      <c r="F24" s="3" t="s">
        <v>268</v>
      </c>
      <c r="G24" s="3">
        <v>20570</v>
      </c>
      <c r="H24" s="3" t="s">
        <v>155</v>
      </c>
      <c r="I24" s="8">
        <v>27955</v>
      </c>
      <c r="J24" s="3">
        <v>24445</v>
      </c>
      <c r="K24" s="3">
        <v>22224</v>
      </c>
      <c r="L24" s="3">
        <v>26018</v>
      </c>
      <c r="M24" s="24">
        <v>30904</v>
      </c>
      <c r="N24" s="93">
        <f t="shared" si="10"/>
        <v>72.962550000000007</v>
      </c>
      <c r="O24" s="92">
        <f t="shared" si="11"/>
        <v>57.885759999999998</v>
      </c>
      <c r="P24" s="92">
        <f t="shared" si="12"/>
        <v>52.626432000000001</v>
      </c>
      <c r="Q24" s="92">
        <f t="shared" si="13"/>
        <v>61.610623999999994</v>
      </c>
      <c r="R24" s="94">
        <f t="shared" si="14"/>
        <v>73.180671999999987</v>
      </c>
      <c r="S24" s="3">
        <v>4664.5</v>
      </c>
      <c r="T24" s="3">
        <v>3788.6</v>
      </c>
      <c r="U24" s="3">
        <v>3301.1</v>
      </c>
      <c r="V24" s="3">
        <v>3814.9</v>
      </c>
      <c r="W24" s="24">
        <v>4315.5</v>
      </c>
      <c r="X24" s="92">
        <f t="shared" si="15"/>
        <v>10.39926</v>
      </c>
      <c r="Y24" s="92">
        <f t="shared" si="16"/>
        <v>8.0912950000000006</v>
      </c>
      <c r="Z24" s="92">
        <f t="shared" si="17"/>
        <v>7.3561440000000005</v>
      </c>
      <c r="AA24" s="92">
        <f t="shared" si="18"/>
        <v>8.6119580000000013</v>
      </c>
      <c r="AB24" s="92">
        <f t="shared" si="19"/>
        <v>10.229224</v>
      </c>
      <c r="AC24" s="91" t="s">
        <v>1511</v>
      </c>
      <c r="AD24" s="91" t="s">
        <v>304</v>
      </c>
      <c r="AE24" s="91">
        <v>13.2</v>
      </c>
      <c r="AF24" s="234">
        <v>40120</v>
      </c>
      <c r="AG24" s="91" t="s">
        <v>164</v>
      </c>
    </row>
    <row r="25" spans="1:33" x14ac:dyDescent="0.25">
      <c r="A25" s="8" t="s">
        <v>364</v>
      </c>
      <c r="B25" s="35" t="s">
        <v>461</v>
      </c>
      <c r="C25" s="3" t="s">
        <v>462</v>
      </c>
      <c r="D25" s="3" t="s">
        <v>365</v>
      </c>
      <c r="E25" s="3" t="s">
        <v>366</v>
      </c>
      <c r="F25" s="3" t="s">
        <v>268</v>
      </c>
      <c r="G25" s="3">
        <v>20570</v>
      </c>
      <c r="H25" s="3" t="s">
        <v>155</v>
      </c>
      <c r="I25" s="8">
        <v>46491</v>
      </c>
      <c r="J25" s="3">
        <v>48244</v>
      </c>
      <c r="K25" s="3">
        <v>42227</v>
      </c>
      <c r="L25" s="3">
        <v>46714</v>
      </c>
      <c r="M25" s="24">
        <v>49187</v>
      </c>
      <c r="N25" s="93">
        <f t="shared" si="10"/>
        <v>121.34151</v>
      </c>
      <c r="O25" s="92">
        <f t="shared" si="11"/>
        <v>114.241792</v>
      </c>
      <c r="P25" s="92">
        <f t="shared" si="12"/>
        <v>99.993535999999992</v>
      </c>
      <c r="Q25" s="92">
        <f t="shared" si="13"/>
        <v>110.61875199999999</v>
      </c>
      <c r="R25" s="94">
        <f t="shared" si="14"/>
        <v>116.47481599999999</v>
      </c>
      <c r="S25" s="3">
        <v>5478.6</v>
      </c>
      <c r="T25" s="3">
        <v>5979.6</v>
      </c>
      <c r="U25" s="3">
        <v>5656.8</v>
      </c>
      <c r="V25" s="3">
        <v>5569.4</v>
      </c>
      <c r="W25" s="24">
        <v>5699.9</v>
      </c>
      <c r="X25" s="92">
        <f t="shared" si="15"/>
        <v>17.294651999999999</v>
      </c>
      <c r="Y25" s="92">
        <f t="shared" si="16"/>
        <v>15.968764</v>
      </c>
      <c r="Z25" s="92">
        <f t="shared" si="17"/>
        <v>13.977137000000001</v>
      </c>
      <c r="AA25" s="92">
        <f t="shared" si="18"/>
        <v>15.462334</v>
      </c>
      <c r="AB25" s="92">
        <f t="shared" si="19"/>
        <v>16.280897</v>
      </c>
      <c r="AC25" s="91" t="s">
        <v>1511</v>
      </c>
      <c r="AD25" s="91" t="s">
        <v>292</v>
      </c>
      <c r="AE25" s="91">
        <v>6.93</v>
      </c>
      <c r="AF25" s="234">
        <v>40417</v>
      </c>
      <c r="AG25" s="91" t="s">
        <v>164</v>
      </c>
    </row>
    <row r="26" spans="1:33" ht="27" x14ac:dyDescent="0.25">
      <c r="A26" s="8" t="s">
        <v>463</v>
      </c>
      <c r="B26" s="35" t="s">
        <v>464</v>
      </c>
      <c r="C26" s="3" t="s">
        <v>401</v>
      </c>
      <c r="D26" s="3" t="s">
        <v>228</v>
      </c>
      <c r="E26" s="3" t="s">
        <v>465</v>
      </c>
      <c r="F26" s="3" t="s">
        <v>356</v>
      </c>
      <c r="G26" s="3">
        <v>20150</v>
      </c>
      <c r="H26" s="3" t="s">
        <v>155</v>
      </c>
      <c r="I26" s="8">
        <v>48750</v>
      </c>
      <c r="J26" s="3">
        <v>35239</v>
      </c>
      <c r="K26" s="3">
        <v>33421</v>
      </c>
      <c r="L26" s="3">
        <v>24896</v>
      </c>
      <c r="M26" s="24">
        <v>26883</v>
      </c>
      <c r="N26" s="93">
        <f t="shared" si="10"/>
        <v>127.2375</v>
      </c>
      <c r="O26" s="92">
        <f t="shared" si="11"/>
        <v>83.445951999999991</v>
      </c>
      <c r="P26" s="92">
        <f t="shared" si="12"/>
        <v>79.140928000000002</v>
      </c>
      <c r="Q26" s="92">
        <f t="shared" si="13"/>
        <v>58.953727999999998</v>
      </c>
      <c r="R26" s="94">
        <f t="shared" si="14"/>
        <v>63.658943999999998</v>
      </c>
      <c r="S26" s="3">
        <v>5839.5</v>
      </c>
      <c r="T26" s="3">
        <v>3861.5</v>
      </c>
      <c r="U26" s="3">
        <v>4457.2</v>
      </c>
      <c r="V26" s="3">
        <v>3067.5</v>
      </c>
      <c r="W26" s="24">
        <v>3091.9</v>
      </c>
      <c r="X26" s="92">
        <f t="shared" si="15"/>
        <v>18.135000000000002</v>
      </c>
      <c r="Y26" s="92">
        <f t="shared" si="16"/>
        <v>11.664109</v>
      </c>
      <c r="Z26" s="92">
        <f t="shared" si="17"/>
        <v>11.062351000000001</v>
      </c>
      <c r="AA26" s="92">
        <f t="shared" si="18"/>
        <v>8.2405760000000008</v>
      </c>
      <c r="AB26" s="92">
        <f t="shared" si="19"/>
        <v>8.8982730000000014</v>
      </c>
      <c r="AC26" s="91" t="s">
        <v>1511</v>
      </c>
      <c r="AD26" s="91" t="s">
        <v>292</v>
      </c>
      <c r="AE26" s="91">
        <v>6.6</v>
      </c>
      <c r="AF26" s="234">
        <v>40123</v>
      </c>
      <c r="AG26" s="91" t="s">
        <v>164</v>
      </c>
    </row>
    <row r="27" spans="1:33" x14ac:dyDescent="0.25">
      <c r="A27" s="3" t="s">
        <v>466</v>
      </c>
      <c r="B27" s="35" t="s">
        <v>467</v>
      </c>
      <c r="C27" s="3" t="s">
        <v>401</v>
      </c>
      <c r="D27" s="3" t="s">
        <v>228</v>
      </c>
      <c r="E27" s="3" t="s">
        <v>468</v>
      </c>
      <c r="F27" s="3" t="s">
        <v>356</v>
      </c>
      <c r="G27" s="3">
        <v>20150</v>
      </c>
      <c r="H27" s="3" t="s">
        <v>155</v>
      </c>
      <c r="I27" s="8">
        <v>34925</v>
      </c>
      <c r="J27" s="3">
        <v>29574</v>
      </c>
      <c r="K27" s="3">
        <v>34878</v>
      </c>
      <c r="L27" s="3">
        <v>35990</v>
      </c>
      <c r="M27" s="24">
        <v>33796</v>
      </c>
      <c r="N27" s="93">
        <f t="shared" si="10"/>
        <v>91.154250000000005</v>
      </c>
      <c r="O27" s="92">
        <f t="shared" si="11"/>
        <v>70.031232000000003</v>
      </c>
      <c r="P27" s="92">
        <f t="shared" si="12"/>
        <v>82.591103999999987</v>
      </c>
      <c r="Q27" s="92">
        <f t="shared" si="13"/>
        <v>85.224319999999992</v>
      </c>
      <c r="R27" s="94">
        <f t="shared" si="14"/>
        <v>80.028927999999993</v>
      </c>
      <c r="S27" s="3">
        <v>4485.3999999999996</v>
      </c>
      <c r="T27" s="3">
        <v>3484.1</v>
      </c>
      <c r="U27" s="3">
        <v>4818.8999999999996</v>
      </c>
      <c r="V27" s="3">
        <v>4507.3999999999996</v>
      </c>
      <c r="W27" s="24">
        <v>4070.2</v>
      </c>
      <c r="X27" s="92">
        <f t="shared" si="15"/>
        <v>12.992100000000001</v>
      </c>
      <c r="Y27" s="92">
        <f t="shared" si="16"/>
        <v>9.7889940000000006</v>
      </c>
      <c r="Z27" s="92">
        <f t="shared" si="17"/>
        <v>11.544618</v>
      </c>
      <c r="AA27" s="92">
        <f t="shared" si="18"/>
        <v>11.912690000000001</v>
      </c>
      <c r="AB27" s="92">
        <f t="shared" si="19"/>
        <v>11.186476000000001</v>
      </c>
      <c r="AC27" s="91" t="s">
        <v>1511</v>
      </c>
      <c r="AD27" s="91" t="s">
        <v>292</v>
      </c>
      <c r="AE27" s="91">
        <v>9.9</v>
      </c>
      <c r="AF27" s="234">
        <v>40126</v>
      </c>
      <c r="AG27" s="91" t="s">
        <v>164</v>
      </c>
    </row>
    <row r="28" spans="1:33" ht="27" x14ac:dyDescent="0.25">
      <c r="A28" s="5" t="s">
        <v>354</v>
      </c>
      <c r="B28" s="35" t="s">
        <v>469</v>
      </c>
      <c r="C28" s="3" t="s">
        <v>401</v>
      </c>
      <c r="D28" s="3" t="s">
        <v>228</v>
      </c>
      <c r="E28" s="5" t="s">
        <v>355</v>
      </c>
      <c r="F28" s="3" t="s">
        <v>356</v>
      </c>
      <c r="G28" s="3">
        <v>20150</v>
      </c>
      <c r="H28" s="3" t="s">
        <v>155</v>
      </c>
      <c r="I28" s="8">
        <v>55019</v>
      </c>
      <c r="J28" s="3">
        <v>52963</v>
      </c>
      <c r="K28" s="3">
        <v>52842</v>
      </c>
      <c r="L28" s="5">
        <v>47991</v>
      </c>
      <c r="M28" s="24">
        <v>51839</v>
      </c>
      <c r="N28" s="93">
        <f t="shared" si="10"/>
        <v>143.59959000000001</v>
      </c>
      <c r="O28" s="92">
        <f t="shared" si="11"/>
        <v>125.41638399999999</v>
      </c>
      <c r="P28" s="92">
        <f t="shared" si="12"/>
        <v>125.129856</v>
      </c>
      <c r="Q28" s="92">
        <f t="shared" si="13"/>
        <v>113.64268799999999</v>
      </c>
      <c r="R28" s="94">
        <f t="shared" si="14"/>
        <v>122.754752</v>
      </c>
      <c r="S28" s="3">
        <v>7463</v>
      </c>
      <c r="T28" s="3">
        <v>6914.8</v>
      </c>
      <c r="U28" s="3">
        <v>6530.3</v>
      </c>
      <c r="V28" s="3">
        <v>6170.3</v>
      </c>
      <c r="W28" s="24">
        <v>6799.4</v>
      </c>
      <c r="X28" s="92">
        <f t="shared" si="15"/>
        <v>20.467067999999998</v>
      </c>
      <c r="Y28" s="92">
        <f t="shared" si="16"/>
        <v>17.530753000000001</v>
      </c>
      <c r="Z28" s="92">
        <f t="shared" si="17"/>
        <v>17.490702000000002</v>
      </c>
      <c r="AA28" s="92">
        <f t="shared" si="18"/>
        <v>15.885021</v>
      </c>
      <c r="AB28" s="92">
        <f t="shared" si="19"/>
        <v>17.158709000000002</v>
      </c>
      <c r="AC28" s="91" t="s">
        <v>1511</v>
      </c>
      <c r="AD28" s="91" t="s">
        <v>226</v>
      </c>
      <c r="AE28" s="91">
        <v>19</v>
      </c>
      <c r="AF28" s="234">
        <v>40116</v>
      </c>
      <c r="AG28" s="91" t="s">
        <v>164</v>
      </c>
    </row>
    <row r="29" spans="1:33" x14ac:dyDescent="0.25">
      <c r="A29" s="3" t="s">
        <v>470</v>
      </c>
      <c r="B29" s="35" t="s">
        <v>471</v>
      </c>
      <c r="C29" s="3" t="s">
        <v>401</v>
      </c>
      <c r="D29" s="3" t="s">
        <v>228</v>
      </c>
      <c r="E29" s="3" t="s">
        <v>472</v>
      </c>
      <c r="F29" s="3" t="s">
        <v>356</v>
      </c>
      <c r="G29" s="3">
        <v>20150</v>
      </c>
      <c r="H29" s="3" t="s">
        <v>155</v>
      </c>
      <c r="I29" s="8">
        <v>47792</v>
      </c>
      <c r="J29" s="3">
        <v>38106</v>
      </c>
      <c r="K29" s="3">
        <v>37396</v>
      </c>
      <c r="L29" s="3">
        <v>35387</v>
      </c>
      <c r="M29" s="24">
        <v>32040</v>
      </c>
      <c r="N29" s="93">
        <f t="shared" si="10"/>
        <v>124.73711999999999</v>
      </c>
      <c r="O29" s="92">
        <f t="shared" si="11"/>
        <v>90.235008000000008</v>
      </c>
      <c r="P29" s="92">
        <f t="shared" si="12"/>
        <v>88.553728000000007</v>
      </c>
      <c r="Q29" s="92">
        <f t="shared" si="13"/>
        <v>83.796415999999994</v>
      </c>
      <c r="R29" s="94">
        <f t="shared" si="14"/>
        <v>75.870720000000006</v>
      </c>
      <c r="S29" s="3">
        <v>5492.4</v>
      </c>
      <c r="T29" s="3">
        <v>3883.8</v>
      </c>
      <c r="U29" s="3">
        <v>4896.2</v>
      </c>
      <c r="V29" s="3">
        <v>4407.3</v>
      </c>
      <c r="W29" s="24">
        <v>3768.7</v>
      </c>
      <c r="X29" s="92">
        <f t="shared" si="15"/>
        <v>17.778624000000001</v>
      </c>
      <c r="Y29" s="92">
        <f t="shared" si="16"/>
        <v>12.613086000000001</v>
      </c>
      <c r="Z29" s="92">
        <f t="shared" si="17"/>
        <v>12.378076</v>
      </c>
      <c r="AA29" s="92">
        <f t="shared" si="18"/>
        <v>11.713096999999999</v>
      </c>
      <c r="AB29" s="92">
        <f t="shared" si="19"/>
        <v>10.60524</v>
      </c>
      <c r="AC29" s="91" t="s">
        <v>1511</v>
      </c>
      <c r="AD29" s="91" t="s">
        <v>292</v>
      </c>
      <c r="AE29" s="91">
        <v>6.6</v>
      </c>
      <c r="AF29" s="234">
        <v>40121</v>
      </c>
      <c r="AG29" s="91" t="s">
        <v>164</v>
      </c>
    </row>
    <row r="30" spans="1:33" x14ac:dyDescent="0.25">
      <c r="A30" s="3" t="s">
        <v>473</v>
      </c>
      <c r="B30" s="35" t="s">
        <v>474</v>
      </c>
      <c r="C30" s="3"/>
      <c r="D30" s="3" t="s">
        <v>475</v>
      </c>
      <c r="E30" s="3" t="s">
        <v>476</v>
      </c>
      <c r="F30" s="3" t="s">
        <v>477</v>
      </c>
      <c r="G30" s="3">
        <v>20820</v>
      </c>
      <c r="H30" s="3" t="s">
        <v>155</v>
      </c>
      <c r="I30" s="8">
        <v>0</v>
      </c>
      <c r="J30" s="3">
        <v>0</v>
      </c>
      <c r="K30" s="3">
        <v>0</v>
      </c>
      <c r="L30" s="3">
        <v>0</v>
      </c>
      <c r="M30" s="24">
        <v>0</v>
      </c>
      <c r="N30" s="93">
        <f t="shared" si="10"/>
        <v>0</v>
      </c>
      <c r="O30" s="92">
        <f t="shared" si="11"/>
        <v>0</v>
      </c>
      <c r="P30" s="92">
        <f t="shared" si="12"/>
        <v>0</v>
      </c>
      <c r="Q30" s="92">
        <f t="shared" si="13"/>
        <v>0</v>
      </c>
      <c r="R30" s="94">
        <f t="shared" si="14"/>
        <v>0</v>
      </c>
      <c r="S30" s="3">
        <v>33.6</v>
      </c>
      <c r="T30" s="3">
        <v>0</v>
      </c>
      <c r="U30" s="3">
        <v>0</v>
      </c>
      <c r="V30" s="3">
        <v>0</v>
      </c>
      <c r="W30" s="24">
        <v>0</v>
      </c>
      <c r="X30" s="92">
        <f t="shared" si="15"/>
        <v>0</v>
      </c>
      <c r="Y30" s="92">
        <f t="shared" si="16"/>
        <v>0</v>
      </c>
      <c r="Z30" s="92">
        <f t="shared" si="17"/>
        <v>0</v>
      </c>
      <c r="AA30" s="92">
        <f t="shared" si="18"/>
        <v>0</v>
      </c>
      <c r="AB30" s="92">
        <f t="shared" si="19"/>
        <v>0</v>
      </c>
      <c r="AC30" s="91" t="s">
        <v>1511</v>
      </c>
      <c r="AD30" s="91" t="s">
        <v>164</v>
      </c>
      <c r="AE30" s="91" t="s">
        <v>164</v>
      </c>
      <c r="AF30" s="234">
        <v>40389</v>
      </c>
      <c r="AG30" s="234">
        <v>42978</v>
      </c>
    </row>
    <row r="31" spans="1:33" s="22" customFormat="1" x14ac:dyDescent="0.25">
      <c r="A31" s="3" t="s">
        <v>478</v>
      </c>
      <c r="B31" s="35" t="s">
        <v>479</v>
      </c>
      <c r="C31" s="3" t="s">
        <v>480</v>
      </c>
      <c r="D31" s="3" t="s">
        <v>481</v>
      </c>
      <c r="E31" s="3" t="s">
        <v>482</v>
      </c>
      <c r="F31" s="3" t="s">
        <v>177</v>
      </c>
      <c r="G31" s="3">
        <v>20011</v>
      </c>
      <c r="H31" s="3" t="s">
        <v>155</v>
      </c>
      <c r="I31" s="8">
        <v>25996</v>
      </c>
      <c r="J31" s="3">
        <v>12545</v>
      </c>
      <c r="K31" s="3">
        <v>11868</v>
      </c>
      <c r="L31" s="3">
        <v>11979</v>
      </c>
      <c r="M31" s="24">
        <v>12254</v>
      </c>
      <c r="N31" s="93">
        <f t="shared" si="10"/>
        <v>67.849559999999997</v>
      </c>
      <c r="O31" s="92">
        <f t="shared" si="11"/>
        <v>29.706559999999996</v>
      </c>
      <c r="P31" s="92">
        <f t="shared" si="12"/>
        <v>28.103424</v>
      </c>
      <c r="Q31" s="92">
        <f t="shared" si="13"/>
        <v>28.366271999999999</v>
      </c>
      <c r="R31" s="94">
        <f t="shared" si="14"/>
        <v>29.017471999999998</v>
      </c>
      <c r="S31" s="3">
        <v>4537.2</v>
      </c>
      <c r="T31" s="3">
        <v>2823</v>
      </c>
      <c r="U31" s="3">
        <v>2681.1</v>
      </c>
      <c r="V31" s="3">
        <v>2679.5</v>
      </c>
      <c r="W31" s="24">
        <v>2754.7</v>
      </c>
      <c r="X31" s="92">
        <f t="shared" si="15"/>
        <v>9.6705120000000004</v>
      </c>
      <c r="Y31" s="92">
        <f t="shared" si="16"/>
        <v>4.1523950000000003</v>
      </c>
      <c r="Z31" s="92">
        <f t="shared" si="17"/>
        <v>3.9283079999999999</v>
      </c>
      <c r="AA31" s="92">
        <f t="shared" si="18"/>
        <v>3.965049</v>
      </c>
      <c r="AB31" s="92">
        <f t="shared" si="19"/>
        <v>4.0560739999999997</v>
      </c>
      <c r="AC31" s="91" t="s">
        <v>1511</v>
      </c>
      <c r="AD31" s="91" t="s">
        <v>226</v>
      </c>
      <c r="AE31" s="91">
        <v>16.5</v>
      </c>
      <c r="AF31" s="234">
        <v>40120</v>
      </c>
      <c r="AG31" s="91" t="s">
        <v>164</v>
      </c>
    </row>
    <row r="32" spans="1:33" s="22" customFormat="1" x14ac:dyDescent="0.25">
      <c r="A32" s="3" t="s">
        <v>483</v>
      </c>
      <c r="B32" s="35" t="s">
        <v>484</v>
      </c>
      <c r="C32" s="3" t="s">
        <v>442</v>
      </c>
      <c r="D32" s="3" t="s">
        <v>485</v>
      </c>
      <c r="E32" s="3" t="s">
        <v>486</v>
      </c>
      <c r="F32" s="3" t="s">
        <v>177</v>
      </c>
      <c r="G32" s="3">
        <v>20018</v>
      </c>
      <c r="H32" s="3" t="s">
        <v>155</v>
      </c>
      <c r="I32" s="8">
        <v>134823</v>
      </c>
      <c r="J32" s="3">
        <v>76770</v>
      </c>
      <c r="K32" s="3">
        <v>97043</v>
      </c>
      <c r="L32" s="3">
        <v>25906</v>
      </c>
      <c r="M32" s="24">
        <v>23777</v>
      </c>
      <c r="N32" s="93">
        <f t="shared" si="10"/>
        <v>351.88802999999996</v>
      </c>
      <c r="O32" s="92">
        <f t="shared" si="11"/>
        <v>181.79136</v>
      </c>
      <c r="P32" s="92">
        <f t="shared" si="12"/>
        <v>229.79782399999999</v>
      </c>
      <c r="Q32" s="92">
        <f t="shared" si="13"/>
        <v>61.345407999999999</v>
      </c>
      <c r="R32" s="94">
        <f t="shared" si="14"/>
        <v>56.303935999999993</v>
      </c>
      <c r="S32" s="3">
        <v>17674.599999999999</v>
      </c>
      <c r="T32" s="3">
        <v>10927.1</v>
      </c>
      <c r="U32" s="3">
        <v>12577.4</v>
      </c>
      <c r="V32" s="3">
        <v>6219.3</v>
      </c>
      <c r="W32" s="24">
        <v>6191.6</v>
      </c>
      <c r="X32" s="92">
        <f t="shared" si="15"/>
        <v>50.154156</v>
      </c>
      <c r="Y32" s="92">
        <f t="shared" si="16"/>
        <v>25.410870000000003</v>
      </c>
      <c r="Z32" s="92">
        <f t="shared" si="17"/>
        <v>32.121233000000004</v>
      </c>
      <c r="AA32" s="92">
        <f t="shared" si="18"/>
        <v>8.5748860000000011</v>
      </c>
      <c r="AB32" s="92">
        <f t="shared" si="19"/>
        <v>7.8701870000000005</v>
      </c>
      <c r="AC32" s="91" t="s">
        <v>1511</v>
      </c>
      <c r="AD32" s="91" t="s">
        <v>226</v>
      </c>
      <c r="AE32" s="91">
        <v>41.5</v>
      </c>
      <c r="AF32" s="234">
        <v>40130</v>
      </c>
      <c r="AG32" s="91" t="s">
        <v>164</v>
      </c>
    </row>
    <row r="33" spans="1:33" s="22" customFormat="1" ht="27" x14ac:dyDescent="0.25">
      <c r="A33" s="3" t="s">
        <v>340</v>
      </c>
      <c r="B33" s="35" t="s">
        <v>487</v>
      </c>
      <c r="C33" s="3"/>
      <c r="D33" s="3" t="s">
        <v>341</v>
      </c>
      <c r="E33" s="3" t="s">
        <v>342</v>
      </c>
      <c r="F33" s="3" t="s">
        <v>254</v>
      </c>
      <c r="G33" s="3">
        <v>20160</v>
      </c>
      <c r="H33" s="3" t="s">
        <v>155</v>
      </c>
      <c r="I33" s="8">
        <v>87083</v>
      </c>
      <c r="J33" s="3">
        <v>69543</v>
      </c>
      <c r="K33" s="3">
        <v>33912</v>
      </c>
      <c r="L33" s="3">
        <v>87483</v>
      </c>
      <c r="M33" s="24">
        <v>64747</v>
      </c>
      <c r="N33" s="93">
        <f t="shared" si="10"/>
        <v>227.28662999999997</v>
      </c>
      <c r="O33" s="92">
        <f t="shared" si="11"/>
        <v>164.67782399999999</v>
      </c>
      <c r="P33" s="92">
        <f t="shared" si="12"/>
        <v>80.303615999999991</v>
      </c>
      <c r="Q33" s="92">
        <f t="shared" si="13"/>
        <v>207.15974399999999</v>
      </c>
      <c r="R33" s="94">
        <f t="shared" si="14"/>
        <v>153.32089599999998</v>
      </c>
      <c r="S33" s="3">
        <v>11236.8</v>
      </c>
      <c r="T33" s="3">
        <v>8705.5</v>
      </c>
      <c r="U33" s="3">
        <v>4798.8999999999996</v>
      </c>
      <c r="V33" s="3">
        <v>9864</v>
      </c>
      <c r="W33" s="24">
        <v>7736.2</v>
      </c>
      <c r="X33" s="92">
        <f t="shared" si="15"/>
        <v>32.394876000000004</v>
      </c>
      <c r="Y33" s="92">
        <f t="shared" si="16"/>
        <v>23.018733000000001</v>
      </c>
      <c r="Z33" s="92">
        <f t="shared" si="17"/>
        <v>11.224872000000001</v>
      </c>
      <c r="AA33" s="92">
        <f t="shared" si="18"/>
        <v>28.956873000000002</v>
      </c>
      <c r="AB33" s="92">
        <f t="shared" si="19"/>
        <v>21.431257000000002</v>
      </c>
      <c r="AC33" s="91" t="s">
        <v>1511</v>
      </c>
      <c r="AD33" s="91" t="s">
        <v>226</v>
      </c>
      <c r="AE33" s="91">
        <v>19.8</v>
      </c>
      <c r="AF33" s="234">
        <v>40126</v>
      </c>
      <c r="AG33" s="91" t="s">
        <v>164</v>
      </c>
    </row>
    <row r="34" spans="1:33" ht="27" x14ac:dyDescent="0.25">
      <c r="A34" s="3" t="s">
        <v>488</v>
      </c>
      <c r="B34" s="35" t="s">
        <v>489</v>
      </c>
      <c r="C34" s="3" t="s">
        <v>490</v>
      </c>
      <c r="D34" s="3" t="s">
        <v>491</v>
      </c>
      <c r="E34" s="3" t="s">
        <v>492</v>
      </c>
      <c r="F34" s="3" t="s">
        <v>177</v>
      </c>
      <c r="G34" s="3">
        <v>20011</v>
      </c>
      <c r="H34" s="3" t="s">
        <v>155</v>
      </c>
      <c r="I34" s="8">
        <v>23425</v>
      </c>
      <c r="J34" s="3">
        <v>23999</v>
      </c>
      <c r="K34" s="3">
        <v>23371</v>
      </c>
      <c r="L34" s="3">
        <v>23331</v>
      </c>
      <c r="M34" s="24">
        <v>24041</v>
      </c>
      <c r="N34" s="93">
        <f t="shared" si="10"/>
        <v>61.139249999999997</v>
      </c>
      <c r="O34" s="92">
        <f t="shared" si="11"/>
        <v>56.829631999999997</v>
      </c>
      <c r="P34" s="92">
        <f t="shared" si="12"/>
        <v>55.342528000000001</v>
      </c>
      <c r="Q34" s="92">
        <f t="shared" si="13"/>
        <v>55.247807999999999</v>
      </c>
      <c r="R34" s="94">
        <f t="shared" si="14"/>
        <v>56.929087999999993</v>
      </c>
      <c r="S34" s="3">
        <v>26838</v>
      </c>
      <c r="T34" s="3">
        <v>26823.5</v>
      </c>
      <c r="U34" s="3">
        <v>26582.400000000001</v>
      </c>
      <c r="V34" s="3">
        <v>2634.5</v>
      </c>
      <c r="W34" s="24">
        <v>26758.2</v>
      </c>
      <c r="X34" s="92">
        <f t="shared" si="15"/>
        <v>8.7141000000000002</v>
      </c>
      <c r="Y34" s="92">
        <f t="shared" si="16"/>
        <v>7.9436690000000008</v>
      </c>
      <c r="Z34" s="92">
        <f t="shared" si="17"/>
        <v>7.7358010000000004</v>
      </c>
      <c r="AA34" s="92">
        <f t="shared" si="18"/>
        <v>7.7225610000000007</v>
      </c>
      <c r="AB34" s="92">
        <f t="shared" si="19"/>
        <v>7.9575710000000006</v>
      </c>
      <c r="AC34" s="91" t="s">
        <v>1511</v>
      </c>
      <c r="AD34" s="91" t="s">
        <v>170</v>
      </c>
      <c r="AE34" s="91">
        <v>150</v>
      </c>
      <c r="AF34" s="234">
        <v>40417</v>
      </c>
      <c r="AG34" s="91" t="s">
        <v>164</v>
      </c>
    </row>
    <row r="35" spans="1:33" ht="27" x14ac:dyDescent="0.25">
      <c r="A35" s="3" t="s">
        <v>174</v>
      </c>
      <c r="B35" s="35" t="s">
        <v>493</v>
      </c>
      <c r="C35" s="3" t="s">
        <v>490</v>
      </c>
      <c r="D35" s="3" t="s">
        <v>175</v>
      </c>
      <c r="E35" s="3" t="s">
        <v>176</v>
      </c>
      <c r="F35" s="3" t="s">
        <v>177</v>
      </c>
      <c r="G35" s="3">
        <v>20011</v>
      </c>
      <c r="H35" s="3" t="s">
        <v>155</v>
      </c>
      <c r="I35" s="8">
        <v>539155</v>
      </c>
      <c r="J35" s="3">
        <v>549844</v>
      </c>
      <c r="K35" s="3">
        <v>569514</v>
      </c>
      <c r="L35" s="3">
        <v>566279</v>
      </c>
      <c r="M35" s="24">
        <v>618418</v>
      </c>
      <c r="N35" s="93">
        <f t="shared" si="10"/>
        <v>1407.1945499999999</v>
      </c>
      <c r="O35" s="92">
        <f t="shared" si="11"/>
        <v>1302.0305919999998</v>
      </c>
      <c r="P35" s="92">
        <f t="shared" si="12"/>
        <v>1348.609152</v>
      </c>
      <c r="Q35" s="92">
        <f t="shared" si="13"/>
        <v>1340.948672</v>
      </c>
      <c r="R35" s="94">
        <f t="shared" si="14"/>
        <v>1464.413824</v>
      </c>
      <c r="S35" s="3">
        <v>76850.899999999994</v>
      </c>
      <c r="T35" s="3">
        <v>75524.7</v>
      </c>
      <c r="U35" s="3">
        <v>73740.600000000006</v>
      </c>
      <c r="V35" s="3">
        <v>74453.8</v>
      </c>
      <c r="W35" s="24">
        <v>80522.8</v>
      </c>
      <c r="X35" s="92">
        <f t="shared" si="15"/>
        <v>200.56566000000001</v>
      </c>
      <c r="Y35" s="92">
        <f t="shared" si="16"/>
        <v>181.99836400000001</v>
      </c>
      <c r="Z35" s="92">
        <f t="shared" si="17"/>
        <v>188.50913400000002</v>
      </c>
      <c r="AA35" s="92">
        <f t="shared" si="18"/>
        <v>187.43834900000002</v>
      </c>
      <c r="AB35" s="92">
        <f t="shared" si="19"/>
        <v>204.696358</v>
      </c>
      <c r="AC35" s="91" t="s">
        <v>1511</v>
      </c>
      <c r="AD35" s="91" t="s">
        <v>170</v>
      </c>
      <c r="AE35" s="91">
        <v>150</v>
      </c>
      <c r="AF35" s="234">
        <v>40417</v>
      </c>
      <c r="AG35" s="91" t="s">
        <v>164</v>
      </c>
    </row>
    <row r="36" spans="1:33" x14ac:dyDescent="0.25">
      <c r="A36" s="5" t="s">
        <v>296</v>
      </c>
      <c r="B36" s="35" t="s">
        <v>494</v>
      </c>
      <c r="C36" s="3" t="s">
        <v>408</v>
      </c>
      <c r="D36" s="3" t="s">
        <v>228</v>
      </c>
      <c r="E36" s="5" t="s">
        <v>297</v>
      </c>
      <c r="F36" s="3" t="s">
        <v>298</v>
      </c>
      <c r="G36" s="3">
        <v>20120</v>
      </c>
      <c r="H36" s="3" t="s">
        <v>155</v>
      </c>
      <c r="I36" s="8">
        <v>650153</v>
      </c>
      <c r="J36" s="3">
        <v>56533</v>
      </c>
      <c r="K36" s="3">
        <v>66195</v>
      </c>
      <c r="L36" s="5">
        <v>79807</v>
      </c>
      <c r="M36" s="24">
        <v>86455</v>
      </c>
      <c r="N36" s="93">
        <f t="shared" si="10"/>
        <v>1696.8993299999997</v>
      </c>
      <c r="O36" s="92">
        <f t="shared" si="11"/>
        <v>133.87014400000001</v>
      </c>
      <c r="P36" s="92">
        <f t="shared" si="12"/>
        <v>156.74975999999998</v>
      </c>
      <c r="Q36" s="92">
        <f t="shared" si="13"/>
        <v>188.98297600000001</v>
      </c>
      <c r="R36" s="94">
        <f t="shared" si="14"/>
        <v>204.72543999999999</v>
      </c>
      <c r="S36" s="3">
        <v>8355.1</v>
      </c>
      <c r="T36" s="3">
        <v>6361.6</v>
      </c>
      <c r="U36" s="3">
        <v>8914.2000000000007</v>
      </c>
      <c r="V36" s="3">
        <v>9533.1</v>
      </c>
      <c r="W36" s="24">
        <v>10329.4</v>
      </c>
      <c r="X36" s="92">
        <f t="shared" si="15"/>
        <v>241.85691599999998</v>
      </c>
      <c r="Y36" s="92">
        <f t="shared" si="16"/>
        <v>18.712423000000001</v>
      </c>
      <c r="Z36" s="92">
        <f t="shared" si="17"/>
        <v>21.910545000000003</v>
      </c>
      <c r="AA36" s="92">
        <f t="shared" si="18"/>
        <v>26.416117000000003</v>
      </c>
      <c r="AB36" s="92">
        <f t="shared" si="19"/>
        <v>28.616605000000003</v>
      </c>
      <c r="AC36" s="91" t="s">
        <v>1511</v>
      </c>
      <c r="AD36" s="91" t="s">
        <v>292</v>
      </c>
      <c r="AE36" s="91">
        <v>9.9</v>
      </c>
      <c r="AF36" s="234">
        <v>40146</v>
      </c>
      <c r="AG36" s="91" t="s">
        <v>164</v>
      </c>
    </row>
    <row r="37" spans="1:33" ht="27" x14ac:dyDescent="0.25">
      <c r="A37" s="3" t="s">
        <v>495</v>
      </c>
      <c r="B37" s="35" t="s">
        <v>496</v>
      </c>
      <c r="C37" s="3"/>
      <c r="D37" s="3" t="s">
        <v>228</v>
      </c>
      <c r="E37" s="3" t="s">
        <v>497</v>
      </c>
      <c r="F37" s="3" t="s">
        <v>254</v>
      </c>
      <c r="G37" s="3">
        <v>20160</v>
      </c>
      <c r="H37" s="3" t="s">
        <v>155</v>
      </c>
      <c r="I37" s="8">
        <v>7540</v>
      </c>
      <c r="J37" s="3">
        <v>8938</v>
      </c>
      <c r="K37" s="3">
        <v>8432</v>
      </c>
      <c r="L37" s="3">
        <v>8491</v>
      </c>
      <c r="M37" s="24">
        <v>9326</v>
      </c>
      <c r="N37" s="93">
        <f t="shared" si="10"/>
        <v>19.679399999999998</v>
      </c>
      <c r="O37" s="92">
        <f t="shared" si="11"/>
        <v>21.165183999999996</v>
      </c>
      <c r="P37" s="92">
        <f t="shared" si="12"/>
        <v>19.966975999999999</v>
      </c>
      <c r="Q37" s="92">
        <f t="shared" si="13"/>
        <v>20.106687999999998</v>
      </c>
      <c r="R37" s="94">
        <f t="shared" si="14"/>
        <v>22.083967999999999</v>
      </c>
      <c r="S37" s="3">
        <v>1398.9</v>
      </c>
      <c r="T37" s="3">
        <v>1369.5</v>
      </c>
      <c r="U37" s="3">
        <v>1584.8</v>
      </c>
      <c r="V37" s="3">
        <v>1391.3</v>
      </c>
      <c r="W37" s="24">
        <v>1472.6</v>
      </c>
      <c r="X37" s="92">
        <f t="shared" si="15"/>
        <v>2.8048800000000003</v>
      </c>
      <c r="Y37" s="92">
        <f t="shared" si="16"/>
        <v>2.9584779999999999</v>
      </c>
      <c r="Z37" s="92">
        <f t="shared" si="17"/>
        <v>2.7909920000000001</v>
      </c>
      <c r="AA37" s="92">
        <f t="shared" si="18"/>
        <v>2.810521</v>
      </c>
      <c r="AB37" s="92">
        <f t="shared" si="19"/>
        <v>3.0869059999999999</v>
      </c>
      <c r="AC37" s="91" t="s">
        <v>1511</v>
      </c>
      <c r="AD37" s="91" t="s">
        <v>498</v>
      </c>
      <c r="AE37" s="91">
        <v>3.46</v>
      </c>
      <c r="AF37" s="234">
        <v>40121</v>
      </c>
      <c r="AG37" s="91" t="s">
        <v>164</v>
      </c>
    </row>
    <row r="38" spans="1:33" x14ac:dyDescent="0.25">
      <c r="A38" s="3" t="s">
        <v>499</v>
      </c>
      <c r="B38" s="35" t="s">
        <v>500</v>
      </c>
      <c r="C38" s="3" t="s">
        <v>408</v>
      </c>
      <c r="D38" s="3" t="s">
        <v>228</v>
      </c>
      <c r="E38" s="3" t="s">
        <v>501</v>
      </c>
      <c r="F38" s="3" t="s">
        <v>298</v>
      </c>
      <c r="G38" s="3">
        <v>20120</v>
      </c>
      <c r="H38" s="3" t="s">
        <v>155</v>
      </c>
      <c r="I38" s="8">
        <v>36049</v>
      </c>
      <c r="J38" s="3">
        <v>28439</v>
      </c>
      <c r="K38" s="3">
        <v>29987</v>
      </c>
      <c r="L38" s="3">
        <v>32563</v>
      </c>
      <c r="M38" s="24">
        <v>33099</v>
      </c>
      <c r="N38" s="93">
        <f t="shared" si="10"/>
        <v>94.087890000000002</v>
      </c>
      <c r="O38" s="92">
        <f t="shared" si="11"/>
        <v>67.343552000000003</v>
      </c>
      <c r="P38" s="92">
        <f t="shared" si="12"/>
        <v>71.009215999999995</v>
      </c>
      <c r="Q38" s="92">
        <f t="shared" si="13"/>
        <v>77.109183999999999</v>
      </c>
      <c r="R38" s="94">
        <f t="shared" si="14"/>
        <v>78.378432000000004</v>
      </c>
      <c r="S38" s="3">
        <v>5334.1</v>
      </c>
      <c r="T38" s="3">
        <v>4128.8</v>
      </c>
      <c r="U38" s="3">
        <v>4069.1</v>
      </c>
      <c r="V38" s="3">
        <v>4207.3999999999996</v>
      </c>
      <c r="W38" s="24">
        <v>4329</v>
      </c>
      <c r="X38" s="92">
        <f t="shared" si="15"/>
        <v>13.410228</v>
      </c>
      <c r="Y38" s="92">
        <f t="shared" si="16"/>
        <v>9.4133090000000017</v>
      </c>
      <c r="Z38" s="92">
        <f t="shared" si="17"/>
        <v>9.9256969999999995</v>
      </c>
      <c r="AA38" s="92">
        <f t="shared" si="18"/>
        <v>10.778353000000001</v>
      </c>
      <c r="AB38" s="92">
        <f t="shared" si="19"/>
        <v>10.955769</v>
      </c>
      <c r="AC38" s="91" t="s">
        <v>1511</v>
      </c>
      <c r="AD38" s="91" t="s">
        <v>304</v>
      </c>
      <c r="AE38" s="91">
        <v>13.2</v>
      </c>
      <c r="AF38" s="234">
        <v>40115</v>
      </c>
      <c r="AG38" s="91" t="s">
        <v>164</v>
      </c>
    </row>
    <row r="39" spans="1:33" s="22" customFormat="1" x14ac:dyDescent="0.25">
      <c r="A39" s="3" t="s">
        <v>282</v>
      </c>
      <c r="B39" s="35" t="s">
        <v>502</v>
      </c>
      <c r="C39" s="3"/>
      <c r="D39" s="3" t="s">
        <v>228</v>
      </c>
      <c r="E39" s="3" t="s">
        <v>283</v>
      </c>
      <c r="F39" s="3" t="s">
        <v>177</v>
      </c>
      <c r="G39" s="3">
        <v>20014</v>
      </c>
      <c r="H39" s="3" t="s">
        <v>155</v>
      </c>
      <c r="I39" s="8">
        <v>106919</v>
      </c>
      <c r="J39" s="3">
        <v>100376</v>
      </c>
      <c r="K39" s="3">
        <v>100578</v>
      </c>
      <c r="L39" s="3">
        <v>104509</v>
      </c>
      <c r="M39" s="24">
        <v>117526</v>
      </c>
      <c r="N39" s="93">
        <f t="shared" si="10"/>
        <v>279.05858999999998</v>
      </c>
      <c r="O39" s="92">
        <f t="shared" si="11"/>
        <v>237.69036799999998</v>
      </c>
      <c r="P39" s="92">
        <f t="shared" si="12"/>
        <v>238.16870399999999</v>
      </c>
      <c r="Q39" s="92">
        <f t="shared" si="13"/>
        <v>247.47731199999998</v>
      </c>
      <c r="R39" s="94">
        <f t="shared" si="14"/>
        <v>278.30156799999997</v>
      </c>
      <c r="S39" s="3">
        <v>13440.8</v>
      </c>
      <c r="T39" s="3">
        <v>12427</v>
      </c>
      <c r="U39" s="3">
        <v>11696.8</v>
      </c>
      <c r="V39" s="3">
        <v>12714</v>
      </c>
      <c r="W39" s="24">
        <v>14635.3</v>
      </c>
      <c r="X39" s="92">
        <f t="shared" si="15"/>
        <v>39.773868</v>
      </c>
      <c r="Y39" s="92">
        <f t="shared" si="16"/>
        <v>33.224455999999996</v>
      </c>
      <c r="Z39" s="92">
        <f t="shared" si="17"/>
        <v>33.291317999999997</v>
      </c>
      <c r="AA39" s="92">
        <f t="shared" si="18"/>
        <v>34.592478999999997</v>
      </c>
      <c r="AB39" s="92">
        <f t="shared" si="19"/>
        <v>38.901105999999999</v>
      </c>
      <c r="AC39" s="91" t="s">
        <v>1511</v>
      </c>
      <c r="AD39" s="91" t="s">
        <v>226</v>
      </c>
      <c r="AE39" s="91">
        <v>30</v>
      </c>
      <c r="AF39" s="234">
        <v>40000</v>
      </c>
      <c r="AG39" s="91" t="s">
        <v>164</v>
      </c>
    </row>
    <row r="40" spans="1:33" x14ac:dyDescent="0.25">
      <c r="A40" s="3" t="s">
        <v>378</v>
      </c>
      <c r="B40" s="35" t="s">
        <v>503</v>
      </c>
      <c r="C40" s="3" t="s">
        <v>504</v>
      </c>
      <c r="D40" s="3" t="s">
        <v>228</v>
      </c>
      <c r="E40" s="3" t="s">
        <v>379</v>
      </c>
      <c r="F40" s="3" t="s">
        <v>177</v>
      </c>
      <c r="G40" s="3">
        <v>20017</v>
      </c>
      <c r="H40" s="3" t="s">
        <v>155</v>
      </c>
      <c r="I40" s="8">
        <v>52419</v>
      </c>
      <c r="J40" s="3">
        <v>24162</v>
      </c>
      <c r="K40" s="3">
        <v>57716</v>
      </c>
      <c r="L40" s="3">
        <v>40486</v>
      </c>
      <c r="M40" s="24">
        <v>42845</v>
      </c>
      <c r="N40" s="93">
        <f t="shared" si="10"/>
        <v>136.81359</v>
      </c>
      <c r="O40" s="92">
        <f t="shared" si="11"/>
        <v>57.215615999999997</v>
      </c>
      <c r="P40" s="92">
        <f t="shared" si="12"/>
        <v>136.67148799999998</v>
      </c>
      <c r="Q40" s="92">
        <f t="shared" si="13"/>
        <v>95.870847999999995</v>
      </c>
      <c r="R40" s="94">
        <f t="shared" si="14"/>
        <v>101.45696</v>
      </c>
      <c r="S40" s="3">
        <v>7789.2</v>
      </c>
      <c r="T40" s="3">
        <v>3815.9</v>
      </c>
      <c r="U40" s="3">
        <v>7411.9</v>
      </c>
      <c r="V40" s="3">
        <v>5470.5</v>
      </c>
      <c r="W40" s="24">
        <v>5883.8</v>
      </c>
      <c r="X40" s="92">
        <f t="shared" si="15"/>
        <v>19.499867999999999</v>
      </c>
      <c r="Y40" s="92">
        <f t="shared" si="16"/>
        <v>7.9976220000000007</v>
      </c>
      <c r="Z40" s="92">
        <f t="shared" si="17"/>
        <v>19.103995999999999</v>
      </c>
      <c r="AA40" s="92">
        <f t="shared" si="18"/>
        <v>13.400866000000001</v>
      </c>
      <c r="AB40" s="92">
        <f t="shared" si="19"/>
        <v>14.181695000000001</v>
      </c>
      <c r="AC40" s="91" t="s">
        <v>1511</v>
      </c>
      <c r="AD40" s="91" t="s">
        <v>226</v>
      </c>
      <c r="AE40" s="91">
        <v>16</v>
      </c>
      <c r="AF40" s="234">
        <v>40124</v>
      </c>
      <c r="AG40" s="91" t="s">
        <v>164</v>
      </c>
    </row>
    <row r="41" spans="1:33" ht="27" x14ac:dyDescent="0.25">
      <c r="A41" s="3" t="s">
        <v>227</v>
      </c>
      <c r="B41" s="35" t="s">
        <v>505</v>
      </c>
      <c r="C41" s="3" t="s">
        <v>506</v>
      </c>
      <c r="D41" s="3" t="s">
        <v>228</v>
      </c>
      <c r="E41" s="3" t="s">
        <v>229</v>
      </c>
      <c r="F41" s="3" t="s">
        <v>177</v>
      </c>
      <c r="G41" s="3">
        <v>20017</v>
      </c>
      <c r="H41" s="3" t="s">
        <v>155</v>
      </c>
      <c r="I41" s="8">
        <v>504443</v>
      </c>
      <c r="J41" s="3">
        <v>481751</v>
      </c>
      <c r="K41" s="3">
        <v>316737</v>
      </c>
      <c r="L41" s="3">
        <v>320267</v>
      </c>
      <c r="M41" s="24">
        <v>330740</v>
      </c>
      <c r="N41" s="93">
        <f t="shared" si="10"/>
        <v>1316.5962299999999</v>
      </c>
      <c r="O41" s="92">
        <f t="shared" si="11"/>
        <v>1140.786368</v>
      </c>
      <c r="P41" s="92">
        <f t="shared" si="12"/>
        <v>750.03321600000004</v>
      </c>
      <c r="Q41" s="92">
        <f t="shared" si="13"/>
        <v>758.39225599999997</v>
      </c>
      <c r="R41" s="94">
        <f t="shared" si="14"/>
        <v>783.19232</v>
      </c>
      <c r="S41" s="3">
        <v>67147.5</v>
      </c>
      <c r="T41" s="3">
        <v>62869.4</v>
      </c>
      <c r="U41" s="3">
        <v>46938.3</v>
      </c>
      <c r="V41" s="3">
        <v>48696.1</v>
      </c>
      <c r="W41" s="24">
        <v>49974.7</v>
      </c>
      <c r="X41" s="92">
        <f t="shared" si="15"/>
        <v>187.652796</v>
      </c>
      <c r="Y41" s="92">
        <f t="shared" si="16"/>
        <v>159.45958100000001</v>
      </c>
      <c r="Z41" s="92">
        <f t="shared" si="17"/>
        <v>104.839947</v>
      </c>
      <c r="AA41" s="92">
        <f t="shared" si="18"/>
        <v>106.00837700000001</v>
      </c>
      <c r="AB41" s="92">
        <f t="shared" si="19"/>
        <v>109.47494</v>
      </c>
      <c r="AC41" s="91" t="s">
        <v>1511</v>
      </c>
      <c r="AD41" s="91" t="s">
        <v>226</v>
      </c>
      <c r="AE41" s="91">
        <v>40</v>
      </c>
      <c r="AF41" s="234">
        <v>40067</v>
      </c>
      <c r="AG41" s="91" t="s">
        <v>164</v>
      </c>
    </row>
    <row r="42" spans="1:33" x14ac:dyDescent="0.25">
      <c r="A42" s="3" t="s">
        <v>343</v>
      </c>
      <c r="B42" s="35" t="s">
        <v>507</v>
      </c>
      <c r="C42" s="3" t="s">
        <v>490</v>
      </c>
      <c r="D42" s="3" t="s">
        <v>228</v>
      </c>
      <c r="E42" s="3" t="s">
        <v>344</v>
      </c>
      <c r="F42" s="3" t="s">
        <v>177</v>
      </c>
      <c r="G42" s="3">
        <v>20014</v>
      </c>
      <c r="H42" s="3" t="s">
        <v>155</v>
      </c>
      <c r="I42" s="8">
        <v>59913</v>
      </c>
      <c r="J42" s="3">
        <v>73839</v>
      </c>
      <c r="K42" s="3">
        <v>83107</v>
      </c>
      <c r="L42" s="3">
        <v>69232</v>
      </c>
      <c r="M42" s="24">
        <v>58339</v>
      </c>
      <c r="N42" s="93">
        <f t="shared" si="10"/>
        <v>156.37293</v>
      </c>
      <c r="O42" s="92">
        <f t="shared" si="11"/>
        <v>174.85075199999997</v>
      </c>
      <c r="P42" s="92">
        <f t="shared" si="12"/>
        <v>196.79737599999999</v>
      </c>
      <c r="Q42" s="92">
        <f t="shared" si="13"/>
        <v>163.94137599999999</v>
      </c>
      <c r="R42" s="94">
        <f t="shared" si="14"/>
        <v>138.14675200000002</v>
      </c>
      <c r="S42" s="3">
        <v>12095.2</v>
      </c>
      <c r="T42" s="3">
        <v>12693.3</v>
      </c>
      <c r="U42" s="3">
        <v>13075.9</v>
      </c>
      <c r="V42" s="3">
        <v>12044.6</v>
      </c>
      <c r="W42" s="24">
        <v>10488.5</v>
      </c>
      <c r="X42" s="92">
        <f t="shared" si="15"/>
        <v>22.287635999999999</v>
      </c>
      <c r="Y42" s="92">
        <f t="shared" si="16"/>
        <v>24.440709000000002</v>
      </c>
      <c r="Z42" s="92">
        <f t="shared" si="17"/>
        <v>27.508417000000001</v>
      </c>
      <c r="AA42" s="92">
        <f t="shared" si="18"/>
        <v>22.915792</v>
      </c>
      <c r="AB42" s="92">
        <f t="shared" si="19"/>
        <v>19.310209000000004</v>
      </c>
      <c r="AC42" s="91" t="s">
        <v>1511</v>
      </c>
      <c r="AD42" s="91" t="s">
        <v>226</v>
      </c>
      <c r="AE42" s="91">
        <v>18</v>
      </c>
      <c r="AF42" s="234">
        <v>40123</v>
      </c>
      <c r="AG42" s="91" t="s">
        <v>164</v>
      </c>
    </row>
    <row r="43" spans="1:33" x14ac:dyDescent="0.25">
      <c r="A43" s="3" t="s">
        <v>508</v>
      </c>
      <c r="B43" s="35" t="s">
        <v>509</v>
      </c>
      <c r="C43" s="3" t="s">
        <v>510</v>
      </c>
      <c r="D43" s="3" t="s">
        <v>511</v>
      </c>
      <c r="E43" s="3" t="s">
        <v>512</v>
      </c>
      <c r="F43" s="3" t="s">
        <v>177</v>
      </c>
      <c r="G43" s="3">
        <v>20018</v>
      </c>
      <c r="H43" s="3" t="s">
        <v>155</v>
      </c>
      <c r="I43" s="8">
        <v>34855</v>
      </c>
      <c r="J43" s="3">
        <v>30274</v>
      </c>
      <c r="K43" s="3">
        <v>27375</v>
      </c>
      <c r="L43" s="3">
        <v>27190</v>
      </c>
      <c r="M43" s="24">
        <v>36025</v>
      </c>
      <c r="N43" s="93">
        <f t="shared" si="10"/>
        <v>90.971550000000008</v>
      </c>
      <c r="O43" s="92">
        <f t="shared" si="11"/>
        <v>71.688831999999991</v>
      </c>
      <c r="P43" s="92">
        <f t="shared" si="12"/>
        <v>64.823999999999998</v>
      </c>
      <c r="Q43" s="92">
        <f t="shared" si="13"/>
        <v>64.385919999999999</v>
      </c>
      <c r="R43" s="94">
        <f t="shared" si="14"/>
        <v>85.307199999999995</v>
      </c>
      <c r="S43" s="3">
        <v>4350.3</v>
      </c>
      <c r="T43" s="3">
        <v>3421.6</v>
      </c>
      <c r="U43" s="3">
        <v>3837.3</v>
      </c>
      <c r="V43" s="3">
        <v>3189.6</v>
      </c>
      <c r="W43" s="24">
        <v>3974.3</v>
      </c>
      <c r="X43" s="92">
        <f t="shared" si="15"/>
        <v>12.966059999999999</v>
      </c>
      <c r="Y43" s="92">
        <f t="shared" si="16"/>
        <v>10.020694000000001</v>
      </c>
      <c r="Z43" s="92">
        <f t="shared" si="17"/>
        <v>9.0611250000000005</v>
      </c>
      <c r="AA43" s="92">
        <f t="shared" si="18"/>
        <v>8.9998900000000006</v>
      </c>
      <c r="AB43" s="92">
        <f t="shared" si="19"/>
        <v>11.924275000000002</v>
      </c>
      <c r="AC43" s="91" t="s">
        <v>1511</v>
      </c>
      <c r="AD43" s="91" t="s">
        <v>292</v>
      </c>
      <c r="AE43" s="91">
        <v>9.9</v>
      </c>
      <c r="AF43" s="234">
        <v>40123</v>
      </c>
      <c r="AG43" s="91" t="s">
        <v>164</v>
      </c>
    </row>
    <row r="44" spans="1:33" ht="27" x14ac:dyDescent="0.25">
      <c r="A44" s="5" t="s">
        <v>284</v>
      </c>
      <c r="B44" s="35" t="s">
        <v>513</v>
      </c>
      <c r="C44" s="3" t="s">
        <v>514</v>
      </c>
      <c r="D44" s="3" t="s">
        <v>285</v>
      </c>
      <c r="E44" s="5" t="s">
        <v>286</v>
      </c>
      <c r="F44" s="3" t="s">
        <v>177</v>
      </c>
      <c r="G44" s="3">
        <v>20014</v>
      </c>
      <c r="H44" s="3" t="s">
        <v>155</v>
      </c>
      <c r="I44" s="8">
        <v>109505</v>
      </c>
      <c r="J44" s="3">
        <v>105985</v>
      </c>
      <c r="K44" s="3">
        <v>105949</v>
      </c>
      <c r="L44" s="5">
        <v>114843</v>
      </c>
      <c r="M44" s="24">
        <v>110729</v>
      </c>
      <c r="N44" s="93">
        <f t="shared" si="10"/>
        <v>285.80804999999998</v>
      </c>
      <c r="O44" s="92">
        <f t="shared" si="11"/>
        <v>250.97247999999999</v>
      </c>
      <c r="P44" s="92">
        <f t="shared" si="12"/>
        <v>250.88723199999998</v>
      </c>
      <c r="Q44" s="92">
        <f t="shared" si="13"/>
        <v>271.94822399999998</v>
      </c>
      <c r="R44" s="94">
        <f t="shared" si="14"/>
        <v>262.20627200000001</v>
      </c>
      <c r="S44" s="3">
        <v>17921.5</v>
      </c>
      <c r="T44" s="3">
        <v>16721.3</v>
      </c>
      <c r="U44" s="3">
        <v>16072.3</v>
      </c>
      <c r="V44" s="3">
        <v>17376.8</v>
      </c>
      <c r="W44" s="24">
        <v>17408.2</v>
      </c>
      <c r="X44" s="92">
        <f t="shared" si="15"/>
        <v>40.735860000000002</v>
      </c>
      <c r="Y44" s="92">
        <f t="shared" si="16"/>
        <v>35.081035</v>
      </c>
      <c r="Z44" s="92">
        <f t="shared" si="17"/>
        <v>35.069119000000001</v>
      </c>
      <c r="AA44" s="92">
        <f t="shared" si="18"/>
        <v>38.013033</v>
      </c>
      <c r="AB44" s="92">
        <f t="shared" si="19"/>
        <v>36.651299000000002</v>
      </c>
      <c r="AC44" s="91" t="s">
        <v>1511</v>
      </c>
      <c r="AD44" s="91" t="s">
        <v>226</v>
      </c>
      <c r="AE44" s="91">
        <v>40</v>
      </c>
      <c r="AF44" s="234">
        <v>40067</v>
      </c>
      <c r="AG44" s="91" t="s">
        <v>164</v>
      </c>
    </row>
    <row r="45" spans="1:33" s="22" customFormat="1" ht="27" x14ac:dyDescent="0.25">
      <c r="A45" s="3" t="s">
        <v>515</v>
      </c>
      <c r="B45" s="35" t="s">
        <v>516</v>
      </c>
      <c r="C45" s="3"/>
      <c r="D45" s="3" t="s">
        <v>294</v>
      </c>
      <c r="E45" s="3" t="s">
        <v>517</v>
      </c>
      <c r="F45" s="3" t="s">
        <v>177</v>
      </c>
      <c r="G45" s="3">
        <v>20110</v>
      </c>
      <c r="H45" s="3" t="s">
        <v>155</v>
      </c>
      <c r="I45" s="8">
        <v>15537</v>
      </c>
      <c r="J45" s="3">
        <v>14370</v>
      </c>
      <c r="K45" s="3">
        <v>14018</v>
      </c>
      <c r="L45" s="3">
        <v>14898</v>
      </c>
      <c r="M45" s="24">
        <v>16144</v>
      </c>
      <c r="N45" s="93">
        <f t="shared" si="10"/>
        <v>40.551569999999998</v>
      </c>
      <c r="O45" s="92">
        <f t="shared" si="11"/>
        <v>34.02816</v>
      </c>
      <c r="P45" s="92">
        <f t="shared" si="12"/>
        <v>33.194623999999997</v>
      </c>
      <c r="Q45" s="92">
        <f t="shared" si="13"/>
        <v>35.278464</v>
      </c>
      <c r="R45" s="94">
        <f t="shared" si="14"/>
        <v>38.228991999999998</v>
      </c>
      <c r="S45" s="3">
        <v>2790</v>
      </c>
      <c r="T45" s="3">
        <v>2328</v>
      </c>
      <c r="U45" s="3">
        <v>2603.5</v>
      </c>
      <c r="V45" s="3">
        <v>2445.1999999999998</v>
      </c>
      <c r="W45" s="24">
        <v>2555.1999999999998</v>
      </c>
      <c r="X45" s="92">
        <f t="shared" si="15"/>
        <v>5.7797640000000001</v>
      </c>
      <c r="Y45" s="92">
        <f t="shared" si="16"/>
        <v>4.7564700000000002</v>
      </c>
      <c r="Z45" s="92">
        <f t="shared" si="17"/>
        <v>4.6399580000000009</v>
      </c>
      <c r="AA45" s="92">
        <f t="shared" si="18"/>
        <v>4.9312380000000005</v>
      </c>
      <c r="AB45" s="92">
        <f t="shared" si="19"/>
        <v>5.3436640000000004</v>
      </c>
      <c r="AC45" s="91" t="s">
        <v>1511</v>
      </c>
      <c r="AD45" s="91" t="s">
        <v>498</v>
      </c>
      <c r="AE45" s="91">
        <v>6.93</v>
      </c>
      <c r="AF45" s="234">
        <v>40114</v>
      </c>
      <c r="AG45" s="91" t="s">
        <v>164</v>
      </c>
    </row>
    <row r="46" spans="1:33" x14ac:dyDescent="0.25">
      <c r="A46" s="3" t="s">
        <v>518</v>
      </c>
      <c r="B46" s="35" t="s">
        <v>519</v>
      </c>
      <c r="C46" s="3"/>
      <c r="D46" s="3" t="s">
        <v>294</v>
      </c>
      <c r="E46" s="3" t="s">
        <v>520</v>
      </c>
      <c r="F46" s="3" t="s">
        <v>177</v>
      </c>
      <c r="G46" s="3">
        <v>20017</v>
      </c>
      <c r="H46" s="3" t="s">
        <v>155</v>
      </c>
      <c r="I46" s="8">
        <v>22617</v>
      </c>
      <c r="J46" s="3">
        <v>13594</v>
      </c>
      <c r="K46" s="3">
        <v>23902</v>
      </c>
      <c r="L46" s="3">
        <v>25819</v>
      </c>
      <c r="M46" s="24">
        <v>27711</v>
      </c>
      <c r="N46" s="93">
        <f t="shared" si="10"/>
        <v>59.030369999999998</v>
      </c>
      <c r="O46" s="92">
        <f t="shared" si="11"/>
        <v>32.190591999999995</v>
      </c>
      <c r="P46" s="92">
        <f t="shared" si="12"/>
        <v>56.599935999999992</v>
      </c>
      <c r="Q46" s="92">
        <f t="shared" si="13"/>
        <v>61.139392000000001</v>
      </c>
      <c r="R46" s="94">
        <f t="shared" si="14"/>
        <v>65.619647999999998</v>
      </c>
      <c r="S46" s="3">
        <v>3884.7</v>
      </c>
      <c r="T46" s="3">
        <v>2146.5</v>
      </c>
      <c r="U46" s="3">
        <v>4150.7</v>
      </c>
      <c r="V46" s="3">
        <v>3939.8</v>
      </c>
      <c r="W46" s="24">
        <v>4116</v>
      </c>
      <c r="X46" s="92">
        <f t="shared" si="15"/>
        <v>8.4135239999999989</v>
      </c>
      <c r="Y46" s="92">
        <f t="shared" si="16"/>
        <v>4.4996140000000002</v>
      </c>
      <c r="Z46" s="92">
        <f t="shared" si="17"/>
        <v>7.9115620000000009</v>
      </c>
      <c r="AA46" s="92">
        <f t="shared" si="18"/>
        <v>8.5460890000000003</v>
      </c>
      <c r="AB46" s="92">
        <f t="shared" si="19"/>
        <v>9.1723410000000012</v>
      </c>
      <c r="AC46" s="91" t="s">
        <v>1511</v>
      </c>
      <c r="AD46" s="91" t="s">
        <v>498</v>
      </c>
      <c r="AE46" s="91">
        <v>6.93</v>
      </c>
      <c r="AF46" s="234">
        <v>40129</v>
      </c>
      <c r="AG46" s="91" t="s">
        <v>164</v>
      </c>
    </row>
    <row r="47" spans="1:33" x14ac:dyDescent="0.25">
      <c r="A47" s="3" t="s">
        <v>293</v>
      </c>
      <c r="B47" s="35" t="s">
        <v>521</v>
      </c>
      <c r="C47" s="3" t="s">
        <v>522</v>
      </c>
      <c r="D47" s="3" t="s">
        <v>294</v>
      </c>
      <c r="E47" s="3" t="s">
        <v>295</v>
      </c>
      <c r="F47" s="3" t="s">
        <v>177</v>
      </c>
      <c r="G47" s="3">
        <v>20017</v>
      </c>
      <c r="H47" s="3" t="s">
        <v>155</v>
      </c>
      <c r="I47" s="8">
        <v>70714</v>
      </c>
      <c r="J47" s="3">
        <v>68482</v>
      </c>
      <c r="K47" s="3">
        <v>65181</v>
      </c>
      <c r="L47" s="3">
        <v>88920</v>
      </c>
      <c r="M47" s="24">
        <v>86719</v>
      </c>
      <c r="N47" s="93">
        <f t="shared" si="10"/>
        <v>184.56353999999999</v>
      </c>
      <c r="O47" s="92">
        <f t="shared" si="11"/>
        <v>162.16537599999998</v>
      </c>
      <c r="P47" s="92">
        <f t="shared" si="12"/>
        <v>154.34860799999998</v>
      </c>
      <c r="Q47" s="92">
        <f t="shared" si="13"/>
        <v>210.56255999999999</v>
      </c>
      <c r="R47" s="94">
        <f t="shared" si="14"/>
        <v>205.35059200000001</v>
      </c>
      <c r="S47" s="3">
        <v>9458.5</v>
      </c>
      <c r="T47" s="3">
        <v>8922.5</v>
      </c>
      <c r="U47" s="3">
        <v>7718</v>
      </c>
      <c r="V47" s="3">
        <v>10781.6</v>
      </c>
      <c r="W47" s="24">
        <v>11259.4</v>
      </c>
      <c r="X47" s="92">
        <f t="shared" si="15"/>
        <v>26.305607999999999</v>
      </c>
      <c r="Y47" s="92">
        <f t="shared" si="16"/>
        <v>22.667542000000001</v>
      </c>
      <c r="Z47" s="92">
        <f t="shared" si="17"/>
        <v>21.574911</v>
      </c>
      <c r="AA47" s="92">
        <f t="shared" si="18"/>
        <v>29.43252</v>
      </c>
      <c r="AB47" s="92">
        <f t="shared" si="19"/>
        <v>28.703989</v>
      </c>
      <c r="AC47" s="91" t="s">
        <v>1511</v>
      </c>
      <c r="AD47" s="91" t="s">
        <v>226</v>
      </c>
      <c r="AE47" s="91">
        <v>17</v>
      </c>
      <c r="AF47" s="234">
        <v>40129</v>
      </c>
      <c r="AG47" s="91" t="s">
        <v>164</v>
      </c>
    </row>
    <row r="48" spans="1:33" x14ac:dyDescent="0.25">
      <c r="A48" s="3" t="s">
        <v>317</v>
      </c>
      <c r="B48" s="35" t="s">
        <v>523</v>
      </c>
      <c r="C48" s="3" t="s">
        <v>506</v>
      </c>
      <c r="D48" s="3" t="s">
        <v>294</v>
      </c>
      <c r="E48" s="3" t="s">
        <v>318</v>
      </c>
      <c r="F48" s="3" t="s">
        <v>177</v>
      </c>
      <c r="G48" s="3">
        <v>20017</v>
      </c>
      <c r="H48" s="3" t="s">
        <v>155</v>
      </c>
      <c r="I48" s="8">
        <v>38263</v>
      </c>
      <c r="J48" s="3">
        <v>64532</v>
      </c>
      <c r="K48" s="3">
        <v>61509</v>
      </c>
      <c r="L48" s="3">
        <v>69639</v>
      </c>
      <c r="M48" s="24">
        <v>73604</v>
      </c>
      <c r="N48" s="93">
        <f t="shared" si="10"/>
        <v>99.866429999999994</v>
      </c>
      <c r="O48" s="92">
        <f t="shared" si="11"/>
        <v>152.81177599999998</v>
      </c>
      <c r="P48" s="92">
        <f t="shared" si="12"/>
        <v>145.653312</v>
      </c>
      <c r="Q48" s="92">
        <f t="shared" si="13"/>
        <v>164.90515200000002</v>
      </c>
      <c r="R48" s="94">
        <f t="shared" si="14"/>
        <v>174.29427200000001</v>
      </c>
      <c r="S48" s="3">
        <v>7664.7</v>
      </c>
      <c r="T48" s="3">
        <v>12032</v>
      </c>
      <c r="U48" s="3">
        <v>11273</v>
      </c>
      <c r="V48" s="3">
        <v>11450.7</v>
      </c>
      <c r="W48" s="24">
        <v>11707</v>
      </c>
      <c r="X48" s="92">
        <f t="shared" si="15"/>
        <v>14.233836</v>
      </c>
      <c r="Y48" s="92">
        <f t="shared" si="16"/>
        <v>21.360092000000002</v>
      </c>
      <c r="Z48" s="92">
        <f t="shared" si="17"/>
        <v>20.359479</v>
      </c>
      <c r="AA48" s="92">
        <f t="shared" si="18"/>
        <v>23.050509000000002</v>
      </c>
      <c r="AB48" s="92">
        <f t="shared" si="19"/>
        <v>24.362924000000003</v>
      </c>
      <c r="AC48" s="91" t="s">
        <v>1511</v>
      </c>
      <c r="AD48" s="91" t="s">
        <v>319</v>
      </c>
      <c r="AE48" s="91">
        <v>10.39</v>
      </c>
      <c r="AF48" s="234">
        <v>40095</v>
      </c>
      <c r="AG48" s="91" t="s">
        <v>164</v>
      </c>
    </row>
    <row r="49" spans="1:33" ht="27" x14ac:dyDescent="0.25">
      <c r="A49" s="3" t="s">
        <v>524</v>
      </c>
      <c r="B49" s="35" t="s">
        <v>525</v>
      </c>
      <c r="C49" s="3" t="s">
        <v>514</v>
      </c>
      <c r="D49" s="3" t="s">
        <v>526</v>
      </c>
      <c r="E49" s="3" t="s">
        <v>286</v>
      </c>
      <c r="F49" s="3" t="s">
        <v>177</v>
      </c>
      <c r="G49" s="3">
        <v>20014</v>
      </c>
      <c r="H49" s="3" t="s">
        <v>155</v>
      </c>
      <c r="I49" s="8">
        <v>0</v>
      </c>
      <c r="J49" s="3">
        <v>0</v>
      </c>
      <c r="K49" s="3">
        <v>0</v>
      </c>
      <c r="L49" s="3">
        <v>5</v>
      </c>
      <c r="M49" s="24">
        <v>0</v>
      </c>
      <c r="N49" s="93">
        <f t="shared" si="10"/>
        <v>0</v>
      </c>
      <c r="O49" s="92">
        <f t="shared" si="11"/>
        <v>0</v>
      </c>
      <c r="P49" s="92">
        <f t="shared" si="12"/>
        <v>0</v>
      </c>
      <c r="Q49" s="92">
        <f t="shared" si="13"/>
        <v>1.184E-2</v>
      </c>
      <c r="R49" s="94">
        <f t="shared" si="14"/>
        <v>0</v>
      </c>
      <c r="S49" s="3">
        <v>2528.3000000000002</v>
      </c>
      <c r="T49" s="3">
        <v>2527.4</v>
      </c>
      <c r="U49" s="3">
        <v>2513.8000000000002</v>
      </c>
      <c r="V49" s="3">
        <v>2705.4</v>
      </c>
      <c r="W49" s="24">
        <v>2520.4</v>
      </c>
      <c r="X49" s="92">
        <f t="shared" si="15"/>
        <v>0</v>
      </c>
      <c r="Y49" s="92">
        <f t="shared" si="16"/>
        <v>0</v>
      </c>
      <c r="Z49" s="92">
        <f t="shared" si="17"/>
        <v>0</v>
      </c>
      <c r="AA49" s="92">
        <f t="shared" si="18"/>
        <v>1.655E-3</v>
      </c>
      <c r="AB49" s="92">
        <f t="shared" si="19"/>
        <v>0</v>
      </c>
      <c r="AC49" s="91" t="s">
        <v>1511</v>
      </c>
      <c r="AD49" s="91" t="s">
        <v>226</v>
      </c>
      <c r="AE49" s="91">
        <v>55</v>
      </c>
      <c r="AF49" s="234">
        <v>40067</v>
      </c>
      <c r="AG49" s="91" t="s">
        <v>164</v>
      </c>
    </row>
    <row r="50" spans="1:33" ht="27" x14ac:dyDescent="0.25">
      <c r="A50" s="3" t="s">
        <v>333</v>
      </c>
      <c r="B50" s="35" t="s">
        <v>527</v>
      </c>
      <c r="C50" s="3" t="s">
        <v>514</v>
      </c>
      <c r="D50" s="3" t="s">
        <v>334</v>
      </c>
      <c r="E50" s="3" t="s">
        <v>335</v>
      </c>
      <c r="F50" s="3" t="s">
        <v>177</v>
      </c>
      <c r="G50" s="3">
        <v>20014</v>
      </c>
      <c r="H50" s="3" t="s">
        <v>155</v>
      </c>
      <c r="I50" s="8">
        <v>58894</v>
      </c>
      <c r="J50" s="3">
        <v>49017</v>
      </c>
      <c r="K50" s="3">
        <v>60353</v>
      </c>
      <c r="L50" s="3">
        <v>59213</v>
      </c>
      <c r="M50" s="24">
        <v>63550</v>
      </c>
      <c r="N50" s="93">
        <f t="shared" si="10"/>
        <v>153.71333999999999</v>
      </c>
      <c r="O50" s="92">
        <f t="shared" si="11"/>
        <v>116.072256</v>
      </c>
      <c r="P50" s="92">
        <f t="shared" si="12"/>
        <v>142.91590399999998</v>
      </c>
      <c r="Q50" s="92">
        <f t="shared" si="13"/>
        <v>140.21638400000001</v>
      </c>
      <c r="R50" s="94">
        <f t="shared" si="14"/>
        <v>150.4864</v>
      </c>
      <c r="S50" s="3">
        <v>8096.5</v>
      </c>
      <c r="T50" s="3">
        <v>6618.6</v>
      </c>
      <c r="U50" s="3">
        <v>7281</v>
      </c>
      <c r="V50" s="3">
        <v>7346.3</v>
      </c>
      <c r="W50" s="24">
        <v>7590.4</v>
      </c>
      <c r="X50" s="92">
        <f t="shared" si="15"/>
        <v>21.908567999999999</v>
      </c>
      <c r="Y50" s="92">
        <f t="shared" si="16"/>
        <v>16.224627000000002</v>
      </c>
      <c r="Z50" s="92">
        <f t="shared" si="17"/>
        <v>19.976843000000002</v>
      </c>
      <c r="AA50" s="92">
        <f t="shared" si="18"/>
        <v>19.599503000000002</v>
      </c>
      <c r="AB50" s="92">
        <f t="shared" si="19"/>
        <v>21.035049999999998</v>
      </c>
      <c r="AC50" s="91" t="s">
        <v>1511</v>
      </c>
      <c r="AD50" s="91" t="s">
        <v>226</v>
      </c>
      <c r="AE50" s="91">
        <v>16</v>
      </c>
      <c r="AF50" s="234">
        <v>40666</v>
      </c>
      <c r="AG50" s="91" t="s">
        <v>164</v>
      </c>
    </row>
    <row r="51" spans="1:33" x14ac:dyDescent="0.25">
      <c r="A51" s="3" t="s">
        <v>314</v>
      </c>
      <c r="B51" s="35" t="s">
        <v>528</v>
      </c>
      <c r="C51" s="3" t="s">
        <v>514</v>
      </c>
      <c r="D51" s="3" t="s">
        <v>315</v>
      </c>
      <c r="E51" s="3" t="s">
        <v>316</v>
      </c>
      <c r="F51" s="3" t="s">
        <v>177</v>
      </c>
      <c r="G51" s="3">
        <v>20014</v>
      </c>
      <c r="H51" s="3" t="s">
        <v>155</v>
      </c>
      <c r="I51" s="8">
        <v>71023</v>
      </c>
      <c r="J51" s="3">
        <v>39393</v>
      </c>
      <c r="K51" s="3">
        <v>61848</v>
      </c>
      <c r="L51" s="3">
        <v>83191</v>
      </c>
      <c r="M51" s="24">
        <v>75335</v>
      </c>
      <c r="N51" s="93">
        <f t="shared" si="10"/>
        <v>185.37002999999999</v>
      </c>
      <c r="O51" s="92">
        <f t="shared" si="11"/>
        <v>93.282623999999998</v>
      </c>
      <c r="P51" s="92">
        <f t="shared" si="12"/>
        <v>146.456064</v>
      </c>
      <c r="Q51" s="92">
        <f t="shared" si="13"/>
        <v>196.99628799999999</v>
      </c>
      <c r="R51" s="94">
        <f t="shared" si="14"/>
        <v>178.39328</v>
      </c>
      <c r="S51" s="3">
        <v>10061.299999999999</v>
      </c>
      <c r="T51" s="3">
        <v>6174.9</v>
      </c>
      <c r="U51" s="3">
        <v>7664.3</v>
      </c>
      <c r="V51" s="3">
        <v>10099.9</v>
      </c>
      <c r="W51" s="24">
        <v>9480.9</v>
      </c>
      <c r="X51" s="92">
        <f t="shared" si="15"/>
        <v>26.420556000000001</v>
      </c>
      <c r="Y51" s="92">
        <f t="shared" si="16"/>
        <v>13.039083</v>
      </c>
      <c r="Z51" s="92">
        <f t="shared" si="17"/>
        <v>20.471688</v>
      </c>
      <c r="AA51" s="92">
        <f t="shared" si="18"/>
        <v>27.536221000000001</v>
      </c>
      <c r="AB51" s="92">
        <f t="shared" si="19"/>
        <v>24.935885000000003</v>
      </c>
      <c r="AC51" s="91" t="s">
        <v>1511</v>
      </c>
      <c r="AD51" s="91" t="s">
        <v>226</v>
      </c>
      <c r="AE51" s="91">
        <v>23</v>
      </c>
      <c r="AF51" s="234">
        <v>40666</v>
      </c>
      <c r="AG51" s="91" t="s">
        <v>164</v>
      </c>
    </row>
    <row r="52" spans="1:33" x14ac:dyDescent="0.25">
      <c r="A52" s="5" t="s">
        <v>529</v>
      </c>
      <c r="B52" s="35" t="s">
        <v>530</v>
      </c>
      <c r="C52" s="3" t="s">
        <v>408</v>
      </c>
      <c r="D52" s="3" t="s">
        <v>531</v>
      </c>
      <c r="E52" s="5" t="s">
        <v>532</v>
      </c>
      <c r="F52" s="3" t="s">
        <v>177</v>
      </c>
      <c r="G52" s="3">
        <v>20014</v>
      </c>
      <c r="H52" s="3" t="s">
        <v>155</v>
      </c>
      <c r="I52" s="8">
        <v>72186</v>
      </c>
      <c r="J52" s="3">
        <v>80837</v>
      </c>
      <c r="K52" s="3">
        <v>76877</v>
      </c>
      <c r="L52" s="5">
        <v>58641</v>
      </c>
      <c r="M52" s="24">
        <v>0</v>
      </c>
      <c r="N52" s="93">
        <f t="shared" si="10"/>
        <v>188.40546000000001</v>
      </c>
      <c r="O52" s="92">
        <f t="shared" si="11"/>
        <v>191.42201600000001</v>
      </c>
      <c r="P52" s="92">
        <f t="shared" si="12"/>
        <v>182.044736</v>
      </c>
      <c r="Q52" s="92">
        <f t="shared" si="13"/>
        <v>138.86188799999999</v>
      </c>
      <c r="R52" s="94">
        <f t="shared" si="14"/>
        <v>0</v>
      </c>
      <c r="S52" s="3">
        <v>9572</v>
      </c>
      <c r="T52" s="3">
        <v>9539.2000000000007</v>
      </c>
      <c r="U52" s="3">
        <v>8885.1</v>
      </c>
      <c r="V52" s="3">
        <v>7178.4</v>
      </c>
      <c r="W52" s="24">
        <v>0</v>
      </c>
      <c r="X52" s="92">
        <f t="shared" si="15"/>
        <v>26.853192</v>
      </c>
      <c r="Y52" s="92">
        <f t="shared" si="16"/>
        <v>26.757047000000004</v>
      </c>
      <c r="Z52" s="92">
        <f t="shared" si="17"/>
        <v>25.446287000000002</v>
      </c>
      <c r="AA52" s="92">
        <f t="shared" si="18"/>
        <v>19.410171000000002</v>
      </c>
      <c r="AB52" s="92">
        <f t="shared" si="19"/>
        <v>0</v>
      </c>
      <c r="AC52" s="91" t="s">
        <v>1511</v>
      </c>
      <c r="AD52" s="91" t="s">
        <v>164</v>
      </c>
      <c r="AE52" s="91" t="s">
        <v>164</v>
      </c>
      <c r="AF52" s="234">
        <v>40123</v>
      </c>
      <c r="AG52" s="91" t="s">
        <v>533</v>
      </c>
    </row>
    <row r="53" spans="1:33" x14ac:dyDescent="0.25">
      <c r="A53" s="3" t="s">
        <v>244</v>
      </c>
      <c r="B53" s="35" t="s">
        <v>534</v>
      </c>
      <c r="C53" s="3" t="s">
        <v>506</v>
      </c>
      <c r="D53" s="3" t="s">
        <v>245</v>
      </c>
      <c r="E53" s="3" t="s">
        <v>246</v>
      </c>
      <c r="F53" s="3" t="s">
        <v>177</v>
      </c>
      <c r="G53" s="3">
        <v>20017</v>
      </c>
      <c r="H53" s="3" t="s">
        <v>155</v>
      </c>
      <c r="I53" s="8">
        <v>220209</v>
      </c>
      <c r="J53" s="3">
        <v>248107</v>
      </c>
      <c r="K53" s="3">
        <v>201820</v>
      </c>
      <c r="L53" s="3">
        <v>214973</v>
      </c>
      <c r="M53" s="24">
        <v>241805</v>
      </c>
      <c r="N53" s="93">
        <f t="shared" si="10"/>
        <v>574.74549000000002</v>
      </c>
      <c r="O53" s="92">
        <f t="shared" si="11"/>
        <v>587.5173759999999</v>
      </c>
      <c r="P53" s="92">
        <f t="shared" si="12"/>
        <v>477.90975999999995</v>
      </c>
      <c r="Q53" s="92">
        <f t="shared" si="13"/>
        <v>509.05606399999994</v>
      </c>
      <c r="R53" s="94">
        <f t="shared" si="14"/>
        <v>572.59424000000001</v>
      </c>
      <c r="S53" s="3">
        <v>25773</v>
      </c>
      <c r="T53" s="3">
        <v>29848.3</v>
      </c>
      <c r="U53" s="3">
        <v>26388.799999999999</v>
      </c>
      <c r="V53" s="3">
        <v>29518.5</v>
      </c>
      <c r="W53" s="24">
        <v>31335.8</v>
      </c>
      <c r="X53" s="92">
        <f t="shared" si="15"/>
        <v>81.917747999999989</v>
      </c>
      <c r="Y53" s="92">
        <f t="shared" si="16"/>
        <v>82.123417000000003</v>
      </c>
      <c r="Z53" s="92">
        <f t="shared" si="17"/>
        <v>66.802419999999998</v>
      </c>
      <c r="AA53" s="92">
        <f t="shared" si="18"/>
        <v>71.156063000000003</v>
      </c>
      <c r="AB53" s="92">
        <f t="shared" si="19"/>
        <v>80.037455000000008</v>
      </c>
      <c r="AC53" s="91" t="s">
        <v>1511</v>
      </c>
      <c r="AD53" s="91" t="s">
        <v>186</v>
      </c>
      <c r="AE53" s="91">
        <v>30</v>
      </c>
      <c r="AF53" s="234">
        <v>40067</v>
      </c>
      <c r="AG53" s="91" t="s">
        <v>164</v>
      </c>
    </row>
    <row r="54" spans="1:33" x14ac:dyDescent="0.25">
      <c r="A54" s="3" t="s">
        <v>187</v>
      </c>
      <c r="B54" s="35" t="s">
        <v>535</v>
      </c>
      <c r="C54" s="3"/>
      <c r="D54" s="3" t="s">
        <v>188</v>
      </c>
      <c r="E54" s="3" t="s">
        <v>189</v>
      </c>
      <c r="F54" s="3" t="s">
        <v>190</v>
      </c>
      <c r="G54" s="3">
        <v>20600</v>
      </c>
      <c r="H54" s="3" t="s">
        <v>155</v>
      </c>
      <c r="I54" s="8">
        <v>493049</v>
      </c>
      <c r="J54" s="3">
        <v>448604</v>
      </c>
      <c r="K54" s="3">
        <v>447369</v>
      </c>
      <c r="L54" s="3">
        <v>514101</v>
      </c>
      <c r="M54" s="24">
        <v>506564</v>
      </c>
      <c r="N54" s="93">
        <f t="shared" si="10"/>
        <v>1286.85789</v>
      </c>
      <c r="O54" s="92">
        <f t="shared" si="11"/>
        <v>1062.2942719999999</v>
      </c>
      <c r="P54" s="92">
        <f t="shared" si="12"/>
        <v>1059.369792</v>
      </c>
      <c r="Q54" s="92">
        <f t="shared" si="13"/>
        <v>1217.3911679999999</v>
      </c>
      <c r="R54" s="94">
        <f t="shared" si="14"/>
        <v>1199.5435519999999</v>
      </c>
      <c r="S54" s="3">
        <v>67675.8</v>
      </c>
      <c r="T54" s="3">
        <v>61285.3</v>
      </c>
      <c r="U54" s="3">
        <v>59992.7</v>
      </c>
      <c r="V54" s="3">
        <v>72716.3</v>
      </c>
      <c r="W54" s="24">
        <v>68606.600000000006</v>
      </c>
      <c r="X54" s="92">
        <f t="shared" si="15"/>
        <v>183.41422800000001</v>
      </c>
      <c r="Y54" s="92">
        <f t="shared" si="16"/>
        <v>148.48792399999999</v>
      </c>
      <c r="Z54" s="92">
        <f t="shared" si="17"/>
        <v>148.079139</v>
      </c>
      <c r="AA54" s="92">
        <f t="shared" si="18"/>
        <v>170.16743100000002</v>
      </c>
      <c r="AB54" s="92">
        <f t="shared" si="19"/>
        <v>167.672684</v>
      </c>
      <c r="AC54" s="91" t="s">
        <v>1511</v>
      </c>
      <c r="AD54" s="91" t="s">
        <v>186</v>
      </c>
      <c r="AE54" s="91">
        <v>100</v>
      </c>
      <c r="AF54" s="234">
        <v>40135</v>
      </c>
      <c r="AG54" s="91" t="s">
        <v>164</v>
      </c>
    </row>
    <row r="55" spans="1:33" x14ac:dyDescent="0.25">
      <c r="A55" s="3" t="s">
        <v>536</v>
      </c>
      <c r="B55" s="35" t="s">
        <v>537</v>
      </c>
      <c r="C55" s="3" t="s">
        <v>510</v>
      </c>
      <c r="D55" s="3" t="s">
        <v>228</v>
      </c>
      <c r="E55" s="3" t="s">
        <v>538</v>
      </c>
      <c r="F55" s="3" t="s">
        <v>190</v>
      </c>
      <c r="G55" s="3">
        <v>20600</v>
      </c>
      <c r="H55" s="3" t="s">
        <v>155</v>
      </c>
      <c r="I55" s="8">
        <v>21563</v>
      </c>
      <c r="J55" s="3">
        <v>18701</v>
      </c>
      <c r="K55" s="3">
        <v>20072</v>
      </c>
      <c r="L55" s="3">
        <v>21281</v>
      </c>
      <c r="M55" s="24">
        <v>24400</v>
      </c>
      <c r="N55" s="93">
        <f t="shared" si="10"/>
        <v>56.279429999999998</v>
      </c>
      <c r="O55" s="92">
        <f t="shared" si="11"/>
        <v>44.283968000000002</v>
      </c>
      <c r="P55" s="92">
        <f t="shared" si="12"/>
        <v>47.530495999999999</v>
      </c>
      <c r="Q55" s="92">
        <f t="shared" si="13"/>
        <v>50.393407999999994</v>
      </c>
      <c r="R55" s="94">
        <f t="shared" si="14"/>
        <v>57.779199999999996</v>
      </c>
      <c r="S55" s="3">
        <v>3558.6</v>
      </c>
      <c r="T55" s="3">
        <v>2653.4</v>
      </c>
      <c r="U55" s="3">
        <v>3387.6</v>
      </c>
      <c r="V55" s="3">
        <v>3388.2</v>
      </c>
      <c r="W55" s="24">
        <v>3733.2</v>
      </c>
      <c r="X55" s="92">
        <f t="shared" si="15"/>
        <v>8.0214359999999996</v>
      </c>
      <c r="Y55" s="92">
        <f t="shared" si="16"/>
        <v>6.1900310000000003</v>
      </c>
      <c r="Z55" s="92">
        <f t="shared" si="17"/>
        <v>6.6438320000000006</v>
      </c>
      <c r="AA55" s="92">
        <f t="shared" si="18"/>
        <v>7.0440110000000002</v>
      </c>
      <c r="AB55" s="92">
        <f t="shared" si="19"/>
        <v>8.0764000000000014</v>
      </c>
      <c r="AC55" s="91" t="s">
        <v>1511</v>
      </c>
      <c r="AD55" s="91" t="s">
        <v>498</v>
      </c>
      <c r="AE55" s="91">
        <v>3.3</v>
      </c>
      <c r="AF55" s="234">
        <v>40134</v>
      </c>
      <c r="AG55" s="91" t="s">
        <v>164</v>
      </c>
    </row>
    <row r="56" spans="1:33" x14ac:dyDescent="0.25">
      <c r="A56" s="3" t="s">
        <v>159</v>
      </c>
      <c r="B56" s="35" t="s">
        <v>539</v>
      </c>
      <c r="C56" s="3" t="s">
        <v>408</v>
      </c>
      <c r="D56" s="3" t="s">
        <v>160</v>
      </c>
      <c r="E56" s="3" t="s">
        <v>161</v>
      </c>
      <c r="F56" s="3" t="s">
        <v>162</v>
      </c>
      <c r="G56" s="3">
        <v>20493</v>
      </c>
      <c r="H56" s="3" t="s">
        <v>155</v>
      </c>
      <c r="I56" s="8">
        <v>1183300</v>
      </c>
      <c r="J56" s="3">
        <v>1050186</v>
      </c>
      <c r="K56" s="3">
        <v>935666</v>
      </c>
      <c r="L56" s="3">
        <v>1314521</v>
      </c>
      <c r="M56" s="24">
        <v>1136574</v>
      </c>
      <c r="N56" s="93">
        <f t="shared" si="10"/>
        <v>3088.413</v>
      </c>
      <c r="O56" s="92">
        <f t="shared" si="11"/>
        <v>2486.8404479999999</v>
      </c>
      <c r="P56" s="92">
        <f t="shared" si="12"/>
        <v>2215.6570879999999</v>
      </c>
      <c r="Q56" s="92">
        <f t="shared" si="13"/>
        <v>3112.7857279999998</v>
      </c>
      <c r="R56" s="94">
        <f t="shared" si="14"/>
        <v>2691.407232</v>
      </c>
      <c r="S56" s="3">
        <v>173088.7</v>
      </c>
      <c r="T56" s="3">
        <v>153047.29999999999</v>
      </c>
      <c r="U56" s="3">
        <v>134916.4</v>
      </c>
      <c r="V56" s="3">
        <v>164742.20000000001</v>
      </c>
      <c r="W56" s="24">
        <v>136613.4</v>
      </c>
      <c r="X56" s="92">
        <f t="shared" si="15"/>
        <v>440.18759999999997</v>
      </c>
      <c r="Y56" s="92">
        <f t="shared" si="16"/>
        <v>347.61156599999998</v>
      </c>
      <c r="Z56" s="92">
        <f t="shared" si="17"/>
        <v>309.70544599999999</v>
      </c>
      <c r="AA56" s="92">
        <f t="shared" si="18"/>
        <v>435.10645099999999</v>
      </c>
      <c r="AB56" s="92">
        <f t="shared" si="19"/>
        <v>376.20599400000003</v>
      </c>
      <c r="AC56" s="91" t="s">
        <v>1511</v>
      </c>
      <c r="AD56" s="91" t="s">
        <v>163</v>
      </c>
      <c r="AE56" s="91">
        <v>500</v>
      </c>
      <c r="AF56" s="234">
        <v>40117</v>
      </c>
      <c r="AG56" s="91" t="s">
        <v>164</v>
      </c>
    </row>
    <row r="57" spans="1:33" x14ac:dyDescent="0.25">
      <c r="A57" s="3" t="s">
        <v>540</v>
      </c>
      <c r="B57" s="35" t="s">
        <v>541</v>
      </c>
      <c r="C57" s="3" t="s">
        <v>542</v>
      </c>
      <c r="D57" s="3" t="s">
        <v>228</v>
      </c>
      <c r="E57" s="3" t="s">
        <v>543</v>
      </c>
      <c r="F57" s="3" t="s">
        <v>544</v>
      </c>
      <c r="G57" s="3">
        <v>20690</v>
      </c>
      <c r="H57" s="3" t="s">
        <v>155</v>
      </c>
      <c r="I57" s="8">
        <v>12179</v>
      </c>
      <c r="J57" s="3">
        <v>11668</v>
      </c>
      <c r="K57" s="3">
        <v>12190</v>
      </c>
      <c r="L57" s="3">
        <v>11922</v>
      </c>
      <c r="M57" s="24">
        <v>11943</v>
      </c>
      <c r="N57" s="93">
        <f t="shared" si="10"/>
        <v>31.787189999999999</v>
      </c>
      <c r="O57" s="92">
        <f t="shared" si="11"/>
        <v>27.629823999999996</v>
      </c>
      <c r="P57" s="92">
        <f t="shared" si="12"/>
        <v>28.865919999999999</v>
      </c>
      <c r="Q57" s="92">
        <f t="shared" si="13"/>
        <v>28.231295999999997</v>
      </c>
      <c r="R57" s="94">
        <f t="shared" si="14"/>
        <v>28.281023999999999</v>
      </c>
      <c r="S57" s="3">
        <v>1636.6</v>
      </c>
      <c r="T57" s="3">
        <v>1433.6</v>
      </c>
      <c r="U57" s="3">
        <v>1781.7</v>
      </c>
      <c r="V57" s="3">
        <v>1598</v>
      </c>
      <c r="W57" s="24">
        <v>1575.5</v>
      </c>
      <c r="X57" s="92">
        <f t="shared" si="15"/>
        <v>4.5305879999999998</v>
      </c>
      <c r="Y57" s="92">
        <f t="shared" si="16"/>
        <v>3.8621080000000001</v>
      </c>
      <c r="Z57" s="92">
        <f t="shared" si="17"/>
        <v>4.0348900000000008</v>
      </c>
      <c r="AA57" s="92">
        <f t="shared" si="18"/>
        <v>3.9461820000000003</v>
      </c>
      <c r="AB57" s="92">
        <f t="shared" si="19"/>
        <v>3.9531330000000002</v>
      </c>
      <c r="AC57" s="91" t="s">
        <v>1511</v>
      </c>
      <c r="AD57" s="91" t="s">
        <v>292</v>
      </c>
      <c r="AE57" s="91">
        <v>6.92</v>
      </c>
      <c r="AF57" s="234">
        <v>40140</v>
      </c>
      <c r="AG57" s="91" t="s">
        <v>164</v>
      </c>
    </row>
    <row r="58" spans="1:33" x14ac:dyDescent="0.25">
      <c r="A58" s="3" t="s">
        <v>545</v>
      </c>
      <c r="B58" s="35" t="s">
        <v>546</v>
      </c>
      <c r="C58" s="3" t="s">
        <v>425</v>
      </c>
      <c r="D58" s="3" t="s">
        <v>511</v>
      </c>
      <c r="E58" s="3" t="s">
        <v>547</v>
      </c>
      <c r="F58" s="3" t="s">
        <v>544</v>
      </c>
      <c r="G58" s="3">
        <v>20690</v>
      </c>
      <c r="H58" s="3" t="s">
        <v>155</v>
      </c>
      <c r="I58" s="8">
        <v>13405</v>
      </c>
      <c r="J58" s="3">
        <v>10099</v>
      </c>
      <c r="K58" s="3">
        <v>10398</v>
      </c>
      <c r="L58" s="3">
        <v>9976</v>
      </c>
      <c r="M58" s="24">
        <v>10430</v>
      </c>
      <c r="N58" s="93">
        <f t="shared" si="10"/>
        <v>34.987049999999996</v>
      </c>
      <c r="O58" s="92">
        <f t="shared" si="11"/>
        <v>23.914431999999998</v>
      </c>
      <c r="P58" s="92">
        <f t="shared" si="12"/>
        <v>24.622464000000001</v>
      </c>
      <c r="Q58" s="92">
        <f t="shared" si="13"/>
        <v>23.623167999999996</v>
      </c>
      <c r="R58" s="94">
        <f t="shared" si="14"/>
        <v>24.698239999999998</v>
      </c>
      <c r="S58" s="3">
        <v>2481.6</v>
      </c>
      <c r="T58" s="3">
        <v>1742.2</v>
      </c>
      <c r="U58" s="3">
        <v>2038</v>
      </c>
      <c r="V58" s="3">
        <v>1940.3</v>
      </c>
      <c r="W58" s="24">
        <v>1906.5</v>
      </c>
      <c r="X58" s="92">
        <f t="shared" si="15"/>
        <v>4.9866599999999996</v>
      </c>
      <c r="Y58" s="92">
        <f t="shared" si="16"/>
        <v>3.3427690000000001</v>
      </c>
      <c r="Z58" s="92">
        <f t="shared" si="17"/>
        <v>3.4417380000000004</v>
      </c>
      <c r="AA58" s="92">
        <f t="shared" si="18"/>
        <v>3.3020559999999999</v>
      </c>
      <c r="AB58" s="92">
        <f t="shared" si="19"/>
        <v>3.4523300000000003</v>
      </c>
      <c r="AC58" s="91" t="s">
        <v>1511</v>
      </c>
      <c r="AD58" s="91" t="s">
        <v>498</v>
      </c>
      <c r="AE58" s="91">
        <v>6.92</v>
      </c>
      <c r="AF58" s="234">
        <v>40141</v>
      </c>
      <c r="AG58" s="91" t="s">
        <v>164</v>
      </c>
    </row>
    <row r="59" spans="1:33" x14ac:dyDescent="0.25">
      <c r="A59" s="3" t="s">
        <v>548</v>
      </c>
      <c r="B59" s="35" t="s">
        <v>549</v>
      </c>
      <c r="C59" s="3" t="s">
        <v>510</v>
      </c>
      <c r="D59" s="3" t="s">
        <v>228</v>
      </c>
      <c r="E59" s="3" t="s">
        <v>550</v>
      </c>
      <c r="F59" s="3" t="s">
        <v>551</v>
      </c>
      <c r="G59" s="3">
        <v>20870</v>
      </c>
      <c r="H59" s="3" t="s">
        <v>155</v>
      </c>
      <c r="I59" s="8">
        <v>10105</v>
      </c>
      <c r="J59" s="3">
        <v>7540</v>
      </c>
      <c r="K59" s="3">
        <v>9099</v>
      </c>
      <c r="L59" s="3">
        <v>8982</v>
      </c>
      <c r="M59" s="24">
        <v>11471</v>
      </c>
      <c r="N59" s="93">
        <f t="shared" si="10"/>
        <v>26.37405</v>
      </c>
      <c r="O59" s="92">
        <f t="shared" si="11"/>
        <v>17.854719999999997</v>
      </c>
      <c r="P59" s="92">
        <f t="shared" si="12"/>
        <v>21.546431999999999</v>
      </c>
      <c r="Q59" s="92">
        <f t="shared" si="13"/>
        <v>21.269376000000001</v>
      </c>
      <c r="R59" s="94">
        <f t="shared" si="14"/>
        <v>27.163327999999996</v>
      </c>
      <c r="S59" s="3">
        <v>1654</v>
      </c>
      <c r="T59" s="3">
        <v>1083.3</v>
      </c>
      <c r="U59" s="3">
        <v>1478</v>
      </c>
      <c r="V59" s="3">
        <v>1368.7</v>
      </c>
      <c r="W59" s="24">
        <v>1536.7</v>
      </c>
      <c r="X59" s="92">
        <f t="shared" si="15"/>
        <v>3.7590599999999998</v>
      </c>
      <c r="Y59" s="92">
        <f t="shared" si="16"/>
        <v>2.4957400000000001</v>
      </c>
      <c r="Z59" s="92">
        <f t="shared" si="17"/>
        <v>3.0117690000000001</v>
      </c>
      <c r="AA59" s="92">
        <f t="shared" si="18"/>
        <v>2.9730420000000004</v>
      </c>
      <c r="AB59" s="92">
        <f t="shared" si="19"/>
        <v>3.7969010000000001</v>
      </c>
      <c r="AC59" s="91" t="s">
        <v>1511</v>
      </c>
      <c r="AD59" s="91" t="s">
        <v>292</v>
      </c>
      <c r="AE59" s="91">
        <v>6.6</v>
      </c>
      <c r="AF59" s="234">
        <v>40128</v>
      </c>
      <c r="AG59" s="91" t="s">
        <v>164</v>
      </c>
    </row>
    <row r="60" spans="1:33" s="22" customFormat="1" ht="27" x14ac:dyDescent="0.25">
      <c r="A60" s="5" t="s">
        <v>361</v>
      </c>
      <c r="B60" s="35" t="s">
        <v>552</v>
      </c>
      <c r="C60" s="3" t="s">
        <v>522</v>
      </c>
      <c r="D60" s="3" t="s">
        <v>294</v>
      </c>
      <c r="E60" s="5" t="s">
        <v>362</v>
      </c>
      <c r="F60" s="3" t="s">
        <v>363</v>
      </c>
      <c r="G60" s="3">
        <v>20100</v>
      </c>
      <c r="H60" s="3" t="s">
        <v>155</v>
      </c>
      <c r="I60" s="8">
        <v>52417</v>
      </c>
      <c r="J60" s="3">
        <v>45991</v>
      </c>
      <c r="K60" s="3">
        <v>39348</v>
      </c>
      <c r="L60" s="5">
        <v>50004</v>
      </c>
      <c r="M60" s="24">
        <v>49315</v>
      </c>
      <c r="N60" s="93">
        <f t="shared" si="10"/>
        <v>136.80837</v>
      </c>
      <c r="O60" s="92">
        <f t="shared" si="11"/>
        <v>108.90668799999999</v>
      </c>
      <c r="P60" s="92">
        <f t="shared" si="12"/>
        <v>93.176063999999997</v>
      </c>
      <c r="Q60" s="92">
        <f t="shared" si="13"/>
        <v>118.40947199999999</v>
      </c>
      <c r="R60" s="94">
        <f t="shared" si="14"/>
        <v>116.77791999999999</v>
      </c>
      <c r="S60" s="3">
        <v>7027.2</v>
      </c>
      <c r="T60" s="3">
        <v>6262.8</v>
      </c>
      <c r="U60" s="3">
        <v>5157.6000000000004</v>
      </c>
      <c r="V60" s="3">
        <v>6365.6</v>
      </c>
      <c r="W60" s="24">
        <v>6514.9</v>
      </c>
      <c r="X60" s="92">
        <f t="shared" si="15"/>
        <v>19.499123999999998</v>
      </c>
      <c r="Y60" s="92">
        <f t="shared" si="16"/>
        <v>15.223021000000001</v>
      </c>
      <c r="Z60" s="92">
        <f t="shared" si="17"/>
        <v>13.024188000000001</v>
      </c>
      <c r="AA60" s="92">
        <f t="shared" si="18"/>
        <v>16.551324000000001</v>
      </c>
      <c r="AB60" s="92">
        <f t="shared" si="19"/>
        <v>16.323265000000003</v>
      </c>
      <c r="AC60" s="91" t="s">
        <v>1511</v>
      </c>
      <c r="AD60" s="91" t="s">
        <v>226</v>
      </c>
      <c r="AE60" s="91">
        <v>17.7</v>
      </c>
      <c r="AF60" s="234">
        <v>40129</v>
      </c>
      <c r="AG60" s="91" t="s">
        <v>164</v>
      </c>
    </row>
    <row r="61" spans="1:33" ht="27" x14ac:dyDescent="0.25">
      <c r="A61" s="3" t="s">
        <v>553</v>
      </c>
      <c r="B61" s="35" t="s">
        <v>554</v>
      </c>
      <c r="C61" s="3" t="s">
        <v>434</v>
      </c>
      <c r="D61" s="3" t="s">
        <v>348</v>
      </c>
      <c r="E61" s="3" t="s">
        <v>555</v>
      </c>
      <c r="F61" s="3" t="s">
        <v>556</v>
      </c>
      <c r="G61" s="3">
        <v>20540</v>
      </c>
      <c r="H61" s="3" t="s">
        <v>155</v>
      </c>
      <c r="I61" s="8">
        <v>5579</v>
      </c>
      <c r="J61" s="3">
        <v>7168</v>
      </c>
      <c r="K61" s="3">
        <v>14773</v>
      </c>
      <c r="L61" s="3">
        <v>22002</v>
      </c>
      <c r="M61" s="24">
        <v>23059</v>
      </c>
      <c r="N61" s="93">
        <f t="shared" si="10"/>
        <v>14.561189999999998</v>
      </c>
      <c r="O61" s="92">
        <f t="shared" si="11"/>
        <v>16.973824</v>
      </c>
      <c r="P61" s="92">
        <f t="shared" si="12"/>
        <v>34.982464</v>
      </c>
      <c r="Q61" s="92">
        <f t="shared" si="13"/>
        <v>52.100735999999998</v>
      </c>
      <c r="R61" s="94">
        <f t="shared" si="14"/>
        <v>54.603712000000002</v>
      </c>
      <c r="S61" s="3">
        <v>1004.8</v>
      </c>
      <c r="T61" s="3">
        <v>1202.0999999999999</v>
      </c>
      <c r="U61" s="3">
        <v>2117.1</v>
      </c>
      <c r="V61" s="3">
        <v>2739.7</v>
      </c>
      <c r="W61" s="24">
        <v>2808</v>
      </c>
      <c r="X61" s="92">
        <f t="shared" si="15"/>
        <v>2.0753879999999998</v>
      </c>
      <c r="Y61" s="92">
        <f t="shared" si="16"/>
        <v>2.3726080000000001</v>
      </c>
      <c r="Z61" s="92">
        <f t="shared" si="17"/>
        <v>4.8898630000000001</v>
      </c>
      <c r="AA61" s="92">
        <f t="shared" si="18"/>
        <v>7.2826620000000002</v>
      </c>
      <c r="AB61" s="92">
        <f t="shared" si="19"/>
        <v>7.6325290000000008</v>
      </c>
      <c r="AC61" s="91" t="s">
        <v>1511</v>
      </c>
      <c r="AD61" s="91" t="s">
        <v>292</v>
      </c>
      <c r="AE61" s="91">
        <v>8.8000000000000007</v>
      </c>
      <c r="AF61" s="234">
        <v>40136</v>
      </c>
      <c r="AG61" s="91" t="s">
        <v>164</v>
      </c>
    </row>
    <row r="62" spans="1:33" ht="27" x14ac:dyDescent="0.25">
      <c r="A62" s="3" t="s">
        <v>557</v>
      </c>
      <c r="B62" s="35" t="s">
        <v>558</v>
      </c>
      <c r="C62" s="3" t="s">
        <v>425</v>
      </c>
      <c r="D62" s="3" t="s">
        <v>348</v>
      </c>
      <c r="E62" s="3" t="s">
        <v>559</v>
      </c>
      <c r="F62" s="3" t="s">
        <v>560</v>
      </c>
      <c r="G62" s="3">
        <v>20709</v>
      </c>
      <c r="H62" s="3" t="s">
        <v>155</v>
      </c>
      <c r="I62" s="8">
        <v>14168</v>
      </c>
      <c r="J62" s="3">
        <v>13071</v>
      </c>
      <c r="K62" s="3">
        <v>12384</v>
      </c>
      <c r="L62" s="3">
        <v>13735</v>
      </c>
      <c r="M62" s="24">
        <v>14363</v>
      </c>
      <c r="N62" s="93">
        <f t="shared" si="10"/>
        <v>36.978479999999998</v>
      </c>
      <c r="O62" s="92">
        <f t="shared" si="11"/>
        <v>30.952127999999998</v>
      </c>
      <c r="P62" s="92">
        <f t="shared" si="12"/>
        <v>29.325311999999997</v>
      </c>
      <c r="Q62" s="92">
        <f t="shared" si="13"/>
        <v>32.524479999999997</v>
      </c>
      <c r="R62" s="94">
        <f t="shared" si="14"/>
        <v>34.011583999999992</v>
      </c>
      <c r="S62" s="3">
        <v>1815.7</v>
      </c>
      <c r="T62" s="3">
        <v>1608.7</v>
      </c>
      <c r="U62" s="3">
        <v>1756.3</v>
      </c>
      <c r="V62" s="3">
        <v>1805.3</v>
      </c>
      <c r="W62" s="24">
        <v>1861.3</v>
      </c>
      <c r="X62" s="92">
        <f t="shared" si="15"/>
        <v>5.2704960000000005</v>
      </c>
      <c r="Y62" s="92">
        <f t="shared" si="16"/>
        <v>4.3265010000000004</v>
      </c>
      <c r="Z62" s="92">
        <f t="shared" si="17"/>
        <v>4.0991040000000005</v>
      </c>
      <c r="AA62" s="92">
        <f t="shared" si="18"/>
        <v>4.5462850000000001</v>
      </c>
      <c r="AB62" s="92">
        <f t="shared" si="19"/>
        <v>4.7541530000000005</v>
      </c>
      <c r="AC62" s="91" t="s">
        <v>1511</v>
      </c>
      <c r="AD62" s="91" t="s">
        <v>292</v>
      </c>
      <c r="AE62" s="91">
        <v>6.92</v>
      </c>
      <c r="AF62" s="234">
        <v>40129</v>
      </c>
      <c r="AG62" s="91" t="s">
        <v>164</v>
      </c>
    </row>
    <row r="63" spans="1:33" x14ac:dyDescent="0.25">
      <c r="A63" s="3" t="s">
        <v>561</v>
      </c>
      <c r="B63" s="35" t="s">
        <v>562</v>
      </c>
      <c r="C63" s="3"/>
      <c r="D63" s="3" t="s">
        <v>563</v>
      </c>
      <c r="E63" s="3" t="s">
        <v>564</v>
      </c>
      <c r="F63" s="3" t="s">
        <v>298</v>
      </c>
      <c r="G63" s="3">
        <v>20120</v>
      </c>
      <c r="H63" s="3" t="s">
        <v>155</v>
      </c>
      <c r="I63" s="8">
        <v>18614</v>
      </c>
      <c r="J63" s="3">
        <v>19077</v>
      </c>
      <c r="K63" s="3">
        <v>16820</v>
      </c>
      <c r="L63" s="3">
        <v>18730</v>
      </c>
      <c r="M63" s="24">
        <v>20567</v>
      </c>
      <c r="N63" s="93">
        <f t="shared" si="10"/>
        <v>48.582540000000002</v>
      </c>
      <c r="O63" s="92">
        <f t="shared" si="11"/>
        <v>45.174335999999997</v>
      </c>
      <c r="P63" s="92">
        <f t="shared" si="12"/>
        <v>39.829759999999993</v>
      </c>
      <c r="Q63" s="92">
        <f t="shared" si="13"/>
        <v>44.352640000000001</v>
      </c>
      <c r="R63" s="94">
        <f t="shared" si="14"/>
        <v>48.702655999999998</v>
      </c>
      <c r="S63" s="3">
        <v>2315</v>
      </c>
      <c r="T63" s="3">
        <v>2155</v>
      </c>
      <c r="U63" s="3">
        <v>2300.4</v>
      </c>
      <c r="V63" s="3">
        <v>2354</v>
      </c>
      <c r="W63" s="24">
        <v>2390.1999999999998</v>
      </c>
      <c r="X63" s="92">
        <f t="shared" si="15"/>
        <v>6.9244080000000006</v>
      </c>
      <c r="Y63" s="92">
        <f t="shared" si="16"/>
        <v>6.3144869999999997</v>
      </c>
      <c r="Z63" s="92">
        <f t="shared" si="17"/>
        <v>5.5674200000000003</v>
      </c>
      <c r="AA63" s="92">
        <f t="shared" si="18"/>
        <v>6.19963</v>
      </c>
      <c r="AB63" s="92">
        <f t="shared" si="19"/>
        <v>6.8076770000000009</v>
      </c>
      <c r="AC63" s="91" t="s">
        <v>1511</v>
      </c>
      <c r="AD63" s="91" t="s">
        <v>292</v>
      </c>
      <c r="AE63" s="91">
        <v>3.3</v>
      </c>
      <c r="AF63" s="234">
        <v>40092</v>
      </c>
      <c r="AG63" s="91" t="s">
        <v>164</v>
      </c>
    </row>
    <row r="64" spans="1:33" x14ac:dyDescent="0.25">
      <c r="A64" s="3" t="s">
        <v>565</v>
      </c>
      <c r="B64" s="35" t="s">
        <v>566</v>
      </c>
      <c r="C64" s="3" t="s">
        <v>567</v>
      </c>
      <c r="D64" s="3" t="s">
        <v>568</v>
      </c>
      <c r="E64" s="3" t="s">
        <v>569</v>
      </c>
      <c r="F64" s="3" t="s">
        <v>298</v>
      </c>
      <c r="G64" s="3">
        <v>20120</v>
      </c>
      <c r="H64" s="3" t="s">
        <v>155</v>
      </c>
      <c r="I64" s="8">
        <v>16828</v>
      </c>
      <c r="J64" s="3">
        <v>13407</v>
      </c>
      <c r="K64" s="3">
        <v>14334</v>
      </c>
      <c r="L64" s="3">
        <v>16723</v>
      </c>
      <c r="M64" s="24">
        <v>18935</v>
      </c>
      <c r="N64" s="93">
        <f t="shared" si="10"/>
        <v>43.921079999999996</v>
      </c>
      <c r="O64" s="92">
        <f t="shared" si="11"/>
        <v>31.747775999999998</v>
      </c>
      <c r="P64" s="92">
        <f t="shared" si="12"/>
        <v>33.942912</v>
      </c>
      <c r="Q64" s="92">
        <f t="shared" si="13"/>
        <v>39.600063999999996</v>
      </c>
      <c r="R64" s="94">
        <f t="shared" si="14"/>
        <v>44.838079999999998</v>
      </c>
      <c r="S64" s="3">
        <v>2696.9</v>
      </c>
      <c r="T64" s="3">
        <v>2243.6999999999998</v>
      </c>
      <c r="U64" s="3">
        <v>2238.8000000000002</v>
      </c>
      <c r="V64" s="3">
        <v>2673.7</v>
      </c>
      <c r="W64" s="24">
        <v>3006.5</v>
      </c>
      <c r="X64" s="92">
        <f t="shared" si="15"/>
        <v>6.2600159999999994</v>
      </c>
      <c r="Y64" s="92">
        <f t="shared" si="16"/>
        <v>4.4377170000000001</v>
      </c>
      <c r="Z64" s="92">
        <f t="shared" si="17"/>
        <v>4.7445539999999999</v>
      </c>
      <c r="AA64" s="92">
        <f t="shared" si="18"/>
        <v>5.5353130000000004</v>
      </c>
      <c r="AB64" s="92">
        <f t="shared" si="19"/>
        <v>6.2674850000000006</v>
      </c>
      <c r="AC64" s="91" t="s">
        <v>1511</v>
      </c>
      <c r="AD64" s="91" t="s">
        <v>304</v>
      </c>
      <c r="AE64" s="91">
        <v>10.39</v>
      </c>
      <c r="AF64" s="234">
        <v>40562</v>
      </c>
      <c r="AG64" s="91" t="s">
        <v>164</v>
      </c>
    </row>
    <row r="65" spans="1:33" x14ac:dyDescent="0.25">
      <c r="A65" s="3" t="s">
        <v>289</v>
      </c>
      <c r="B65" s="35" t="s">
        <v>570</v>
      </c>
      <c r="C65" s="3" t="s">
        <v>401</v>
      </c>
      <c r="D65" s="3" t="s">
        <v>228</v>
      </c>
      <c r="E65" s="3" t="s">
        <v>290</v>
      </c>
      <c r="F65" s="3" t="s">
        <v>291</v>
      </c>
      <c r="G65" s="3">
        <v>20400</v>
      </c>
      <c r="H65" s="3" t="s">
        <v>155</v>
      </c>
      <c r="I65" s="8">
        <v>45292</v>
      </c>
      <c r="J65" s="3">
        <v>52111</v>
      </c>
      <c r="K65" s="3">
        <v>71148</v>
      </c>
      <c r="L65" s="3">
        <v>95694</v>
      </c>
      <c r="M65" s="24">
        <v>96097</v>
      </c>
      <c r="N65" s="93">
        <f t="shared" si="10"/>
        <v>118.21212</v>
      </c>
      <c r="O65" s="92">
        <f t="shared" si="11"/>
        <v>123.398848</v>
      </c>
      <c r="P65" s="92">
        <f t="shared" si="12"/>
        <v>168.47846399999997</v>
      </c>
      <c r="Q65" s="92">
        <f t="shared" si="13"/>
        <v>226.60339199999999</v>
      </c>
      <c r="R65" s="94">
        <f t="shared" si="14"/>
        <v>227.55769599999999</v>
      </c>
      <c r="S65" s="3">
        <v>6028.6</v>
      </c>
      <c r="T65" s="3">
        <v>6000</v>
      </c>
      <c r="U65" s="3">
        <v>9482.7999999999993</v>
      </c>
      <c r="V65" s="3">
        <v>10563.1</v>
      </c>
      <c r="W65" s="24">
        <v>11802.1</v>
      </c>
      <c r="X65" s="92">
        <f t="shared" si="15"/>
        <v>16.848624000000001</v>
      </c>
      <c r="Y65" s="92">
        <f t="shared" si="16"/>
        <v>17.248741000000003</v>
      </c>
      <c r="Z65" s="92">
        <f t="shared" si="17"/>
        <v>23.549988000000003</v>
      </c>
      <c r="AA65" s="92">
        <f t="shared" si="18"/>
        <v>31.674714000000002</v>
      </c>
      <c r="AB65" s="92">
        <f t="shared" si="19"/>
        <v>31.808107</v>
      </c>
      <c r="AC65" s="91" t="s">
        <v>1511</v>
      </c>
      <c r="AD65" s="91" t="s">
        <v>292</v>
      </c>
      <c r="AE65" s="91">
        <v>6.6</v>
      </c>
      <c r="AF65" s="234">
        <v>40128</v>
      </c>
      <c r="AG65" s="91" t="s">
        <v>164</v>
      </c>
    </row>
    <row r="66" spans="1:33" x14ac:dyDescent="0.25">
      <c r="A66" s="3" t="s">
        <v>571</v>
      </c>
      <c r="B66" s="35" t="s">
        <v>572</v>
      </c>
      <c r="C66" s="3" t="s">
        <v>573</v>
      </c>
      <c r="D66" s="3" t="s">
        <v>348</v>
      </c>
      <c r="E66" s="3" t="s">
        <v>574</v>
      </c>
      <c r="F66" s="3" t="s">
        <v>575</v>
      </c>
      <c r="G66" s="3">
        <v>20213</v>
      </c>
      <c r="H66" s="3" t="s">
        <v>155</v>
      </c>
      <c r="I66" s="8">
        <v>12631</v>
      </c>
      <c r="J66" s="3">
        <v>12662</v>
      </c>
      <c r="K66" s="3">
        <v>13735</v>
      </c>
      <c r="L66" s="3">
        <v>13006</v>
      </c>
      <c r="M66" s="24">
        <v>13337</v>
      </c>
      <c r="N66" s="93">
        <f t="shared" si="10"/>
        <v>32.966909999999999</v>
      </c>
      <c r="O66" s="92">
        <f t="shared" si="11"/>
        <v>29.983615999999998</v>
      </c>
      <c r="P66" s="92">
        <f t="shared" si="12"/>
        <v>32.524479999999997</v>
      </c>
      <c r="Q66" s="92">
        <f t="shared" si="13"/>
        <v>30.798207999999999</v>
      </c>
      <c r="R66" s="94">
        <f t="shared" si="14"/>
        <v>31.582015999999999</v>
      </c>
      <c r="S66" s="3">
        <v>1621.4</v>
      </c>
      <c r="T66" s="3">
        <v>1390.2</v>
      </c>
      <c r="U66" s="3">
        <v>1887.7</v>
      </c>
      <c r="V66" s="3">
        <v>1615.8</v>
      </c>
      <c r="W66" s="24">
        <v>1636.6</v>
      </c>
      <c r="X66" s="92">
        <f t="shared" si="15"/>
        <v>4.6987319999999997</v>
      </c>
      <c r="Y66" s="92">
        <f t="shared" si="16"/>
        <v>4.191122</v>
      </c>
      <c r="Z66" s="92">
        <f t="shared" si="17"/>
        <v>4.5462850000000001</v>
      </c>
      <c r="AA66" s="92">
        <f t="shared" si="18"/>
        <v>4.3049859999999995</v>
      </c>
      <c r="AB66" s="92">
        <f t="shared" si="19"/>
        <v>4.4145470000000007</v>
      </c>
      <c r="AC66" s="91" t="s">
        <v>1511</v>
      </c>
      <c r="AD66" s="91" t="s">
        <v>292</v>
      </c>
      <c r="AE66" s="91">
        <v>4.5999999999999996</v>
      </c>
      <c r="AF66" s="234">
        <v>40112</v>
      </c>
      <c r="AG66" s="91" t="s">
        <v>164</v>
      </c>
    </row>
    <row r="67" spans="1:33" x14ac:dyDescent="0.25">
      <c r="A67" s="3" t="s">
        <v>576</v>
      </c>
      <c r="B67" s="35" t="s">
        <v>577</v>
      </c>
      <c r="C67" s="3" t="s">
        <v>573</v>
      </c>
      <c r="D67" s="3" t="s">
        <v>348</v>
      </c>
      <c r="E67" s="3" t="s">
        <v>578</v>
      </c>
      <c r="F67" s="3" t="s">
        <v>575</v>
      </c>
      <c r="G67" s="3">
        <v>20213</v>
      </c>
      <c r="H67" s="3" t="s">
        <v>155</v>
      </c>
      <c r="I67" s="8">
        <v>11397</v>
      </c>
      <c r="J67" s="3">
        <v>14421</v>
      </c>
      <c r="K67" s="3">
        <v>15581</v>
      </c>
      <c r="L67" s="3">
        <v>14368</v>
      </c>
      <c r="M67" s="24">
        <v>14980</v>
      </c>
      <c r="N67" s="93">
        <f t="shared" si="10"/>
        <v>29.746169999999999</v>
      </c>
      <c r="O67" s="92">
        <f t="shared" si="11"/>
        <v>34.148927999999998</v>
      </c>
      <c r="P67" s="92">
        <f t="shared" si="12"/>
        <v>36.895807999999995</v>
      </c>
      <c r="Q67" s="92">
        <f t="shared" si="13"/>
        <v>34.023423999999999</v>
      </c>
      <c r="R67" s="94">
        <f t="shared" si="14"/>
        <v>35.472639999999998</v>
      </c>
      <c r="S67" s="3">
        <v>1493.2</v>
      </c>
      <c r="T67" s="3">
        <v>1553.1</v>
      </c>
      <c r="U67" s="3">
        <v>2100.4</v>
      </c>
      <c r="V67" s="3">
        <v>1762.4</v>
      </c>
      <c r="W67" s="24">
        <v>1811.5</v>
      </c>
      <c r="X67" s="92">
        <f t="shared" si="15"/>
        <v>4.2396840000000005</v>
      </c>
      <c r="Y67" s="92">
        <f t="shared" si="16"/>
        <v>4.7733510000000008</v>
      </c>
      <c r="Z67" s="92">
        <f t="shared" si="17"/>
        <v>5.1573110000000009</v>
      </c>
      <c r="AA67" s="92">
        <f t="shared" si="18"/>
        <v>4.755808</v>
      </c>
      <c r="AB67" s="92">
        <f t="shared" si="19"/>
        <v>4.95838</v>
      </c>
      <c r="AC67" s="91" t="s">
        <v>1511</v>
      </c>
      <c r="AD67" s="91" t="s">
        <v>292</v>
      </c>
      <c r="AE67" s="91">
        <v>4.5999999999999996</v>
      </c>
      <c r="AF67" s="234">
        <v>40140</v>
      </c>
      <c r="AG67" s="91" t="s">
        <v>164</v>
      </c>
    </row>
    <row r="68" spans="1:33" x14ac:dyDescent="0.25">
      <c r="A68" s="5" t="s">
        <v>579</v>
      </c>
      <c r="B68" s="35" t="s">
        <v>580</v>
      </c>
      <c r="C68" s="3" t="s">
        <v>581</v>
      </c>
      <c r="D68" s="3" t="s">
        <v>228</v>
      </c>
      <c r="E68" s="5" t="s">
        <v>582</v>
      </c>
      <c r="F68" s="3" t="s">
        <v>185</v>
      </c>
      <c r="G68" s="3">
        <v>20305</v>
      </c>
      <c r="H68" s="3" t="s">
        <v>155</v>
      </c>
      <c r="I68" s="8">
        <v>41193</v>
      </c>
      <c r="J68" s="3">
        <v>39150</v>
      </c>
      <c r="K68" s="3">
        <v>36177</v>
      </c>
      <c r="L68" s="5">
        <v>40230</v>
      </c>
      <c r="M68" s="24">
        <v>38574</v>
      </c>
      <c r="N68" s="93">
        <f t="shared" si="10"/>
        <v>107.51373</v>
      </c>
      <c r="O68" s="92">
        <f t="shared" si="11"/>
        <v>92.7072</v>
      </c>
      <c r="P68" s="92">
        <f t="shared" si="12"/>
        <v>85.667135999999999</v>
      </c>
      <c r="Q68" s="92">
        <f t="shared" si="13"/>
        <v>95.26464</v>
      </c>
      <c r="R68" s="94">
        <f t="shared" si="14"/>
        <v>91.343231999999986</v>
      </c>
      <c r="S68" s="3">
        <v>5942</v>
      </c>
      <c r="T68" s="3">
        <v>5354.2</v>
      </c>
      <c r="U68" s="3">
        <v>4708.3</v>
      </c>
      <c r="V68" s="3">
        <v>5370.4</v>
      </c>
      <c r="W68" s="24">
        <v>5187</v>
      </c>
      <c r="X68" s="92">
        <f t="shared" si="15"/>
        <v>15.323796</v>
      </c>
      <c r="Y68" s="92">
        <f t="shared" si="16"/>
        <v>12.958650000000002</v>
      </c>
      <c r="Z68" s="92">
        <f t="shared" si="17"/>
        <v>11.974587000000001</v>
      </c>
      <c r="AA68" s="92">
        <f t="shared" si="18"/>
        <v>13.316130000000001</v>
      </c>
      <c r="AB68" s="92">
        <f t="shared" si="19"/>
        <v>12.767994</v>
      </c>
      <c r="AC68" s="91" t="s">
        <v>1511</v>
      </c>
      <c r="AD68" s="91" t="s">
        <v>226</v>
      </c>
      <c r="AE68" s="91">
        <v>16</v>
      </c>
      <c r="AF68" s="234">
        <v>40127</v>
      </c>
      <c r="AG68" s="91" t="s">
        <v>164</v>
      </c>
    </row>
    <row r="69" spans="1:33" x14ac:dyDescent="0.25">
      <c r="A69" s="3" t="s">
        <v>367</v>
      </c>
      <c r="B69" s="35" t="s">
        <v>583</v>
      </c>
      <c r="C69" s="3" t="s">
        <v>584</v>
      </c>
      <c r="D69" s="3" t="s">
        <v>228</v>
      </c>
      <c r="E69" s="3" t="s">
        <v>368</v>
      </c>
      <c r="F69" s="3" t="s">
        <v>185</v>
      </c>
      <c r="G69" s="3">
        <v>20305</v>
      </c>
      <c r="H69" s="3" t="s">
        <v>155</v>
      </c>
      <c r="I69" s="8">
        <v>40360</v>
      </c>
      <c r="J69" s="3">
        <v>37051</v>
      </c>
      <c r="K69" s="3">
        <v>33318</v>
      </c>
      <c r="L69" s="3">
        <v>46358</v>
      </c>
      <c r="M69" s="24">
        <v>46969</v>
      </c>
      <c r="N69" s="93">
        <f t="shared" si="10"/>
        <v>105.33959999999999</v>
      </c>
      <c r="O69" s="92">
        <f t="shared" si="11"/>
        <v>87.736767999999998</v>
      </c>
      <c r="P69" s="92">
        <f t="shared" si="12"/>
        <v>78.897023999999988</v>
      </c>
      <c r="Q69" s="92">
        <f t="shared" si="13"/>
        <v>109.77574399999999</v>
      </c>
      <c r="R69" s="94">
        <f t="shared" si="14"/>
        <v>111.22259199999999</v>
      </c>
      <c r="S69" s="3">
        <v>5963.6</v>
      </c>
      <c r="T69" s="3">
        <v>5476.6</v>
      </c>
      <c r="U69" s="3">
        <v>4782.3999999999996</v>
      </c>
      <c r="V69" s="3">
        <v>6249.9</v>
      </c>
      <c r="W69" s="24">
        <v>6232.1</v>
      </c>
      <c r="X69" s="92">
        <f t="shared" si="15"/>
        <v>15.013920000000001</v>
      </c>
      <c r="Y69" s="92">
        <f t="shared" si="16"/>
        <v>12.263881000000001</v>
      </c>
      <c r="Z69" s="92">
        <f t="shared" si="17"/>
        <v>11.028257999999999</v>
      </c>
      <c r="AA69" s="92">
        <f t="shared" si="18"/>
        <v>15.344498000000002</v>
      </c>
      <c r="AB69" s="92">
        <f t="shared" si="19"/>
        <v>15.546739000000001</v>
      </c>
      <c r="AC69" s="91" t="s">
        <v>1511</v>
      </c>
      <c r="AD69" s="91" t="s">
        <v>226</v>
      </c>
      <c r="AE69" s="91">
        <v>18.2</v>
      </c>
      <c r="AF69" s="234">
        <v>40127</v>
      </c>
      <c r="AG69" s="91" t="s">
        <v>164</v>
      </c>
    </row>
    <row r="70" spans="1:33" x14ac:dyDescent="0.25">
      <c r="A70" s="3" t="s">
        <v>357</v>
      </c>
      <c r="B70" s="35" t="s">
        <v>585</v>
      </c>
      <c r="C70" s="3"/>
      <c r="D70" s="3" t="s">
        <v>228</v>
      </c>
      <c r="E70" s="3" t="s">
        <v>358</v>
      </c>
      <c r="F70" s="3" t="s">
        <v>185</v>
      </c>
      <c r="G70" s="3">
        <v>20305</v>
      </c>
      <c r="H70" s="3" t="s">
        <v>155</v>
      </c>
      <c r="I70" s="8">
        <v>49210</v>
      </c>
      <c r="J70" s="3">
        <v>48228</v>
      </c>
      <c r="K70" s="3">
        <v>47820</v>
      </c>
      <c r="L70" s="3">
        <v>55444</v>
      </c>
      <c r="M70" s="24">
        <v>50817</v>
      </c>
      <c r="N70" s="93">
        <f t="shared" ref="N70:N133" si="20">I70*2.61/1000</f>
        <v>128.43809999999999</v>
      </c>
      <c r="O70" s="92">
        <f t="shared" ref="O70:O133" si="21">J70*2.368/1000</f>
        <v>114.20390399999999</v>
      </c>
      <c r="P70" s="92">
        <f t="shared" ref="P70:P133" si="22">K70*2.368/1000</f>
        <v>113.23775999999999</v>
      </c>
      <c r="Q70" s="92">
        <f t="shared" ref="Q70:Q133" si="23">L70*2.368/1000</f>
        <v>131.291392</v>
      </c>
      <c r="R70" s="94">
        <f t="shared" ref="R70:R133" si="24">M70*2.368/1000</f>
        <v>120.33465599999998</v>
      </c>
      <c r="S70" s="3">
        <v>7979.3</v>
      </c>
      <c r="T70" s="3">
        <v>6542.3</v>
      </c>
      <c r="U70" s="3">
        <v>6013.6</v>
      </c>
      <c r="V70" s="3">
        <v>7180.2</v>
      </c>
      <c r="W70" s="24">
        <v>6702.8</v>
      </c>
      <c r="X70" s="92">
        <f t="shared" ref="X70:X133" si="25">I70*0.372/1000</f>
        <v>18.30612</v>
      </c>
      <c r="Y70" s="92">
        <f t="shared" ref="Y70:Y133" si="26">J70*0.331/1000</f>
        <v>15.963468000000001</v>
      </c>
      <c r="Z70" s="92">
        <f t="shared" ref="Z70:Z133" si="27">K70*0.331/1000</f>
        <v>15.828419999999999</v>
      </c>
      <c r="AA70" s="92">
        <f t="shared" ref="AA70:AA133" si="28">L70*0.331/1000</f>
        <v>18.351963999999999</v>
      </c>
      <c r="AB70" s="92">
        <f t="shared" ref="AB70:AB133" si="29">M70*0.331/1000</f>
        <v>16.820426999999999</v>
      </c>
      <c r="AC70" s="91" t="s">
        <v>1511</v>
      </c>
      <c r="AD70" s="91" t="s">
        <v>226</v>
      </c>
      <c r="AE70" s="91">
        <v>15.5</v>
      </c>
      <c r="AF70" s="234">
        <v>40128</v>
      </c>
      <c r="AG70" s="91" t="s">
        <v>164</v>
      </c>
    </row>
    <row r="71" spans="1:33" x14ac:dyDescent="0.25">
      <c r="A71" s="3" t="s">
        <v>586</v>
      </c>
      <c r="B71" s="35" t="s">
        <v>587</v>
      </c>
      <c r="C71" s="3"/>
      <c r="D71" s="3" t="s">
        <v>588</v>
      </c>
      <c r="E71" s="3" t="s">
        <v>589</v>
      </c>
      <c r="F71" s="3" t="s">
        <v>377</v>
      </c>
      <c r="G71" s="3">
        <v>20271</v>
      </c>
      <c r="H71" s="3" t="s">
        <v>155</v>
      </c>
      <c r="I71" s="8">
        <v>66710</v>
      </c>
      <c r="J71" s="3">
        <v>37595</v>
      </c>
      <c r="K71" s="3">
        <v>26553</v>
      </c>
      <c r="L71" s="3">
        <v>29480</v>
      </c>
      <c r="M71" s="24">
        <v>30481</v>
      </c>
      <c r="N71" s="93">
        <f t="shared" si="20"/>
        <v>174.1131</v>
      </c>
      <c r="O71" s="92">
        <f t="shared" si="21"/>
        <v>89.024959999999993</v>
      </c>
      <c r="P71" s="92">
        <f t="shared" si="22"/>
        <v>62.877503999999995</v>
      </c>
      <c r="Q71" s="92">
        <f t="shared" si="23"/>
        <v>69.808639999999997</v>
      </c>
      <c r="R71" s="94">
        <f t="shared" si="24"/>
        <v>72.179007999999996</v>
      </c>
      <c r="S71" s="3">
        <v>8614.2000000000007</v>
      </c>
      <c r="T71" s="3">
        <v>5494.1</v>
      </c>
      <c r="U71" s="3">
        <v>4010.9</v>
      </c>
      <c r="V71" s="3">
        <v>4498.3999999999996</v>
      </c>
      <c r="W71" s="24">
        <v>4678.7</v>
      </c>
      <c r="X71" s="92">
        <f t="shared" si="25"/>
        <v>24.816119999999998</v>
      </c>
      <c r="Y71" s="92">
        <f t="shared" si="26"/>
        <v>12.443944999999999</v>
      </c>
      <c r="Z71" s="92">
        <f t="shared" si="27"/>
        <v>8.7890429999999995</v>
      </c>
      <c r="AA71" s="92">
        <f t="shared" si="28"/>
        <v>9.7578800000000019</v>
      </c>
      <c r="AB71" s="92">
        <f t="shared" si="29"/>
        <v>10.089211000000001</v>
      </c>
      <c r="AC71" s="91" t="s">
        <v>1511</v>
      </c>
      <c r="AD71" s="91" t="s">
        <v>304</v>
      </c>
      <c r="AE71" s="91">
        <v>13.3</v>
      </c>
      <c r="AF71" s="234">
        <v>40129</v>
      </c>
      <c r="AG71" s="91" t="s">
        <v>164</v>
      </c>
    </row>
    <row r="72" spans="1:33" ht="27" x14ac:dyDescent="0.25">
      <c r="A72" s="3" t="s">
        <v>374</v>
      </c>
      <c r="B72" s="35" t="s">
        <v>590</v>
      </c>
      <c r="C72" s="3" t="s">
        <v>401</v>
      </c>
      <c r="D72" s="3" t="s">
        <v>375</v>
      </c>
      <c r="E72" s="3" t="s">
        <v>376</v>
      </c>
      <c r="F72" s="3" t="s">
        <v>377</v>
      </c>
      <c r="G72" s="3">
        <v>20271</v>
      </c>
      <c r="H72" s="3" t="s">
        <v>155</v>
      </c>
      <c r="I72" s="8">
        <v>72490</v>
      </c>
      <c r="J72" s="3">
        <v>50924</v>
      </c>
      <c r="K72" s="3">
        <v>35198</v>
      </c>
      <c r="L72" s="3">
        <v>34787</v>
      </c>
      <c r="M72" s="24">
        <v>43047</v>
      </c>
      <c r="N72" s="93">
        <f t="shared" si="20"/>
        <v>189.19889999999998</v>
      </c>
      <c r="O72" s="92">
        <f t="shared" si="21"/>
        <v>120.588032</v>
      </c>
      <c r="P72" s="92">
        <f t="shared" si="22"/>
        <v>83.348864000000006</v>
      </c>
      <c r="Q72" s="92">
        <f t="shared" si="23"/>
        <v>82.375615999999994</v>
      </c>
      <c r="R72" s="94">
        <f t="shared" si="24"/>
        <v>101.93529600000001</v>
      </c>
      <c r="S72" s="3">
        <v>8021.2</v>
      </c>
      <c r="T72" s="3">
        <v>5014.8</v>
      </c>
      <c r="U72" s="3">
        <v>5068.2</v>
      </c>
      <c r="V72" s="3">
        <v>4309.3999999999996</v>
      </c>
      <c r="W72" s="24">
        <v>5221.3</v>
      </c>
      <c r="X72" s="92">
        <f t="shared" si="25"/>
        <v>26.966279999999998</v>
      </c>
      <c r="Y72" s="92">
        <f t="shared" si="26"/>
        <v>16.855844000000001</v>
      </c>
      <c r="Z72" s="92">
        <f t="shared" si="27"/>
        <v>11.650538000000001</v>
      </c>
      <c r="AA72" s="92">
        <f t="shared" si="28"/>
        <v>11.514497</v>
      </c>
      <c r="AB72" s="92">
        <f t="shared" si="29"/>
        <v>14.248557</v>
      </c>
      <c r="AC72" s="91" t="s">
        <v>1511</v>
      </c>
      <c r="AD72" s="91" t="s">
        <v>292</v>
      </c>
      <c r="AE72" s="91">
        <v>7.6</v>
      </c>
      <c r="AF72" s="234">
        <v>40126</v>
      </c>
      <c r="AG72" s="91" t="s">
        <v>164</v>
      </c>
    </row>
    <row r="73" spans="1:33" ht="27" x14ac:dyDescent="0.25">
      <c r="A73" s="3" t="s">
        <v>251</v>
      </c>
      <c r="B73" s="35" t="s">
        <v>591</v>
      </c>
      <c r="C73" s="3"/>
      <c r="D73" s="3" t="s">
        <v>252</v>
      </c>
      <c r="E73" s="3" t="s">
        <v>253</v>
      </c>
      <c r="F73" s="3" t="s">
        <v>254</v>
      </c>
      <c r="G73" s="3">
        <v>20160</v>
      </c>
      <c r="H73" s="3" t="s">
        <v>155</v>
      </c>
      <c r="I73" s="8">
        <v>200182</v>
      </c>
      <c r="J73" s="3">
        <v>164313</v>
      </c>
      <c r="K73" s="3">
        <v>174350</v>
      </c>
      <c r="L73" s="3">
        <v>198049</v>
      </c>
      <c r="M73" s="24">
        <v>214375</v>
      </c>
      <c r="N73" s="93">
        <f t="shared" si="20"/>
        <v>522.47501999999997</v>
      </c>
      <c r="O73" s="92">
        <f t="shared" si="21"/>
        <v>389.09318400000001</v>
      </c>
      <c r="P73" s="92">
        <f t="shared" si="22"/>
        <v>412.86079999999998</v>
      </c>
      <c r="Q73" s="92">
        <f t="shared" si="23"/>
        <v>468.98003199999994</v>
      </c>
      <c r="R73" s="94">
        <f t="shared" si="24"/>
        <v>507.64</v>
      </c>
      <c r="S73" s="3">
        <v>29933</v>
      </c>
      <c r="T73" s="3">
        <v>23467.4</v>
      </c>
      <c r="U73" s="3">
        <v>24507</v>
      </c>
      <c r="V73" s="3">
        <v>26429.3</v>
      </c>
      <c r="W73" s="24">
        <v>28083.7</v>
      </c>
      <c r="X73" s="92">
        <f t="shared" si="25"/>
        <v>74.467703999999998</v>
      </c>
      <c r="Y73" s="92">
        <f t="shared" si="26"/>
        <v>54.387603000000006</v>
      </c>
      <c r="Z73" s="92">
        <f t="shared" si="27"/>
        <v>57.709850000000003</v>
      </c>
      <c r="AA73" s="92">
        <f t="shared" si="28"/>
        <v>65.554219000000003</v>
      </c>
      <c r="AB73" s="92">
        <f t="shared" si="29"/>
        <v>70.958124999999995</v>
      </c>
      <c r="AC73" s="91" t="s">
        <v>1511</v>
      </c>
      <c r="AD73" s="91" t="s">
        <v>226</v>
      </c>
      <c r="AE73" s="91">
        <v>40</v>
      </c>
      <c r="AF73" s="234">
        <v>40117</v>
      </c>
      <c r="AG73" s="91" t="s">
        <v>164</v>
      </c>
    </row>
    <row r="74" spans="1:33" ht="27" customHeight="1" x14ac:dyDescent="0.25">
      <c r="A74" s="3" t="s">
        <v>345</v>
      </c>
      <c r="B74" s="35" t="s">
        <v>592</v>
      </c>
      <c r="C74" s="3"/>
      <c r="D74" s="3" t="s">
        <v>252</v>
      </c>
      <c r="E74" s="3" t="s">
        <v>346</v>
      </c>
      <c r="F74" s="3" t="s">
        <v>254</v>
      </c>
      <c r="G74" s="3">
        <v>20160</v>
      </c>
      <c r="H74" s="3" t="s">
        <v>155</v>
      </c>
      <c r="I74" s="8">
        <v>53449</v>
      </c>
      <c r="J74" s="3">
        <v>43992</v>
      </c>
      <c r="K74" s="3">
        <v>51914</v>
      </c>
      <c r="L74" s="3">
        <v>58779</v>
      </c>
      <c r="M74" s="24">
        <v>56649</v>
      </c>
      <c r="N74" s="93">
        <f t="shared" si="20"/>
        <v>139.50188999999997</v>
      </c>
      <c r="O74" s="92">
        <f t="shared" si="21"/>
        <v>104.173056</v>
      </c>
      <c r="P74" s="92">
        <f t="shared" si="22"/>
        <v>122.93235199999999</v>
      </c>
      <c r="Q74" s="92">
        <f t="shared" si="23"/>
        <v>139.188672</v>
      </c>
      <c r="R74" s="94">
        <f t="shared" si="24"/>
        <v>134.14483200000001</v>
      </c>
      <c r="S74" s="3">
        <v>7802.9</v>
      </c>
      <c r="T74" s="3">
        <v>6582.2</v>
      </c>
      <c r="U74" s="3">
        <v>6988.9</v>
      </c>
      <c r="V74" s="3">
        <v>7930.8</v>
      </c>
      <c r="W74" s="24">
        <v>7856.3</v>
      </c>
      <c r="X74" s="92">
        <f t="shared" si="25"/>
        <v>19.883027999999999</v>
      </c>
      <c r="Y74" s="92">
        <f t="shared" si="26"/>
        <v>14.561352000000001</v>
      </c>
      <c r="Z74" s="92">
        <f t="shared" si="27"/>
        <v>17.183533999999998</v>
      </c>
      <c r="AA74" s="92">
        <f t="shared" si="28"/>
        <v>19.455849000000001</v>
      </c>
      <c r="AB74" s="92">
        <f t="shared" si="29"/>
        <v>18.750819</v>
      </c>
      <c r="AC74" s="91" t="s">
        <v>1511</v>
      </c>
      <c r="AD74" s="91" t="s">
        <v>226</v>
      </c>
      <c r="AE74" s="91">
        <v>19.8</v>
      </c>
      <c r="AF74" s="234">
        <v>40117</v>
      </c>
      <c r="AG74" s="91" t="s">
        <v>164</v>
      </c>
    </row>
    <row r="75" spans="1:33" ht="27" x14ac:dyDescent="0.25">
      <c r="A75" s="3" t="s">
        <v>369</v>
      </c>
      <c r="B75" s="35" t="s">
        <v>593</v>
      </c>
      <c r="C75" s="3"/>
      <c r="D75" s="3" t="s">
        <v>228</v>
      </c>
      <c r="E75" s="3" t="s">
        <v>370</v>
      </c>
      <c r="F75" s="3" t="s">
        <v>254</v>
      </c>
      <c r="G75" s="3">
        <v>20160</v>
      </c>
      <c r="H75" s="3" t="s">
        <v>155</v>
      </c>
      <c r="I75" s="8">
        <v>37844</v>
      </c>
      <c r="J75" s="3">
        <v>34693</v>
      </c>
      <c r="K75" s="3">
        <v>38961</v>
      </c>
      <c r="L75" s="3">
        <v>39305</v>
      </c>
      <c r="M75" s="24">
        <v>45963</v>
      </c>
      <c r="N75" s="93">
        <f t="shared" si="20"/>
        <v>98.772840000000002</v>
      </c>
      <c r="O75" s="92">
        <f t="shared" si="21"/>
        <v>82.153023999999988</v>
      </c>
      <c r="P75" s="92">
        <f t="shared" si="22"/>
        <v>92.259647999999999</v>
      </c>
      <c r="Q75" s="92">
        <f t="shared" si="23"/>
        <v>93.074239999999989</v>
      </c>
      <c r="R75" s="94">
        <f t="shared" si="24"/>
        <v>108.84038399999999</v>
      </c>
      <c r="S75" s="3">
        <v>5212.8999999999996</v>
      </c>
      <c r="T75" s="3">
        <v>6214.9</v>
      </c>
      <c r="U75" s="3">
        <v>5467.7</v>
      </c>
      <c r="V75" s="3">
        <v>4533.2</v>
      </c>
      <c r="W75" s="24">
        <v>5137.5</v>
      </c>
      <c r="X75" s="92">
        <f t="shared" si="25"/>
        <v>14.077968</v>
      </c>
      <c r="Y75" s="92">
        <f t="shared" si="26"/>
        <v>11.483383</v>
      </c>
      <c r="Z75" s="92">
        <f t="shared" si="27"/>
        <v>12.896091</v>
      </c>
      <c r="AA75" s="92">
        <f t="shared" si="28"/>
        <v>13.009955</v>
      </c>
      <c r="AB75" s="92">
        <f t="shared" si="29"/>
        <v>15.213753000000001</v>
      </c>
      <c r="AC75" s="91" t="s">
        <v>1511</v>
      </c>
      <c r="AD75" s="91" t="s">
        <v>292</v>
      </c>
      <c r="AE75" s="91">
        <v>9.9</v>
      </c>
      <c r="AF75" s="234">
        <v>40117</v>
      </c>
      <c r="AG75" s="91" t="s">
        <v>164</v>
      </c>
    </row>
    <row r="76" spans="1:33" ht="27" x14ac:dyDescent="0.25">
      <c r="A76" s="5" t="s">
        <v>594</v>
      </c>
      <c r="B76" s="35" t="s">
        <v>595</v>
      </c>
      <c r="C76" s="3" t="s">
        <v>401</v>
      </c>
      <c r="D76" s="3" t="s">
        <v>228</v>
      </c>
      <c r="E76" s="5" t="s">
        <v>596</v>
      </c>
      <c r="F76" s="3" t="s">
        <v>254</v>
      </c>
      <c r="G76" s="3">
        <v>20160</v>
      </c>
      <c r="H76" s="3" t="s">
        <v>155</v>
      </c>
      <c r="I76" s="8">
        <v>34910</v>
      </c>
      <c r="J76" s="3">
        <v>31242</v>
      </c>
      <c r="K76" s="3">
        <v>39789</v>
      </c>
      <c r="L76" s="5">
        <v>36335</v>
      </c>
      <c r="M76" s="24">
        <v>35520</v>
      </c>
      <c r="N76" s="93">
        <f t="shared" si="20"/>
        <v>91.115099999999998</v>
      </c>
      <c r="O76" s="92">
        <f t="shared" si="21"/>
        <v>73.981055999999995</v>
      </c>
      <c r="P76" s="92">
        <f t="shared" si="22"/>
        <v>94.220352000000005</v>
      </c>
      <c r="Q76" s="92">
        <f t="shared" si="23"/>
        <v>86.04128</v>
      </c>
      <c r="R76" s="94">
        <f t="shared" si="24"/>
        <v>84.111360000000005</v>
      </c>
      <c r="S76" s="3">
        <v>5114.8999999999996</v>
      </c>
      <c r="T76" s="3">
        <v>4417.6000000000004</v>
      </c>
      <c r="U76" s="3">
        <v>5274.8</v>
      </c>
      <c r="V76" s="3">
        <v>4818.7</v>
      </c>
      <c r="W76" s="24">
        <v>4546.8</v>
      </c>
      <c r="X76" s="92">
        <f t="shared" si="25"/>
        <v>12.986520000000001</v>
      </c>
      <c r="Y76" s="92">
        <f t="shared" si="26"/>
        <v>10.341102000000001</v>
      </c>
      <c r="Z76" s="92">
        <f t="shared" si="27"/>
        <v>13.170159000000002</v>
      </c>
      <c r="AA76" s="92">
        <f t="shared" si="28"/>
        <v>12.026885</v>
      </c>
      <c r="AB76" s="92">
        <f t="shared" si="29"/>
        <v>11.75712</v>
      </c>
      <c r="AC76" s="91" t="s">
        <v>1511</v>
      </c>
      <c r="AD76" s="91" t="s">
        <v>304</v>
      </c>
      <c r="AE76" s="91">
        <v>13.2</v>
      </c>
      <c r="AF76" s="234">
        <v>40135</v>
      </c>
      <c r="AG76" s="91" t="s">
        <v>164</v>
      </c>
    </row>
    <row r="77" spans="1:33" ht="15" customHeight="1" x14ac:dyDescent="0.25">
      <c r="A77" s="3" t="s">
        <v>302</v>
      </c>
      <c r="B77" s="35" t="s">
        <v>597</v>
      </c>
      <c r="C77" s="3" t="s">
        <v>401</v>
      </c>
      <c r="D77" s="3" t="s">
        <v>228</v>
      </c>
      <c r="E77" s="3" t="s">
        <v>303</v>
      </c>
      <c r="F77" s="3" t="s">
        <v>254</v>
      </c>
      <c r="G77" s="3">
        <v>20160</v>
      </c>
      <c r="H77" s="3" t="s">
        <v>155</v>
      </c>
      <c r="I77" s="8">
        <v>72562</v>
      </c>
      <c r="J77" s="3">
        <v>74155</v>
      </c>
      <c r="K77" s="3">
        <v>44680</v>
      </c>
      <c r="L77" s="3">
        <v>72435</v>
      </c>
      <c r="M77" s="24">
        <v>80246</v>
      </c>
      <c r="N77" s="93">
        <f t="shared" si="20"/>
        <v>189.38681999999997</v>
      </c>
      <c r="O77" s="92">
        <f t="shared" si="21"/>
        <v>175.59903999999997</v>
      </c>
      <c r="P77" s="92">
        <f t="shared" si="22"/>
        <v>105.80224</v>
      </c>
      <c r="Q77" s="92">
        <f t="shared" si="23"/>
        <v>171.52607999999998</v>
      </c>
      <c r="R77" s="94">
        <f t="shared" si="24"/>
        <v>190.02252799999999</v>
      </c>
      <c r="S77" s="3">
        <v>9638</v>
      </c>
      <c r="T77" s="3">
        <v>9760.7999999999993</v>
      </c>
      <c r="U77" s="3">
        <v>7216</v>
      </c>
      <c r="V77" s="3">
        <v>9162.6</v>
      </c>
      <c r="W77" s="24">
        <v>9813</v>
      </c>
      <c r="X77" s="92">
        <f t="shared" si="25"/>
        <v>26.993063999999997</v>
      </c>
      <c r="Y77" s="92">
        <f t="shared" si="26"/>
        <v>24.545304999999999</v>
      </c>
      <c r="Z77" s="92">
        <f t="shared" si="27"/>
        <v>14.78908</v>
      </c>
      <c r="AA77" s="92">
        <f t="shared" si="28"/>
        <v>23.975985000000001</v>
      </c>
      <c r="AB77" s="92">
        <f t="shared" si="29"/>
        <v>26.561426000000004</v>
      </c>
      <c r="AC77" s="91" t="s">
        <v>1511</v>
      </c>
      <c r="AD77" s="91" t="s">
        <v>304</v>
      </c>
      <c r="AE77" s="91">
        <v>13.2</v>
      </c>
      <c r="AF77" s="234">
        <v>40128</v>
      </c>
      <c r="AG77" s="91" t="s">
        <v>164</v>
      </c>
    </row>
    <row r="78" spans="1:33" ht="15" customHeight="1" x14ac:dyDescent="0.25">
      <c r="A78" s="3" t="s">
        <v>598</v>
      </c>
      <c r="B78" s="35" t="s">
        <v>599</v>
      </c>
      <c r="C78" s="3"/>
      <c r="D78" s="3" t="s">
        <v>228</v>
      </c>
      <c r="E78" s="3" t="s">
        <v>600</v>
      </c>
      <c r="F78" s="3" t="s">
        <v>254</v>
      </c>
      <c r="G78" s="3">
        <v>20160</v>
      </c>
      <c r="H78" s="3" t="s">
        <v>155</v>
      </c>
      <c r="I78" s="8">
        <v>30839</v>
      </c>
      <c r="J78" s="3">
        <v>32256</v>
      </c>
      <c r="K78" s="3">
        <v>31550</v>
      </c>
      <c r="L78" s="3">
        <v>34292</v>
      </c>
      <c r="M78" s="24">
        <v>34409</v>
      </c>
      <c r="N78" s="93">
        <f t="shared" si="20"/>
        <v>80.489789999999999</v>
      </c>
      <c r="O78" s="92">
        <f t="shared" si="21"/>
        <v>76.382208000000006</v>
      </c>
      <c r="P78" s="92">
        <f t="shared" si="22"/>
        <v>74.710399999999993</v>
      </c>
      <c r="Q78" s="92">
        <f t="shared" si="23"/>
        <v>81.203455999999989</v>
      </c>
      <c r="R78" s="94">
        <f t="shared" si="24"/>
        <v>81.480512000000004</v>
      </c>
      <c r="S78" s="3">
        <v>4793.7</v>
      </c>
      <c r="T78" s="3">
        <v>4721.3999999999996</v>
      </c>
      <c r="U78" s="3">
        <v>4187.3999999999996</v>
      </c>
      <c r="V78" s="3">
        <v>4414.3</v>
      </c>
      <c r="W78" s="24">
        <v>4228.6000000000004</v>
      </c>
      <c r="X78" s="92">
        <f t="shared" si="25"/>
        <v>11.472108</v>
      </c>
      <c r="Y78" s="92">
        <f t="shared" si="26"/>
        <v>10.676736</v>
      </c>
      <c r="Z78" s="92">
        <f t="shared" si="27"/>
        <v>10.443050000000001</v>
      </c>
      <c r="AA78" s="92">
        <f t="shared" si="28"/>
        <v>11.350652</v>
      </c>
      <c r="AB78" s="92">
        <f t="shared" si="29"/>
        <v>11.389379000000002</v>
      </c>
      <c r="AC78" s="91" t="s">
        <v>1511</v>
      </c>
      <c r="AD78" s="91" t="s">
        <v>304</v>
      </c>
      <c r="AE78" s="91">
        <v>10.39</v>
      </c>
      <c r="AF78" s="234">
        <v>40128</v>
      </c>
      <c r="AG78" s="91" t="s">
        <v>164</v>
      </c>
    </row>
    <row r="79" spans="1:33" x14ac:dyDescent="0.25">
      <c r="A79" s="3" t="s">
        <v>601</v>
      </c>
      <c r="B79" s="35" t="s">
        <v>602</v>
      </c>
      <c r="C79" s="3" t="s">
        <v>603</v>
      </c>
      <c r="D79" s="3" t="s">
        <v>228</v>
      </c>
      <c r="E79" s="3" t="s">
        <v>604</v>
      </c>
      <c r="F79" s="3" t="s">
        <v>605</v>
      </c>
      <c r="G79" s="3">
        <v>20210</v>
      </c>
      <c r="H79" s="3" t="s">
        <v>155</v>
      </c>
      <c r="I79" s="8">
        <v>14692</v>
      </c>
      <c r="J79" s="3">
        <v>15808</v>
      </c>
      <c r="K79" s="3">
        <v>15817</v>
      </c>
      <c r="L79" s="3">
        <v>17825</v>
      </c>
      <c r="M79" s="24">
        <v>19602</v>
      </c>
      <c r="N79" s="93">
        <f t="shared" si="20"/>
        <v>38.346119999999992</v>
      </c>
      <c r="O79" s="92">
        <f t="shared" si="21"/>
        <v>37.433343999999998</v>
      </c>
      <c r="P79" s="92">
        <f t="shared" si="22"/>
        <v>37.454655999999993</v>
      </c>
      <c r="Q79" s="92">
        <f t="shared" si="23"/>
        <v>42.209600000000002</v>
      </c>
      <c r="R79" s="94">
        <f t="shared" si="24"/>
        <v>46.417535999999998</v>
      </c>
      <c r="S79" s="3">
        <v>3087.8</v>
      </c>
      <c r="T79" s="3">
        <v>2256.4</v>
      </c>
      <c r="U79" s="3">
        <v>2125.3000000000002</v>
      </c>
      <c r="V79" s="3">
        <v>2388.5</v>
      </c>
      <c r="W79" s="24">
        <v>2701.2</v>
      </c>
      <c r="X79" s="92">
        <f t="shared" si="25"/>
        <v>5.4654239999999996</v>
      </c>
      <c r="Y79" s="92">
        <f t="shared" si="26"/>
        <v>5.2324480000000007</v>
      </c>
      <c r="Z79" s="92">
        <f t="shared" si="27"/>
        <v>5.2354270000000005</v>
      </c>
      <c r="AA79" s="92">
        <f t="shared" si="28"/>
        <v>5.9000750000000011</v>
      </c>
      <c r="AB79" s="92">
        <f t="shared" si="29"/>
        <v>6.4882620000000006</v>
      </c>
      <c r="AC79" s="91" t="s">
        <v>1511</v>
      </c>
      <c r="AD79" s="91" t="s">
        <v>226</v>
      </c>
      <c r="AE79" s="91">
        <v>4</v>
      </c>
      <c r="AF79" s="234">
        <v>40141</v>
      </c>
      <c r="AG79" s="91" t="s">
        <v>164</v>
      </c>
    </row>
    <row r="80" spans="1:33" ht="27" x14ac:dyDescent="0.25">
      <c r="A80" s="3" t="s">
        <v>606</v>
      </c>
      <c r="B80" s="35" t="s">
        <v>607</v>
      </c>
      <c r="C80" s="3" t="s">
        <v>608</v>
      </c>
      <c r="D80" s="3" t="s">
        <v>228</v>
      </c>
      <c r="E80" s="3" t="s">
        <v>609</v>
      </c>
      <c r="F80" s="3" t="s">
        <v>264</v>
      </c>
      <c r="G80" s="3">
        <v>20250</v>
      </c>
      <c r="H80" s="3" t="s">
        <v>155</v>
      </c>
      <c r="I80" s="8">
        <v>12294</v>
      </c>
      <c r="J80" s="3">
        <v>13446</v>
      </c>
      <c r="K80" s="3">
        <v>12678</v>
      </c>
      <c r="L80" s="3">
        <v>13557</v>
      </c>
      <c r="M80" s="24">
        <v>15203</v>
      </c>
      <c r="N80" s="93">
        <f t="shared" si="20"/>
        <v>32.087339999999998</v>
      </c>
      <c r="O80" s="92">
        <f t="shared" si="21"/>
        <v>31.840127999999996</v>
      </c>
      <c r="P80" s="92">
        <f t="shared" si="22"/>
        <v>30.021503999999997</v>
      </c>
      <c r="Q80" s="92">
        <f t="shared" si="23"/>
        <v>32.102975999999998</v>
      </c>
      <c r="R80" s="94">
        <f t="shared" si="24"/>
        <v>36.000703999999999</v>
      </c>
      <c r="S80" s="3">
        <v>2063.5</v>
      </c>
      <c r="T80" s="3">
        <v>2185.6999999999998</v>
      </c>
      <c r="U80" s="3">
        <v>2028.6</v>
      </c>
      <c r="V80" s="3">
        <v>2194</v>
      </c>
      <c r="W80" s="24">
        <v>2430.5</v>
      </c>
      <c r="X80" s="92">
        <f t="shared" si="25"/>
        <v>4.5733680000000003</v>
      </c>
      <c r="Y80" s="92">
        <f t="shared" si="26"/>
        <v>4.4506260000000006</v>
      </c>
      <c r="Z80" s="92">
        <f t="shared" si="27"/>
        <v>4.1964180000000004</v>
      </c>
      <c r="AA80" s="92">
        <f t="shared" si="28"/>
        <v>4.4873669999999999</v>
      </c>
      <c r="AB80" s="92">
        <f t="shared" si="29"/>
        <v>5.0321930000000004</v>
      </c>
      <c r="AC80" s="91" t="s">
        <v>1511</v>
      </c>
      <c r="AD80" s="91" t="s">
        <v>304</v>
      </c>
      <c r="AE80" s="91">
        <v>10.39</v>
      </c>
      <c r="AF80" s="234">
        <v>40113</v>
      </c>
      <c r="AG80" s="91" t="s">
        <v>164</v>
      </c>
    </row>
    <row r="81" spans="1:33" ht="27" x14ac:dyDescent="0.25">
      <c r="A81" s="3" t="s">
        <v>610</v>
      </c>
      <c r="B81" s="35" t="s">
        <v>611</v>
      </c>
      <c r="C81" s="3"/>
      <c r="D81" s="3" t="s">
        <v>228</v>
      </c>
      <c r="E81" s="3" t="s">
        <v>612</v>
      </c>
      <c r="F81" s="3" t="s">
        <v>613</v>
      </c>
      <c r="G81" s="3">
        <v>20580</v>
      </c>
      <c r="H81" s="3" t="s">
        <v>155</v>
      </c>
      <c r="I81" s="8">
        <v>17047</v>
      </c>
      <c r="J81" s="3">
        <v>14578</v>
      </c>
      <c r="K81" s="3">
        <v>12914</v>
      </c>
      <c r="L81" s="3">
        <v>14578</v>
      </c>
      <c r="M81" s="24">
        <v>12914</v>
      </c>
      <c r="N81" s="93">
        <f t="shared" si="20"/>
        <v>44.492669999999997</v>
      </c>
      <c r="O81" s="92">
        <f t="shared" si="21"/>
        <v>34.520703999999995</v>
      </c>
      <c r="P81" s="92">
        <f t="shared" si="22"/>
        <v>30.580351999999998</v>
      </c>
      <c r="Q81" s="92">
        <f t="shared" si="23"/>
        <v>34.520703999999995</v>
      </c>
      <c r="R81" s="94">
        <f t="shared" si="24"/>
        <v>30.580351999999998</v>
      </c>
      <c r="S81" s="3">
        <v>2220.8000000000002</v>
      </c>
      <c r="T81" s="3">
        <v>1645</v>
      </c>
      <c r="U81" s="3">
        <v>1907.4</v>
      </c>
      <c r="V81" s="3">
        <v>1645</v>
      </c>
      <c r="W81" s="24">
        <v>1907.4</v>
      </c>
      <c r="X81" s="92">
        <f t="shared" si="25"/>
        <v>6.3414840000000003</v>
      </c>
      <c r="Y81" s="92">
        <f t="shared" si="26"/>
        <v>4.8253180000000002</v>
      </c>
      <c r="Z81" s="92">
        <f t="shared" si="27"/>
        <v>4.2745340000000009</v>
      </c>
      <c r="AA81" s="92">
        <f t="shared" si="28"/>
        <v>4.8253180000000002</v>
      </c>
      <c r="AB81" s="92">
        <f t="shared" si="29"/>
        <v>4.2745340000000009</v>
      </c>
      <c r="AC81" s="91" t="s">
        <v>1511</v>
      </c>
      <c r="AD81" s="91" t="s">
        <v>292</v>
      </c>
      <c r="AE81" s="91">
        <v>6.6</v>
      </c>
      <c r="AF81" s="234">
        <v>40126</v>
      </c>
      <c r="AG81" s="91" t="s">
        <v>164</v>
      </c>
    </row>
    <row r="82" spans="1:33" x14ac:dyDescent="0.25">
      <c r="A82" s="3" t="s">
        <v>614</v>
      </c>
      <c r="B82" s="35" t="s">
        <v>615</v>
      </c>
      <c r="C82" s="3" t="s">
        <v>442</v>
      </c>
      <c r="D82" s="3" t="s">
        <v>228</v>
      </c>
      <c r="E82" s="3" t="s">
        <v>616</v>
      </c>
      <c r="F82" s="3" t="s">
        <v>330</v>
      </c>
      <c r="G82" s="3">
        <v>20180</v>
      </c>
      <c r="H82" s="3" t="s">
        <v>155</v>
      </c>
      <c r="I82" s="8">
        <v>32322</v>
      </c>
      <c r="J82" s="3">
        <v>31123</v>
      </c>
      <c r="K82" s="3">
        <v>30814</v>
      </c>
      <c r="L82" s="3">
        <v>33919</v>
      </c>
      <c r="M82" s="24">
        <v>35577</v>
      </c>
      <c r="N82" s="93">
        <f t="shared" si="20"/>
        <v>84.360420000000005</v>
      </c>
      <c r="O82" s="92">
        <f t="shared" si="21"/>
        <v>73.699263999999999</v>
      </c>
      <c r="P82" s="92">
        <f t="shared" si="22"/>
        <v>72.967551999999998</v>
      </c>
      <c r="Q82" s="92">
        <f t="shared" si="23"/>
        <v>80.320191999999992</v>
      </c>
      <c r="R82" s="94">
        <f t="shared" si="24"/>
        <v>84.246335999999999</v>
      </c>
      <c r="S82" s="3">
        <v>3176.5</v>
      </c>
      <c r="T82" s="3">
        <v>2979.8</v>
      </c>
      <c r="U82" s="3">
        <v>3771.9</v>
      </c>
      <c r="V82" s="3">
        <v>3550.8</v>
      </c>
      <c r="W82" s="24">
        <v>3561.6</v>
      </c>
      <c r="X82" s="92">
        <f t="shared" si="25"/>
        <v>12.023783999999999</v>
      </c>
      <c r="Y82" s="92">
        <f t="shared" si="26"/>
        <v>10.301712999999999</v>
      </c>
      <c r="Z82" s="92">
        <f t="shared" si="27"/>
        <v>10.199434000000002</v>
      </c>
      <c r="AA82" s="92">
        <f t="shared" si="28"/>
        <v>11.227189000000001</v>
      </c>
      <c r="AB82" s="92">
        <f t="shared" si="29"/>
        <v>11.775987000000001</v>
      </c>
      <c r="AC82" s="91" t="s">
        <v>1511</v>
      </c>
      <c r="AD82" s="91" t="s">
        <v>292</v>
      </c>
      <c r="AE82" s="91">
        <v>3.3</v>
      </c>
      <c r="AF82" s="234">
        <v>40140</v>
      </c>
      <c r="AG82" s="91" t="s">
        <v>164</v>
      </c>
    </row>
    <row r="83" spans="1:33" x14ac:dyDescent="0.25">
      <c r="A83" s="3" t="s">
        <v>617</v>
      </c>
      <c r="B83" s="35" t="s">
        <v>618</v>
      </c>
      <c r="C83" s="3" t="s">
        <v>442</v>
      </c>
      <c r="D83" s="3" t="s">
        <v>228</v>
      </c>
      <c r="E83" s="3" t="s">
        <v>619</v>
      </c>
      <c r="F83" s="3" t="s">
        <v>330</v>
      </c>
      <c r="G83" s="3">
        <v>20180</v>
      </c>
      <c r="H83" s="3" t="s">
        <v>155</v>
      </c>
      <c r="I83" s="8">
        <v>21263</v>
      </c>
      <c r="J83" s="3">
        <v>19656</v>
      </c>
      <c r="K83" s="3">
        <v>18506</v>
      </c>
      <c r="L83" s="3">
        <v>24237</v>
      </c>
      <c r="M83" s="24">
        <v>26973</v>
      </c>
      <c r="N83" s="93">
        <f t="shared" si="20"/>
        <v>55.496430000000004</v>
      </c>
      <c r="O83" s="92">
        <f t="shared" si="21"/>
        <v>46.545407999999995</v>
      </c>
      <c r="P83" s="92">
        <f t="shared" si="22"/>
        <v>43.822207999999996</v>
      </c>
      <c r="Q83" s="92">
        <f t="shared" si="23"/>
        <v>57.393216000000002</v>
      </c>
      <c r="R83" s="94">
        <f t="shared" si="24"/>
        <v>63.872064000000002</v>
      </c>
      <c r="S83" s="3">
        <v>3004.3</v>
      </c>
      <c r="T83" s="3">
        <v>2825.6</v>
      </c>
      <c r="U83" s="3">
        <v>2676.5</v>
      </c>
      <c r="V83" s="3">
        <v>3415.1</v>
      </c>
      <c r="W83" s="24">
        <v>3596.4</v>
      </c>
      <c r="X83" s="92">
        <f t="shared" si="25"/>
        <v>7.9098360000000003</v>
      </c>
      <c r="Y83" s="92">
        <f t="shared" si="26"/>
        <v>6.5061360000000006</v>
      </c>
      <c r="Z83" s="92">
        <f t="shared" si="27"/>
        <v>6.1254859999999995</v>
      </c>
      <c r="AA83" s="92">
        <f t="shared" si="28"/>
        <v>8.0224469999999997</v>
      </c>
      <c r="AB83" s="92">
        <f t="shared" si="29"/>
        <v>8.9280629999999999</v>
      </c>
      <c r="AC83" s="91" t="s">
        <v>1511</v>
      </c>
      <c r="AD83" s="91" t="s">
        <v>304</v>
      </c>
      <c r="AE83" s="91">
        <v>10.39</v>
      </c>
      <c r="AF83" s="234">
        <v>40140</v>
      </c>
      <c r="AG83" s="91" t="s">
        <v>164</v>
      </c>
    </row>
    <row r="84" spans="1:33" x14ac:dyDescent="0.25">
      <c r="A84" s="5" t="s">
        <v>327</v>
      </c>
      <c r="B84" s="35" t="s">
        <v>620</v>
      </c>
      <c r="C84" s="3" t="s">
        <v>621</v>
      </c>
      <c r="D84" s="3" t="s">
        <v>328</v>
      </c>
      <c r="E84" s="5" t="s">
        <v>329</v>
      </c>
      <c r="F84" s="3" t="s">
        <v>330</v>
      </c>
      <c r="G84" s="3">
        <v>20180</v>
      </c>
      <c r="H84" s="3" t="s">
        <v>155</v>
      </c>
      <c r="I84" s="8">
        <v>76425</v>
      </c>
      <c r="J84" s="3">
        <v>61375</v>
      </c>
      <c r="K84" s="3">
        <v>54100</v>
      </c>
      <c r="L84" s="5">
        <v>55797</v>
      </c>
      <c r="M84" s="24">
        <v>66777</v>
      </c>
      <c r="N84" s="93">
        <f t="shared" si="20"/>
        <v>199.46924999999999</v>
      </c>
      <c r="O84" s="92">
        <f t="shared" si="21"/>
        <v>145.33600000000001</v>
      </c>
      <c r="P84" s="92">
        <f t="shared" si="22"/>
        <v>128.1088</v>
      </c>
      <c r="Q84" s="92">
        <f t="shared" si="23"/>
        <v>132.127296</v>
      </c>
      <c r="R84" s="94">
        <f t="shared" si="24"/>
        <v>158.12793599999998</v>
      </c>
      <c r="S84" s="3">
        <v>9864.6</v>
      </c>
      <c r="T84" s="3">
        <v>7556.3</v>
      </c>
      <c r="U84" s="3">
        <v>6334.5</v>
      </c>
      <c r="V84" s="3">
        <v>6964.2</v>
      </c>
      <c r="W84" s="24">
        <v>8490.2999999999993</v>
      </c>
      <c r="X84" s="92">
        <f t="shared" si="25"/>
        <v>28.430099999999999</v>
      </c>
      <c r="Y84" s="92">
        <f t="shared" si="26"/>
        <v>20.315124999999998</v>
      </c>
      <c r="Z84" s="92">
        <f t="shared" si="27"/>
        <v>17.907100000000003</v>
      </c>
      <c r="AA84" s="92">
        <f t="shared" si="28"/>
        <v>18.468807000000002</v>
      </c>
      <c r="AB84" s="92">
        <f t="shared" si="29"/>
        <v>22.103187000000002</v>
      </c>
      <c r="AC84" s="91" t="s">
        <v>1511</v>
      </c>
      <c r="AD84" s="91" t="s">
        <v>226</v>
      </c>
      <c r="AE84" s="91">
        <v>17</v>
      </c>
      <c r="AF84" s="234">
        <v>40128</v>
      </c>
      <c r="AG84" s="91" t="s">
        <v>164</v>
      </c>
    </row>
    <row r="85" spans="1:33" ht="27" x14ac:dyDescent="0.25">
      <c r="A85" s="3" t="s">
        <v>622</v>
      </c>
      <c r="B85" s="35" t="s">
        <v>623</v>
      </c>
      <c r="C85" s="3" t="s">
        <v>624</v>
      </c>
      <c r="D85" s="3" t="s">
        <v>625</v>
      </c>
      <c r="E85" s="3" t="s">
        <v>626</v>
      </c>
      <c r="F85" s="3" t="s">
        <v>627</v>
      </c>
      <c r="G85" s="3">
        <v>20212</v>
      </c>
      <c r="H85" s="3" t="s">
        <v>155</v>
      </c>
      <c r="I85" s="8">
        <v>4527</v>
      </c>
      <c r="J85" s="3">
        <v>4101</v>
      </c>
      <c r="K85" s="3">
        <v>3929</v>
      </c>
      <c r="L85" s="3">
        <v>3076</v>
      </c>
      <c r="M85" s="24">
        <v>5135</v>
      </c>
      <c r="N85" s="93">
        <f t="shared" si="20"/>
        <v>11.815469999999999</v>
      </c>
      <c r="O85" s="92">
        <f t="shared" si="21"/>
        <v>9.7111679999999989</v>
      </c>
      <c r="P85" s="92">
        <f t="shared" si="22"/>
        <v>9.3038720000000001</v>
      </c>
      <c r="Q85" s="92">
        <f t="shared" si="23"/>
        <v>7.2839679999999998</v>
      </c>
      <c r="R85" s="94">
        <f t="shared" si="24"/>
        <v>12.15968</v>
      </c>
      <c r="S85" s="3">
        <v>741.8</v>
      </c>
      <c r="T85" s="3">
        <v>654.20000000000005</v>
      </c>
      <c r="U85" s="3">
        <v>680.8</v>
      </c>
      <c r="V85" s="3">
        <v>562</v>
      </c>
      <c r="W85" s="24">
        <v>774.4</v>
      </c>
      <c r="X85" s="92">
        <f t="shared" si="25"/>
        <v>1.6840440000000001</v>
      </c>
      <c r="Y85" s="92">
        <f t="shared" si="26"/>
        <v>1.3574310000000001</v>
      </c>
      <c r="Z85" s="92">
        <f t="shared" si="27"/>
        <v>1.3004990000000001</v>
      </c>
      <c r="AA85" s="92">
        <f t="shared" si="28"/>
        <v>1.0181560000000001</v>
      </c>
      <c r="AB85" s="92">
        <f t="shared" si="29"/>
        <v>1.6996850000000001</v>
      </c>
      <c r="AC85" s="91" t="s">
        <v>1511</v>
      </c>
      <c r="AD85" s="91" t="s">
        <v>292</v>
      </c>
      <c r="AE85" s="91">
        <v>4.5999999999999996</v>
      </c>
      <c r="AF85" s="234">
        <v>40126</v>
      </c>
      <c r="AG85" s="91" t="s">
        <v>164</v>
      </c>
    </row>
    <row r="86" spans="1:33" x14ac:dyDescent="0.25">
      <c r="A86" s="3" t="s">
        <v>628</v>
      </c>
      <c r="B86" s="35" t="s">
        <v>629</v>
      </c>
      <c r="C86" s="3" t="s">
        <v>630</v>
      </c>
      <c r="D86" s="3" t="s">
        <v>228</v>
      </c>
      <c r="E86" s="3" t="s">
        <v>631</v>
      </c>
      <c r="F86" s="3" t="s">
        <v>632</v>
      </c>
      <c r="G86" s="3">
        <v>20560</v>
      </c>
      <c r="H86" s="3" t="s">
        <v>155</v>
      </c>
      <c r="I86" s="8">
        <v>14423</v>
      </c>
      <c r="J86" s="3">
        <v>11453</v>
      </c>
      <c r="K86" s="3">
        <v>12925</v>
      </c>
      <c r="L86" s="3">
        <v>10670</v>
      </c>
      <c r="M86" s="24">
        <v>13993</v>
      </c>
      <c r="N86" s="93">
        <f t="shared" si="20"/>
        <v>37.644030000000001</v>
      </c>
      <c r="O86" s="92">
        <f t="shared" si="21"/>
        <v>27.120703999999996</v>
      </c>
      <c r="P86" s="92">
        <f t="shared" si="22"/>
        <v>30.606399999999997</v>
      </c>
      <c r="Q86" s="92">
        <f t="shared" si="23"/>
        <v>25.266559999999998</v>
      </c>
      <c r="R86" s="94">
        <f t="shared" si="24"/>
        <v>33.135424</v>
      </c>
      <c r="S86" s="3">
        <v>2060.1</v>
      </c>
      <c r="T86" s="3">
        <v>1483</v>
      </c>
      <c r="U86" s="3">
        <v>1795.7</v>
      </c>
      <c r="V86" s="3">
        <v>1377.5</v>
      </c>
      <c r="W86" s="24">
        <v>1691.3</v>
      </c>
      <c r="X86" s="92">
        <f t="shared" si="25"/>
        <v>5.3653559999999993</v>
      </c>
      <c r="Y86" s="92">
        <f t="shared" si="26"/>
        <v>3.7909430000000004</v>
      </c>
      <c r="Z86" s="92">
        <f t="shared" si="27"/>
        <v>4.2781750000000001</v>
      </c>
      <c r="AA86" s="92">
        <f t="shared" si="28"/>
        <v>3.5317699999999999</v>
      </c>
      <c r="AB86" s="92">
        <f t="shared" si="29"/>
        <v>4.6316829999999998</v>
      </c>
      <c r="AC86" s="91" t="s">
        <v>1511</v>
      </c>
      <c r="AD86" s="91" t="s">
        <v>292</v>
      </c>
      <c r="AE86" s="91">
        <v>5.19</v>
      </c>
      <c r="AF86" s="234">
        <v>40126</v>
      </c>
      <c r="AG86" s="91" t="s">
        <v>164</v>
      </c>
    </row>
    <row r="87" spans="1:33" x14ac:dyDescent="0.25">
      <c r="A87" s="3" t="s">
        <v>633</v>
      </c>
      <c r="B87" s="35" t="s">
        <v>634</v>
      </c>
      <c r="C87" s="3" t="s">
        <v>630</v>
      </c>
      <c r="D87" s="3" t="s">
        <v>228</v>
      </c>
      <c r="E87" s="3" t="s">
        <v>635</v>
      </c>
      <c r="F87" s="3" t="s">
        <v>632</v>
      </c>
      <c r="G87" s="3">
        <v>20560</v>
      </c>
      <c r="H87" s="3" t="s">
        <v>155</v>
      </c>
      <c r="I87" s="8">
        <v>15967</v>
      </c>
      <c r="J87" s="3">
        <v>13601</v>
      </c>
      <c r="K87" s="3">
        <v>11870</v>
      </c>
      <c r="L87" s="3">
        <v>14038</v>
      </c>
      <c r="M87" s="24">
        <v>16926</v>
      </c>
      <c r="N87" s="93">
        <f t="shared" si="20"/>
        <v>41.673869999999994</v>
      </c>
      <c r="O87" s="92">
        <f t="shared" si="21"/>
        <v>32.207167999999996</v>
      </c>
      <c r="P87" s="92">
        <f t="shared" si="22"/>
        <v>28.108160000000002</v>
      </c>
      <c r="Q87" s="92">
        <f t="shared" si="23"/>
        <v>33.241983999999995</v>
      </c>
      <c r="R87" s="94">
        <f t="shared" si="24"/>
        <v>40.080767999999999</v>
      </c>
      <c r="S87" s="3">
        <v>1911</v>
      </c>
      <c r="T87" s="3">
        <v>1532.6</v>
      </c>
      <c r="U87" s="3">
        <v>1636.9</v>
      </c>
      <c r="V87" s="3">
        <v>1743.5</v>
      </c>
      <c r="W87" s="24">
        <v>1999.5</v>
      </c>
      <c r="X87" s="92">
        <f t="shared" si="25"/>
        <v>5.939724</v>
      </c>
      <c r="Y87" s="92">
        <f t="shared" si="26"/>
        <v>4.5019310000000008</v>
      </c>
      <c r="Z87" s="92">
        <f t="shared" si="27"/>
        <v>3.9289700000000001</v>
      </c>
      <c r="AA87" s="92">
        <f t="shared" si="28"/>
        <v>4.6465780000000008</v>
      </c>
      <c r="AB87" s="92">
        <f t="shared" si="29"/>
        <v>5.602506</v>
      </c>
      <c r="AC87" s="91" t="s">
        <v>1511</v>
      </c>
      <c r="AD87" s="91" t="s">
        <v>292</v>
      </c>
      <c r="AE87" s="91">
        <v>5.19</v>
      </c>
      <c r="AF87" s="234">
        <v>40039</v>
      </c>
      <c r="AG87" s="91" t="s">
        <v>164</v>
      </c>
    </row>
    <row r="88" spans="1:33" ht="27" x14ac:dyDescent="0.25">
      <c r="A88" s="3" t="s">
        <v>636</v>
      </c>
      <c r="B88" s="35" t="s">
        <v>637</v>
      </c>
      <c r="C88" s="3" t="s">
        <v>510</v>
      </c>
      <c r="D88" s="3" t="s">
        <v>638</v>
      </c>
      <c r="E88" s="3" t="s">
        <v>639</v>
      </c>
      <c r="F88" s="3" t="s">
        <v>640</v>
      </c>
      <c r="G88" s="3">
        <v>20810</v>
      </c>
      <c r="H88" s="3" t="s">
        <v>155</v>
      </c>
      <c r="I88" s="8">
        <v>17119</v>
      </c>
      <c r="J88" s="3">
        <v>9761</v>
      </c>
      <c r="K88" s="3">
        <v>10873</v>
      </c>
      <c r="L88" s="3">
        <v>14617</v>
      </c>
      <c r="M88" s="24">
        <v>15466</v>
      </c>
      <c r="N88" s="93">
        <f t="shared" si="20"/>
        <v>44.680589999999995</v>
      </c>
      <c r="O88" s="92">
        <f t="shared" si="21"/>
        <v>23.114048</v>
      </c>
      <c r="P88" s="92">
        <f t="shared" si="22"/>
        <v>25.747263999999998</v>
      </c>
      <c r="Q88" s="92">
        <f t="shared" si="23"/>
        <v>34.613056</v>
      </c>
      <c r="R88" s="94">
        <f t="shared" si="24"/>
        <v>36.623487999999995</v>
      </c>
      <c r="S88" s="3">
        <v>2070.6</v>
      </c>
      <c r="T88" s="3">
        <v>1050.2</v>
      </c>
      <c r="U88" s="3">
        <v>1504.3</v>
      </c>
      <c r="V88" s="3">
        <v>1674.6</v>
      </c>
      <c r="W88" s="24">
        <v>1679.1</v>
      </c>
      <c r="X88" s="92">
        <f t="shared" si="25"/>
        <v>6.3682679999999996</v>
      </c>
      <c r="Y88" s="92">
        <f t="shared" si="26"/>
        <v>3.2308910000000002</v>
      </c>
      <c r="Z88" s="92">
        <f t="shared" si="27"/>
        <v>3.5989630000000004</v>
      </c>
      <c r="AA88" s="92">
        <f t="shared" si="28"/>
        <v>4.8382269999999998</v>
      </c>
      <c r="AB88" s="92">
        <f t="shared" si="29"/>
        <v>5.1192460000000004</v>
      </c>
      <c r="AC88" s="91" t="s">
        <v>1511</v>
      </c>
      <c r="AD88" s="91" t="s">
        <v>292</v>
      </c>
      <c r="AE88" s="91">
        <v>3.46</v>
      </c>
      <c r="AF88" s="234">
        <v>40305</v>
      </c>
      <c r="AG88" s="91" t="s">
        <v>164</v>
      </c>
    </row>
    <row r="89" spans="1:33" x14ac:dyDescent="0.25">
      <c r="A89" s="3" t="s">
        <v>641</v>
      </c>
      <c r="B89" s="35" t="s">
        <v>642</v>
      </c>
      <c r="C89" s="3" t="s">
        <v>425</v>
      </c>
      <c r="D89" s="3" t="s">
        <v>643</v>
      </c>
      <c r="E89" s="3" t="s">
        <v>644</v>
      </c>
      <c r="F89" s="3" t="s">
        <v>645</v>
      </c>
      <c r="G89" s="3">
        <v>20216</v>
      </c>
      <c r="H89" s="3" t="s">
        <v>155</v>
      </c>
      <c r="I89" s="8">
        <v>15453</v>
      </c>
      <c r="J89" s="3">
        <v>14427</v>
      </c>
      <c r="K89" s="3">
        <v>15483</v>
      </c>
      <c r="L89" s="3">
        <v>18578</v>
      </c>
      <c r="M89" s="24">
        <v>21854</v>
      </c>
      <c r="N89" s="93">
        <f t="shared" si="20"/>
        <v>40.332329999999992</v>
      </c>
      <c r="O89" s="92">
        <f t="shared" si="21"/>
        <v>34.163136000000002</v>
      </c>
      <c r="P89" s="92">
        <f t="shared" si="22"/>
        <v>36.663744000000001</v>
      </c>
      <c r="Q89" s="92">
        <f t="shared" si="23"/>
        <v>43.992703999999996</v>
      </c>
      <c r="R89" s="94">
        <f t="shared" si="24"/>
        <v>51.750271999999995</v>
      </c>
      <c r="S89" s="3">
        <v>2373.1999999999998</v>
      </c>
      <c r="T89" s="3">
        <v>2007.9</v>
      </c>
      <c r="U89" s="3">
        <v>2189.8000000000002</v>
      </c>
      <c r="V89" s="3">
        <v>2429.6999999999998</v>
      </c>
      <c r="W89" s="24">
        <v>2522.1</v>
      </c>
      <c r="X89" s="92">
        <f t="shared" si="25"/>
        <v>5.7485159999999995</v>
      </c>
      <c r="Y89" s="92">
        <f t="shared" si="26"/>
        <v>4.7753370000000004</v>
      </c>
      <c r="Z89" s="92">
        <f t="shared" si="27"/>
        <v>5.1248730000000009</v>
      </c>
      <c r="AA89" s="92">
        <f t="shared" si="28"/>
        <v>6.1493180000000001</v>
      </c>
      <c r="AB89" s="92">
        <f t="shared" si="29"/>
        <v>7.2336739999999997</v>
      </c>
      <c r="AC89" s="91" t="s">
        <v>1511</v>
      </c>
      <c r="AD89" s="91" t="s">
        <v>292</v>
      </c>
      <c r="AE89" s="91">
        <v>6.6</v>
      </c>
      <c r="AF89" s="234">
        <v>40130</v>
      </c>
      <c r="AG89" s="91" t="s">
        <v>164</v>
      </c>
    </row>
    <row r="90" spans="1:33" x14ac:dyDescent="0.25">
      <c r="A90" s="3" t="s">
        <v>646</v>
      </c>
      <c r="B90" s="35" t="s">
        <v>647</v>
      </c>
      <c r="C90" s="3"/>
      <c r="D90" s="3" t="s">
        <v>648</v>
      </c>
      <c r="E90" s="3" t="s">
        <v>649</v>
      </c>
      <c r="F90" s="3" t="s">
        <v>645</v>
      </c>
      <c r="G90" s="3">
        <v>20216</v>
      </c>
      <c r="H90" s="3" t="s">
        <v>155</v>
      </c>
      <c r="I90" s="8">
        <v>10863</v>
      </c>
      <c r="J90" s="3">
        <v>0</v>
      </c>
      <c r="K90" s="3">
        <v>0</v>
      </c>
      <c r="L90" s="3">
        <v>0</v>
      </c>
      <c r="M90" s="24">
        <v>0</v>
      </c>
      <c r="N90" s="93">
        <f t="shared" si="20"/>
        <v>28.352430000000002</v>
      </c>
      <c r="O90" s="92">
        <f t="shared" si="21"/>
        <v>0</v>
      </c>
      <c r="P90" s="92">
        <f t="shared" si="22"/>
        <v>0</v>
      </c>
      <c r="Q90" s="92">
        <f t="shared" si="23"/>
        <v>0</v>
      </c>
      <c r="R90" s="94">
        <f t="shared" si="24"/>
        <v>0</v>
      </c>
      <c r="S90" s="3">
        <v>1360.6</v>
      </c>
      <c r="T90" s="3">
        <v>0</v>
      </c>
      <c r="U90" s="3">
        <v>32.700000000000003</v>
      </c>
      <c r="V90" s="3">
        <v>0</v>
      </c>
      <c r="W90" s="24">
        <v>0</v>
      </c>
      <c r="X90" s="92">
        <f t="shared" si="25"/>
        <v>4.0410360000000001</v>
      </c>
      <c r="Y90" s="92">
        <f t="shared" si="26"/>
        <v>0</v>
      </c>
      <c r="Z90" s="92">
        <f t="shared" si="27"/>
        <v>0</v>
      </c>
      <c r="AA90" s="92">
        <f t="shared" si="28"/>
        <v>0</v>
      </c>
      <c r="AB90" s="92">
        <f t="shared" si="29"/>
        <v>0</v>
      </c>
      <c r="AC90" s="91" t="s">
        <v>1511</v>
      </c>
      <c r="AD90" s="91" t="s">
        <v>292</v>
      </c>
      <c r="AE90" s="91">
        <v>2.2000000000000002</v>
      </c>
      <c r="AF90" s="234">
        <v>40129</v>
      </c>
      <c r="AG90" s="234">
        <v>43008</v>
      </c>
    </row>
    <row r="91" spans="1:33" ht="27" x14ac:dyDescent="0.25">
      <c r="A91" s="3" t="s">
        <v>650</v>
      </c>
      <c r="B91" s="35" t="s">
        <v>651</v>
      </c>
      <c r="C91" s="3" t="s">
        <v>652</v>
      </c>
      <c r="D91" s="3" t="s">
        <v>653</v>
      </c>
      <c r="E91" s="3" t="s">
        <v>654</v>
      </c>
      <c r="F91" s="3" t="s">
        <v>181</v>
      </c>
      <c r="G91" s="3">
        <v>20110</v>
      </c>
      <c r="H91" s="3" t="s">
        <v>155</v>
      </c>
      <c r="I91" s="8">
        <v>12638</v>
      </c>
      <c r="J91" s="3">
        <v>5604</v>
      </c>
      <c r="K91" s="3">
        <v>10864</v>
      </c>
      <c r="L91" s="3">
        <v>12375</v>
      </c>
      <c r="M91" s="24">
        <v>12789</v>
      </c>
      <c r="N91" s="93">
        <f t="shared" si="20"/>
        <v>32.98518</v>
      </c>
      <c r="O91" s="92">
        <f t="shared" si="21"/>
        <v>13.270271999999999</v>
      </c>
      <c r="P91" s="92">
        <f t="shared" si="22"/>
        <v>25.725951999999996</v>
      </c>
      <c r="Q91" s="92">
        <f t="shared" si="23"/>
        <v>29.303999999999998</v>
      </c>
      <c r="R91" s="94">
        <f t="shared" si="24"/>
        <v>30.284351999999998</v>
      </c>
      <c r="S91" s="3">
        <v>1528.2</v>
      </c>
      <c r="T91" s="3">
        <v>772</v>
      </c>
      <c r="U91" s="3">
        <v>1407.6</v>
      </c>
      <c r="V91" s="3">
        <v>1434.9</v>
      </c>
      <c r="W91" s="24">
        <v>1411.7</v>
      </c>
      <c r="X91" s="92">
        <f t="shared" si="25"/>
        <v>4.7013360000000004</v>
      </c>
      <c r="Y91" s="92">
        <f t="shared" si="26"/>
        <v>1.8549240000000002</v>
      </c>
      <c r="Z91" s="92">
        <f t="shared" si="27"/>
        <v>3.5959840000000005</v>
      </c>
      <c r="AA91" s="92">
        <f t="shared" si="28"/>
        <v>4.0961249999999998</v>
      </c>
      <c r="AB91" s="92">
        <f t="shared" si="29"/>
        <v>4.2331590000000006</v>
      </c>
      <c r="AC91" s="91" t="s">
        <v>1511</v>
      </c>
      <c r="AD91" s="91" t="s">
        <v>292</v>
      </c>
      <c r="AE91" s="91">
        <v>4.5</v>
      </c>
      <c r="AF91" s="234">
        <v>40676</v>
      </c>
      <c r="AG91" s="91" t="s">
        <v>164</v>
      </c>
    </row>
    <row r="92" spans="1:33" ht="27" x14ac:dyDescent="0.25">
      <c r="A92" s="5" t="s">
        <v>655</v>
      </c>
      <c r="B92" s="35" t="s">
        <v>656</v>
      </c>
      <c r="C92" s="3" t="s">
        <v>584</v>
      </c>
      <c r="D92" s="3" t="s">
        <v>657</v>
      </c>
      <c r="E92" s="5" t="s">
        <v>658</v>
      </c>
      <c r="F92" s="3" t="s">
        <v>181</v>
      </c>
      <c r="G92" s="3">
        <v>20110</v>
      </c>
      <c r="H92" s="3" t="s">
        <v>155</v>
      </c>
      <c r="I92" s="8">
        <v>3</v>
      </c>
      <c r="J92" s="3">
        <v>0</v>
      </c>
      <c r="K92" s="3">
        <v>8</v>
      </c>
      <c r="L92" s="5">
        <v>7</v>
      </c>
      <c r="M92" s="24">
        <v>9</v>
      </c>
      <c r="N92" s="93">
        <f t="shared" si="20"/>
        <v>7.8300000000000002E-3</v>
      </c>
      <c r="O92" s="92">
        <f t="shared" si="21"/>
        <v>0</v>
      </c>
      <c r="P92" s="92">
        <f t="shared" si="22"/>
        <v>1.8943999999999999E-2</v>
      </c>
      <c r="Q92" s="92">
        <f t="shared" si="23"/>
        <v>1.6576E-2</v>
      </c>
      <c r="R92" s="94">
        <f t="shared" si="24"/>
        <v>2.1311999999999998E-2</v>
      </c>
      <c r="S92" s="3">
        <v>9243.6</v>
      </c>
      <c r="T92" s="3">
        <v>9158.9</v>
      </c>
      <c r="U92" s="3">
        <v>9664.1</v>
      </c>
      <c r="V92" s="3">
        <v>9193.9</v>
      </c>
      <c r="W92" s="24">
        <v>10427.700000000001</v>
      </c>
      <c r="X92" s="92">
        <f t="shared" si="25"/>
        <v>1.116E-3</v>
      </c>
      <c r="Y92" s="92">
        <f t="shared" si="26"/>
        <v>0</v>
      </c>
      <c r="Z92" s="92">
        <f t="shared" si="27"/>
        <v>2.6480000000000002E-3</v>
      </c>
      <c r="AA92" s="92">
        <f t="shared" si="28"/>
        <v>2.317E-3</v>
      </c>
      <c r="AB92" s="92">
        <f t="shared" si="29"/>
        <v>2.9789999999999999E-3</v>
      </c>
      <c r="AC92" s="91" t="s">
        <v>1511</v>
      </c>
      <c r="AD92" s="91" t="s">
        <v>226</v>
      </c>
      <c r="AE92" s="91">
        <v>215</v>
      </c>
      <c r="AF92" s="234">
        <v>40129</v>
      </c>
      <c r="AG92" s="91" t="s">
        <v>164</v>
      </c>
    </row>
    <row r="93" spans="1:33" ht="27" x14ac:dyDescent="0.25">
      <c r="A93" s="3" t="s">
        <v>659</v>
      </c>
      <c r="B93" s="35" t="s">
        <v>660</v>
      </c>
      <c r="C93" s="3" t="s">
        <v>504</v>
      </c>
      <c r="D93" s="3" t="s">
        <v>228</v>
      </c>
      <c r="E93" s="3" t="s">
        <v>661</v>
      </c>
      <c r="F93" s="3" t="s">
        <v>181</v>
      </c>
      <c r="G93" s="3">
        <v>20110</v>
      </c>
      <c r="H93" s="3" t="s">
        <v>155</v>
      </c>
      <c r="I93" s="8">
        <v>32994</v>
      </c>
      <c r="J93" s="3">
        <v>38263</v>
      </c>
      <c r="K93" s="3">
        <v>41087</v>
      </c>
      <c r="L93" s="3">
        <v>30156</v>
      </c>
      <c r="M93" s="24">
        <v>28527</v>
      </c>
      <c r="N93" s="93">
        <f t="shared" si="20"/>
        <v>86.114339999999999</v>
      </c>
      <c r="O93" s="92">
        <f t="shared" si="21"/>
        <v>90.606784000000005</v>
      </c>
      <c r="P93" s="92">
        <f t="shared" si="22"/>
        <v>97.294015999999985</v>
      </c>
      <c r="Q93" s="92">
        <f t="shared" si="23"/>
        <v>71.409407999999999</v>
      </c>
      <c r="R93" s="94">
        <f t="shared" si="24"/>
        <v>67.551935999999998</v>
      </c>
      <c r="S93" s="3">
        <v>5823</v>
      </c>
      <c r="T93" s="3">
        <v>5233.3999999999996</v>
      </c>
      <c r="U93" s="3">
        <v>4829.6000000000004</v>
      </c>
      <c r="V93" s="3">
        <v>3873.7</v>
      </c>
      <c r="W93" s="24">
        <v>3758.9</v>
      </c>
      <c r="X93" s="92">
        <f t="shared" si="25"/>
        <v>12.273768</v>
      </c>
      <c r="Y93" s="92">
        <f t="shared" si="26"/>
        <v>12.665053</v>
      </c>
      <c r="Z93" s="92">
        <f t="shared" si="27"/>
        <v>13.599797000000001</v>
      </c>
      <c r="AA93" s="92">
        <f t="shared" si="28"/>
        <v>9.981636</v>
      </c>
      <c r="AB93" s="92">
        <f t="shared" si="29"/>
        <v>9.442437</v>
      </c>
      <c r="AC93" s="91" t="s">
        <v>1511</v>
      </c>
      <c r="AD93" s="91" t="s">
        <v>226</v>
      </c>
      <c r="AE93" s="91">
        <v>9.5</v>
      </c>
      <c r="AF93" s="234">
        <v>40123</v>
      </c>
      <c r="AG93" s="91" t="s">
        <v>164</v>
      </c>
    </row>
    <row r="94" spans="1:33" x14ac:dyDescent="0.25">
      <c r="A94" s="3" t="s">
        <v>662</v>
      </c>
      <c r="B94" s="35" t="s">
        <v>663</v>
      </c>
      <c r="C94" s="3" t="s">
        <v>573</v>
      </c>
      <c r="D94" s="3" t="s">
        <v>228</v>
      </c>
      <c r="E94" s="3" t="s">
        <v>664</v>
      </c>
      <c r="F94" s="3" t="s">
        <v>665</v>
      </c>
      <c r="G94" s="3">
        <v>20214</v>
      </c>
      <c r="H94" s="3" t="s">
        <v>155</v>
      </c>
      <c r="I94" s="8">
        <v>24004</v>
      </c>
      <c r="J94" s="3">
        <v>24489</v>
      </c>
      <c r="K94" s="3">
        <v>26716</v>
      </c>
      <c r="L94" s="3">
        <v>22944</v>
      </c>
      <c r="M94" s="24">
        <v>24384</v>
      </c>
      <c r="N94" s="93">
        <f t="shared" si="20"/>
        <v>62.650439999999996</v>
      </c>
      <c r="O94" s="92">
        <f t="shared" si="21"/>
        <v>57.989951999999995</v>
      </c>
      <c r="P94" s="92">
        <f t="shared" si="22"/>
        <v>63.263487999999995</v>
      </c>
      <c r="Q94" s="92">
        <f t="shared" si="23"/>
        <v>54.331392000000001</v>
      </c>
      <c r="R94" s="94">
        <f t="shared" si="24"/>
        <v>57.741312000000001</v>
      </c>
      <c r="S94" s="3">
        <v>2763.2</v>
      </c>
      <c r="T94" s="3">
        <v>2367.1</v>
      </c>
      <c r="U94" s="3">
        <v>3392.1</v>
      </c>
      <c r="V94" s="3">
        <v>2646.8</v>
      </c>
      <c r="W94" s="24">
        <v>2746.7</v>
      </c>
      <c r="X94" s="92">
        <f t="shared" si="25"/>
        <v>8.9294879999999992</v>
      </c>
      <c r="Y94" s="92">
        <f t="shared" si="26"/>
        <v>8.1058590000000006</v>
      </c>
      <c r="Z94" s="92">
        <f t="shared" si="27"/>
        <v>8.8429960000000012</v>
      </c>
      <c r="AA94" s="92">
        <f t="shared" si="28"/>
        <v>7.5944640000000003</v>
      </c>
      <c r="AB94" s="92">
        <f t="shared" si="29"/>
        <v>8.0711040000000001</v>
      </c>
      <c r="AC94" s="91" t="s">
        <v>1511</v>
      </c>
      <c r="AD94" s="91" t="s">
        <v>292</v>
      </c>
      <c r="AE94" s="91">
        <v>3.3</v>
      </c>
      <c r="AF94" s="234">
        <v>40144</v>
      </c>
      <c r="AG94" s="91" t="s">
        <v>164</v>
      </c>
    </row>
    <row r="95" spans="1:33" ht="27" x14ac:dyDescent="0.25">
      <c r="A95" s="3" t="s">
        <v>666</v>
      </c>
      <c r="B95" s="35" t="s">
        <v>667</v>
      </c>
      <c r="C95" s="3" t="s">
        <v>573</v>
      </c>
      <c r="D95" s="3" t="s">
        <v>668</v>
      </c>
      <c r="E95" s="3" t="s">
        <v>669</v>
      </c>
      <c r="F95" s="3" t="s">
        <v>665</v>
      </c>
      <c r="G95" s="3">
        <v>20214</v>
      </c>
      <c r="H95" s="3" t="s">
        <v>155</v>
      </c>
      <c r="I95" s="8">
        <v>1046</v>
      </c>
      <c r="J95" s="3">
        <v>9880</v>
      </c>
      <c r="K95" s="3">
        <v>10012</v>
      </c>
      <c r="L95" s="3">
        <v>9132</v>
      </c>
      <c r="M95" s="24">
        <v>9631</v>
      </c>
      <c r="N95" s="93">
        <f t="shared" si="20"/>
        <v>2.7300599999999999</v>
      </c>
      <c r="O95" s="92">
        <f t="shared" si="21"/>
        <v>23.39584</v>
      </c>
      <c r="P95" s="92">
        <f t="shared" si="22"/>
        <v>23.708415999999996</v>
      </c>
      <c r="Q95" s="92">
        <f t="shared" si="23"/>
        <v>21.624575999999998</v>
      </c>
      <c r="R95" s="94">
        <f t="shared" si="24"/>
        <v>22.806207999999998</v>
      </c>
      <c r="S95" s="3">
        <v>1198.2</v>
      </c>
      <c r="T95" s="3">
        <v>982.6</v>
      </c>
      <c r="U95" s="3">
        <v>1344.6</v>
      </c>
      <c r="V95" s="3">
        <v>1145.4000000000001</v>
      </c>
      <c r="W95" s="24">
        <v>1179.3</v>
      </c>
      <c r="X95" s="92">
        <f t="shared" si="25"/>
        <v>0.38911200000000001</v>
      </c>
      <c r="Y95" s="92">
        <f t="shared" si="26"/>
        <v>3.2702800000000001</v>
      </c>
      <c r="Z95" s="92">
        <f t="shared" si="27"/>
        <v>3.3139720000000001</v>
      </c>
      <c r="AA95" s="92">
        <f t="shared" si="28"/>
        <v>3.0226920000000002</v>
      </c>
      <c r="AB95" s="92">
        <f t="shared" si="29"/>
        <v>3.1878610000000003</v>
      </c>
      <c r="AC95" s="91" t="s">
        <v>1511</v>
      </c>
      <c r="AD95" s="91" t="s">
        <v>292</v>
      </c>
      <c r="AE95" s="91">
        <v>3.46</v>
      </c>
      <c r="AF95" s="234">
        <v>40274</v>
      </c>
      <c r="AG95" s="91" t="s">
        <v>164</v>
      </c>
    </row>
    <row r="96" spans="1:33" x14ac:dyDescent="0.25">
      <c r="A96" s="3" t="s">
        <v>670</v>
      </c>
      <c r="B96" s="35" t="s">
        <v>671</v>
      </c>
      <c r="C96" s="3" t="s">
        <v>573</v>
      </c>
      <c r="D96" s="3" t="s">
        <v>672</v>
      </c>
      <c r="E96" s="3" t="s">
        <v>673</v>
      </c>
      <c r="F96" s="3" t="s">
        <v>665</v>
      </c>
      <c r="G96" s="3">
        <v>20214</v>
      </c>
      <c r="H96" s="3" t="s">
        <v>155</v>
      </c>
      <c r="I96" s="8">
        <v>6605</v>
      </c>
      <c r="J96" s="3">
        <v>6207</v>
      </c>
      <c r="K96" s="3">
        <v>6779</v>
      </c>
      <c r="L96" s="3">
        <v>6031</v>
      </c>
      <c r="M96" s="24">
        <v>6325</v>
      </c>
      <c r="N96" s="93">
        <f t="shared" si="20"/>
        <v>17.239049999999999</v>
      </c>
      <c r="O96" s="92">
        <f t="shared" si="21"/>
        <v>14.698176</v>
      </c>
      <c r="P96" s="92">
        <f t="shared" si="22"/>
        <v>16.052671999999998</v>
      </c>
      <c r="Q96" s="92">
        <f t="shared" si="23"/>
        <v>14.281407999999999</v>
      </c>
      <c r="R96" s="94">
        <f t="shared" si="24"/>
        <v>14.977599999999999</v>
      </c>
      <c r="S96" s="3">
        <v>926</v>
      </c>
      <c r="T96" s="3">
        <v>762.7</v>
      </c>
      <c r="U96" s="3">
        <v>1010.2</v>
      </c>
      <c r="V96" s="3">
        <v>822.3</v>
      </c>
      <c r="W96" s="24">
        <v>838.3</v>
      </c>
      <c r="X96" s="92">
        <f t="shared" si="25"/>
        <v>2.4570599999999998</v>
      </c>
      <c r="Y96" s="92">
        <f t="shared" si="26"/>
        <v>2.0545170000000001</v>
      </c>
      <c r="Z96" s="92">
        <f t="shared" si="27"/>
        <v>2.243849</v>
      </c>
      <c r="AA96" s="92">
        <f t="shared" si="28"/>
        <v>1.9962610000000003</v>
      </c>
      <c r="AB96" s="92">
        <f t="shared" si="29"/>
        <v>2.0935750000000004</v>
      </c>
      <c r="AC96" s="91" t="s">
        <v>1511</v>
      </c>
      <c r="AD96" s="91" t="s">
        <v>292</v>
      </c>
      <c r="AE96" s="91">
        <v>3.46</v>
      </c>
      <c r="AF96" s="234">
        <v>40266</v>
      </c>
      <c r="AG96" s="91" t="s">
        <v>164</v>
      </c>
    </row>
    <row r="97" spans="1:33" ht="27" x14ac:dyDescent="0.25">
      <c r="A97" s="3" t="s">
        <v>674</v>
      </c>
      <c r="B97" s="35" t="s">
        <v>675</v>
      </c>
      <c r="C97" s="3" t="s">
        <v>573</v>
      </c>
      <c r="D97" s="3" t="s">
        <v>676</v>
      </c>
      <c r="E97" s="3" t="s">
        <v>677</v>
      </c>
      <c r="F97" s="3" t="s">
        <v>665</v>
      </c>
      <c r="G97" s="3">
        <v>20214</v>
      </c>
      <c r="H97" s="3" t="s">
        <v>155</v>
      </c>
      <c r="I97" s="8">
        <v>8767</v>
      </c>
      <c r="J97" s="3">
        <v>6771</v>
      </c>
      <c r="K97" s="3">
        <v>8525</v>
      </c>
      <c r="L97" s="3">
        <v>8198</v>
      </c>
      <c r="M97" s="24">
        <v>8769</v>
      </c>
      <c r="N97" s="93">
        <f t="shared" si="20"/>
        <v>22.881869999999999</v>
      </c>
      <c r="O97" s="92">
        <f t="shared" si="21"/>
        <v>16.033728</v>
      </c>
      <c r="P97" s="92">
        <f t="shared" si="22"/>
        <v>20.187200000000001</v>
      </c>
      <c r="Q97" s="92">
        <f t="shared" si="23"/>
        <v>19.412863999999999</v>
      </c>
      <c r="R97" s="94">
        <f t="shared" si="24"/>
        <v>20.764991999999999</v>
      </c>
      <c r="S97" s="3">
        <v>1060.3</v>
      </c>
      <c r="T97" s="3">
        <v>733.4</v>
      </c>
      <c r="U97" s="3">
        <v>1172.5</v>
      </c>
      <c r="V97" s="3">
        <v>1046</v>
      </c>
      <c r="W97" s="24">
        <v>1091.0999999999999</v>
      </c>
      <c r="X97" s="92">
        <f t="shared" si="25"/>
        <v>3.2613240000000001</v>
      </c>
      <c r="Y97" s="92">
        <f t="shared" si="26"/>
        <v>2.2412010000000002</v>
      </c>
      <c r="Z97" s="92">
        <f t="shared" si="27"/>
        <v>2.8217750000000001</v>
      </c>
      <c r="AA97" s="92">
        <f t="shared" si="28"/>
        <v>2.7135380000000002</v>
      </c>
      <c r="AB97" s="92">
        <f t="shared" si="29"/>
        <v>2.9025390000000004</v>
      </c>
      <c r="AC97" s="91" t="s">
        <v>1511</v>
      </c>
      <c r="AD97" s="91" t="s">
        <v>292</v>
      </c>
      <c r="AE97" s="91">
        <v>3.46</v>
      </c>
      <c r="AF97" s="234">
        <v>40266</v>
      </c>
      <c r="AG97" s="91" t="s">
        <v>164</v>
      </c>
    </row>
    <row r="98" spans="1:33" x14ac:dyDescent="0.25">
      <c r="A98" s="3" t="s">
        <v>359</v>
      </c>
      <c r="B98" s="35" t="s">
        <v>678</v>
      </c>
      <c r="C98" s="3" t="s">
        <v>401</v>
      </c>
      <c r="D98" s="3" t="s">
        <v>228</v>
      </c>
      <c r="E98" s="3" t="s">
        <v>360</v>
      </c>
      <c r="F98" s="3" t="s">
        <v>250</v>
      </c>
      <c r="G98" s="3">
        <v>20400</v>
      </c>
      <c r="H98" s="3" t="s">
        <v>155</v>
      </c>
      <c r="I98" s="8">
        <v>93462</v>
      </c>
      <c r="J98" s="3">
        <v>72054</v>
      </c>
      <c r="K98" s="3">
        <v>59084</v>
      </c>
      <c r="L98" s="3">
        <v>60319</v>
      </c>
      <c r="M98" s="24">
        <v>50265</v>
      </c>
      <c r="N98" s="93">
        <f t="shared" si="20"/>
        <v>243.93581999999998</v>
      </c>
      <c r="O98" s="92">
        <f t="shared" si="21"/>
        <v>170.62387200000001</v>
      </c>
      <c r="P98" s="92">
        <f t="shared" si="22"/>
        <v>139.910912</v>
      </c>
      <c r="Q98" s="92">
        <f t="shared" si="23"/>
        <v>142.83539199999998</v>
      </c>
      <c r="R98" s="94">
        <f t="shared" si="24"/>
        <v>119.02752</v>
      </c>
      <c r="S98" s="3">
        <v>12496.3</v>
      </c>
      <c r="T98" s="3">
        <v>9936.2999999999993</v>
      </c>
      <c r="U98" s="3">
        <v>7906.3</v>
      </c>
      <c r="V98" s="3">
        <v>8267.6</v>
      </c>
      <c r="W98" s="24">
        <v>7135.3</v>
      </c>
      <c r="X98" s="92">
        <f t="shared" si="25"/>
        <v>34.767864000000003</v>
      </c>
      <c r="Y98" s="92">
        <f t="shared" si="26"/>
        <v>23.849874</v>
      </c>
      <c r="Z98" s="92">
        <f t="shared" si="27"/>
        <v>19.556804</v>
      </c>
      <c r="AA98" s="92">
        <f t="shared" si="28"/>
        <v>19.965589000000001</v>
      </c>
      <c r="AB98" s="92">
        <f t="shared" si="29"/>
        <v>16.637715</v>
      </c>
      <c r="AC98" s="91" t="s">
        <v>1511</v>
      </c>
      <c r="AD98" s="91" t="s">
        <v>304</v>
      </c>
      <c r="AE98" s="91">
        <v>13.2</v>
      </c>
      <c r="AF98" s="234">
        <v>40099</v>
      </c>
      <c r="AG98" s="91" t="s">
        <v>164</v>
      </c>
    </row>
    <row r="99" spans="1:33" x14ac:dyDescent="0.25">
      <c r="A99" s="3" t="s">
        <v>320</v>
      </c>
      <c r="B99" s="35" t="s">
        <v>679</v>
      </c>
      <c r="C99" s="3"/>
      <c r="D99" s="3" t="s">
        <v>228</v>
      </c>
      <c r="E99" s="3" t="s">
        <v>321</v>
      </c>
      <c r="F99" s="3" t="s">
        <v>250</v>
      </c>
      <c r="G99" s="3">
        <v>20400</v>
      </c>
      <c r="H99" s="3" t="s">
        <v>155</v>
      </c>
      <c r="I99" s="8">
        <v>94149</v>
      </c>
      <c r="J99" s="3">
        <v>72167</v>
      </c>
      <c r="K99" s="3">
        <v>68108</v>
      </c>
      <c r="L99" s="3">
        <v>72752</v>
      </c>
      <c r="M99" s="24">
        <v>71232</v>
      </c>
      <c r="N99" s="93">
        <f t="shared" si="20"/>
        <v>245.72888999999998</v>
      </c>
      <c r="O99" s="92">
        <f t="shared" si="21"/>
        <v>170.89145600000001</v>
      </c>
      <c r="P99" s="92">
        <f t="shared" si="22"/>
        <v>161.27974399999999</v>
      </c>
      <c r="Q99" s="92">
        <f t="shared" si="23"/>
        <v>172.276736</v>
      </c>
      <c r="R99" s="94">
        <f t="shared" si="24"/>
        <v>168.67737599999998</v>
      </c>
      <c r="S99" s="3">
        <v>13701</v>
      </c>
      <c r="T99" s="3">
        <v>10333.4</v>
      </c>
      <c r="U99" s="3">
        <v>9391.2000000000007</v>
      </c>
      <c r="V99" s="3">
        <v>9960.7000000000007</v>
      </c>
      <c r="W99" s="24">
        <v>9648.1</v>
      </c>
      <c r="X99" s="92">
        <f t="shared" si="25"/>
        <v>35.023428000000003</v>
      </c>
      <c r="Y99" s="92">
        <f t="shared" si="26"/>
        <v>23.887277000000001</v>
      </c>
      <c r="Z99" s="92">
        <f t="shared" si="27"/>
        <v>22.543748000000001</v>
      </c>
      <c r="AA99" s="92">
        <f t="shared" si="28"/>
        <v>24.080912000000001</v>
      </c>
      <c r="AB99" s="92">
        <f t="shared" si="29"/>
        <v>23.577792000000002</v>
      </c>
      <c r="AC99" s="91" t="s">
        <v>1511</v>
      </c>
      <c r="AD99" s="91" t="s">
        <v>304</v>
      </c>
      <c r="AE99" s="91">
        <v>13.2</v>
      </c>
      <c r="AF99" s="234">
        <v>40095</v>
      </c>
      <c r="AG99" s="91" t="s">
        <v>164</v>
      </c>
    </row>
    <row r="100" spans="1:33" x14ac:dyDescent="0.25">
      <c r="A100" s="5" t="s">
        <v>680</v>
      </c>
      <c r="B100" s="35" t="s">
        <v>681</v>
      </c>
      <c r="C100" s="3" t="s">
        <v>630</v>
      </c>
      <c r="D100" s="3" t="s">
        <v>228</v>
      </c>
      <c r="E100" s="5" t="s">
        <v>682</v>
      </c>
      <c r="F100" s="3" t="s">
        <v>173</v>
      </c>
      <c r="G100" s="3">
        <v>20700</v>
      </c>
      <c r="H100" s="3" t="s">
        <v>155</v>
      </c>
      <c r="I100" s="8">
        <v>24316</v>
      </c>
      <c r="J100" s="3">
        <v>18602</v>
      </c>
      <c r="K100" s="3">
        <v>20256</v>
      </c>
      <c r="L100" s="5">
        <v>19538</v>
      </c>
      <c r="M100" s="24">
        <v>25122</v>
      </c>
      <c r="N100" s="93">
        <f t="shared" si="20"/>
        <v>63.464759999999998</v>
      </c>
      <c r="O100" s="92">
        <f t="shared" si="21"/>
        <v>44.049536000000003</v>
      </c>
      <c r="P100" s="92">
        <f t="shared" si="22"/>
        <v>47.966208000000002</v>
      </c>
      <c r="Q100" s="92">
        <f t="shared" si="23"/>
        <v>46.265983999999996</v>
      </c>
      <c r="R100" s="94">
        <f t="shared" si="24"/>
        <v>59.488896000000004</v>
      </c>
      <c r="S100" s="3">
        <v>3144.7</v>
      </c>
      <c r="T100" s="3">
        <v>2286.5</v>
      </c>
      <c r="U100" s="3">
        <v>2905.8</v>
      </c>
      <c r="V100" s="3">
        <v>2588.6</v>
      </c>
      <c r="W100" s="24">
        <v>3090.5</v>
      </c>
      <c r="X100" s="92">
        <f t="shared" si="25"/>
        <v>9.0455519999999989</v>
      </c>
      <c r="Y100" s="92">
        <f t="shared" si="26"/>
        <v>6.1572620000000002</v>
      </c>
      <c r="Z100" s="92">
        <f t="shared" si="27"/>
        <v>6.7047360000000005</v>
      </c>
      <c r="AA100" s="92">
        <f t="shared" si="28"/>
        <v>6.4670780000000008</v>
      </c>
      <c r="AB100" s="92">
        <f t="shared" si="29"/>
        <v>8.3153819999999996</v>
      </c>
      <c r="AC100" s="91" t="s">
        <v>1511</v>
      </c>
      <c r="AD100" s="91" t="s">
        <v>292</v>
      </c>
      <c r="AE100" s="91">
        <v>9.9</v>
      </c>
      <c r="AF100" s="234">
        <v>40133</v>
      </c>
      <c r="AG100" s="91" t="s">
        <v>164</v>
      </c>
    </row>
    <row r="101" spans="1:33" ht="27" x14ac:dyDescent="0.25">
      <c r="A101" s="3" t="s">
        <v>683</v>
      </c>
      <c r="B101" s="35" t="s">
        <v>684</v>
      </c>
      <c r="C101" s="3"/>
      <c r="D101" s="3" t="s">
        <v>685</v>
      </c>
      <c r="E101" s="3" t="s">
        <v>686</v>
      </c>
      <c r="F101" s="3" t="s">
        <v>687</v>
      </c>
      <c r="G101" s="3">
        <v>20170</v>
      </c>
      <c r="H101" s="3" t="s">
        <v>155</v>
      </c>
      <c r="I101" s="8">
        <v>9337</v>
      </c>
      <c r="J101" s="3">
        <v>7644</v>
      </c>
      <c r="K101" s="3">
        <v>5152</v>
      </c>
      <c r="L101" s="3">
        <v>17166</v>
      </c>
      <c r="M101" s="24">
        <v>7990</v>
      </c>
      <c r="N101" s="93">
        <f t="shared" si="20"/>
        <v>24.36957</v>
      </c>
      <c r="O101" s="92">
        <f t="shared" si="21"/>
        <v>18.100991999999998</v>
      </c>
      <c r="P101" s="92">
        <f t="shared" si="22"/>
        <v>12.199935999999999</v>
      </c>
      <c r="Q101" s="92">
        <f t="shared" si="23"/>
        <v>40.649087999999999</v>
      </c>
      <c r="R101" s="94">
        <f t="shared" si="24"/>
        <v>18.92032</v>
      </c>
      <c r="S101" s="3">
        <v>1802.3</v>
      </c>
      <c r="T101" s="3">
        <v>1360.1</v>
      </c>
      <c r="U101" s="3">
        <v>1219</v>
      </c>
      <c r="V101" s="3">
        <v>2971.7</v>
      </c>
      <c r="W101" s="24">
        <v>1260.9000000000001</v>
      </c>
      <c r="X101" s="92">
        <f t="shared" si="25"/>
        <v>3.4733640000000001</v>
      </c>
      <c r="Y101" s="92">
        <f t="shared" si="26"/>
        <v>2.5301640000000001</v>
      </c>
      <c r="Z101" s="92">
        <f t="shared" si="27"/>
        <v>1.7053120000000002</v>
      </c>
      <c r="AA101" s="92">
        <f t="shared" si="28"/>
        <v>5.6819459999999999</v>
      </c>
      <c r="AB101" s="92">
        <f t="shared" si="29"/>
        <v>2.6446900000000002</v>
      </c>
      <c r="AC101" s="91" t="s">
        <v>1511</v>
      </c>
      <c r="AD101" s="91" t="s">
        <v>498</v>
      </c>
      <c r="AE101" s="91">
        <v>6.93</v>
      </c>
      <c r="AF101" s="234">
        <v>40128</v>
      </c>
      <c r="AG101" s="91" t="s">
        <v>164</v>
      </c>
    </row>
    <row r="102" spans="1:33" x14ac:dyDescent="0.25">
      <c r="A102" s="3" t="s">
        <v>688</v>
      </c>
      <c r="B102" s="35" t="s">
        <v>689</v>
      </c>
      <c r="C102" s="3" t="s">
        <v>690</v>
      </c>
      <c r="D102" s="3" t="s">
        <v>348</v>
      </c>
      <c r="E102" s="3" t="s">
        <v>691</v>
      </c>
      <c r="F102" s="3" t="s">
        <v>692</v>
      </c>
      <c r="G102" s="3">
        <v>20214</v>
      </c>
      <c r="H102" s="3" t="s">
        <v>155</v>
      </c>
      <c r="I102" s="8">
        <v>6484</v>
      </c>
      <c r="J102" s="3">
        <v>5217</v>
      </c>
      <c r="K102" s="3">
        <v>5938</v>
      </c>
      <c r="L102" s="3">
        <v>6384</v>
      </c>
      <c r="M102" s="24">
        <v>6690</v>
      </c>
      <c r="N102" s="93">
        <f t="shared" si="20"/>
        <v>16.923239999999996</v>
      </c>
      <c r="O102" s="92">
        <f t="shared" si="21"/>
        <v>12.353856</v>
      </c>
      <c r="P102" s="92">
        <f t="shared" si="22"/>
        <v>14.061183999999999</v>
      </c>
      <c r="Q102" s="92">
        <f t="shared" si="23"/>
        <v>15.117312</v>
      </c>
      <c r="R102" s="94">
        <f t="shared" si="24"/>
        <v>15.84192</v>
      </c>
      <c r="S102" s="3">
        <v>878.8</v>
      </c>
      <c r="T102" s="3">
        <v>643.79999999999995</v>
      </c>
      <c r="U102" s="3">
        <v>899.1</v>
      </c>
      <c r="V102" s="3">
        <v>861.2</v>
      </c>
      <c r="W102" s="24">
        <v>885.9</v>
      </c>
      <c r="X102" s="92">
        <f t="shared" si="25"/>
        <v>2.412048</v>
      </c>
      <c r="Y102" s="92">
        <f t="shared" si="26"/>
        <v>1.7268269999999999</v>
      </c>
      <c r="Z102" s="92">
        <f t="shared" si="27"/>
        <v>1.9654780000000001</v>
      </c>
      <c r="AA102" s="92">
        <f t="shared" si="28"/>
        <v>2.1131040000000003</v>
      </c>
      <c r="AB102" s="92">
        <f t="shared" si="29"/>
        <v>2.2143900000000003</v>
      </c>
      <c r="AC102" s="91" t="s">
        <v>1511</v>
      </c>
      <c r="AD102" s="91" t="s">
        <v>292</v>
      </c>
      <c r="AE102" s="91">
        <v>3.46</v>
      </c>
      <c r="AF102" s="234">
        <v>40114</v>
      </c>
      <c r="AG102" s="91" t="s">
        <v>164</v>
      </c>
    </row>
    <row r="103" spans="1:33" x14ac:dyDescent="0.25">
      <c r="A103" s="3" t="s">
        <v>351</v>
      </c>
      <c r="B103" s="35" t="s">
        <v>693</v>
      </c>
      <c r="C103" s="3" t="s">
        <v>446</v>
      </c>
      <c r="D103" s="3" t="s">
        <v>348</v>
      </c>
      <c r="E103" s="3" t="s">
        <v>352</v>
      </c>
      <c r="F103" s="3" t="s">
        <v>353</v>
      </c>
      <c r="G103" s="3">
        <v>20740</v>
      </c>
      <c r="H103" s="3" t="s">
        <v>155</v>
      </c>
      <c r="I103" s="8">
        <v>46939</v>
      </c>
      <c r="J103" s="3">
        <v>44019</v>
      </c>
      <c r="K103" s="3">
        <v>40937</v>
      </c>
      <c r="L103" s="3">
        <v>37235</v>
      </c>
      <c r="M103" s="24">
        <v>52667</v>
      </c>
      <c r="N103" s="93">
        <f t="shared" si="20"/>
        <v>122.51079</v>
      </c>
      <c r="O103" s="92">
        <f t="shared" si="21"/>
        <v>104.236992</v>
      </c>
      <c r="P103" s="92">
        <f t="shared" si="22"/>
        <v>96.938815999999989</v>
      </c>
      <c r="Q103" s="92">
        <f t="shared" si="23"/>
        <v>88.172479999999993</v>
      </c>
      <c r="R103" s="94">
        <f t="shared" si="24"/>
        <v>124.71545599999999</v>
      </c>
      <c r="S103" s="3">
        <v>5841.3</v>
      </c>
      <c r="T103" s="3">
        <v>4832.5</v>
      </c>
      <c r="U103" s="3">
        <v>5575.8</v>
      </c>
      <c r="V103" s="3">
        <v>4682.3999999999996</v>
      </c>
      <c r="W103" s="24">
        <v>6123.9</v>
      </c>
      <c r="X103" s="92">
        <f t="shared" si="25"/>
        <v>17.461308000000002</v>
      </c>
      <c r="Y103" s="92">
        <f t="shared" si="26"/>
        <v>14.570289000000001</v>
      </c>
      <c r="Z103" s="92">
        <f t="shared" si="27"/>
        <v>13.550147000000001</v>
      </c>
      <c r="AA103" s="92">
        <f t="shared" si="28"/>
        <v>12.324785</v>
      </c>
      <c r="AB103" s="92">
        <f t="shared" si="29"/>
        <v>17.432777000000002</v>
      </c>
      <c r="AC103" s="91" t="s">
        <v>1511</v>
      </c>
      <c r="AD103" s="91" t="s">
        <v>292</v>
      </c>
      <c r="AE103" s="91">
        <v>9.9</v>
      </c>
      <c r="AF103" s="234">
        <v>40116</v>
      </c>
      <c r="AG103" s="91" t="s">
        <v>164</v>
      </c>
    </row>
    <row r="104" spans="1:33" x14ac:dyDescent="0.25">
      <c r="A104" s="3" t="s">
        <v>694</v>
      </c>
      <c r="B104" s="35" t="s">
        <v>695</v>
      </c>
      <c r="C104" s="3" t="s">
        <v>510</v>
      </c>
      <c r="D104" s="3" t="s">
        <v>228</v>
      </c>
      <c r="E104" s="3" t="s">
        <v>696</v>
      </c>
      <c r="F104" s="3" t="s">
        <v>350</v>
      </c>
      <c r="G104" s="3">
        <v>20750</v>
      </c>
      <c r="H104" s="3" t="s">
        <v>155</v>
      </c>
      <c r="I104" s="8">
        <v>34760</v>
      </c>
      <c r="J104" s="3">
        <v>33502</v>
      </c>
      <c r="K104" s="3">
        <v>33022</v>
      </c>
      <c r="L104" s="3">
        <v>35546</v>
      </c>
      <c r="M104" s="24">
        <v>39084</v>
      </c>
      <c r="N104" s="93">
        <f t="shared" si="20"/>
        <v>90.72359999999999</v>
      </c>
      <c r="O104" s="92">
        <f t="shared" si="21"/>
        <v>79.332735999999983</v>
      </c>
      <c r="P104" s="92">
        <f t="shared" si="22"/>
        <v>78.196095999999997</v>
      </c>
      <c r="Q104" s="92">
        <f t="shared" si="23"/>
        <v>84.172927999999999</v>
      </c>
      <c r="R104" s="94">
        <f t="shared" si="24"/>
        <v>92.550911999999997</v>
      </c>
      <c r="S104" s="3">
        <v>3565.6</v>
      </c>
      <c r="T104" s="3">
        <v>5143.1000000000004</v>
      </c>
      <c r="U104" s="3">
        <v>4759.7</v>
      </c>
      <c r="V104" s="3">
        <v>5075.3999999999996</v>
      </c>
      <c r="W104" s="24">
        <v>5699.9</v>
      </c>
      <c r="X104" s="92">
        <f t="shared" si="25"/>
        <v>12.930719999999999</v>
      </c>
      <c r="Y104" s="92">
        <f t="shared" si="26"/>
        <v>11.089162</v>
      </c>
      <c r="Z104" s="92">
        <f t="shared" si="27"/>
        <v>10.930282000000002</v>
      </c>
      <c r="AA104" s="92">
        <f t="shared" si="28"/>
        <v>11.765726000000001</v>
      </c>
      <c r="AB104" s="92">
        <f t="shared" si="29"/>
        <v>12.936804</v>
      </c>
      <c r="AC104" s="91" t="s">
        <v>1511</v>
      </c>
      <c r="AD104" s="91" t="s">
        <v>226</v>
      </c>
      <c r="AE104" s="91">
        <v>20</v>
      </c>
      <c r="AF104" s="234">
        <v>40133</v>
      </c>
      <c r="AG104" s="91" t="s">
        <v>164</v>
      </c>
    </row>
    <row r="105" spans="1:33" x14ac:dyDescent="0.25">
      <c r="A105" s="3" t="s">
        <v>347</v>
      </c>
      <c r="B105" s="35" t="s">
        <v>697</v>
      </c>
      <c r="C105" s="3" t="s">
        <v>510</v>
      </c>
      <c r="D105" s="3" t="s">
        <v>348</v>
      </c>
      <c r="E105" s="3" t="s">
        <v>349</v>
      </c>
      <c r="F105" s="3" t="s">
        <v>350</v>
      </c>
      <c r="G105" s="3">
        <v>20750</v>
      </c>
      <c r="H105" s="3" t="s">
        <v>155</v>
      </c>
      <c r="I105" s="8">
        <v>44239</v>
      </c>
      <c r="J105" s="3">
        <v>45343</v>
      </c>
      <c r="K105" s="3">
        <v>51184</v>
      </c>
      <c r="L105" s="3">
        <v>55667</v>
      </c>
      <c r="M105" s="24">
        <v>52825</v>
      </c>
      <c r="N105" s="93">
        <f t="shared" si="20"/>
        <v>115.46378999999999</v>
      </c>
      <c r="O105" s="92">
        <f t="shared" si="21"/>
        <v>107.37222399999999</v>
      </c>
      <c r="P105" s="92">
        <f t="shared" si="22"/>
        <v>121.203712</v>
      </c>
      <c r="Q105" s="92">
        <f t="shared" si="23"/>
        <v>131.819456</v>
      </c>
      <c r="R105" s="94">
        <f t="shared" si="24"/>
        <v>125.08959999999999</v>
      </c>
      <c r="S105" s="3">
        <v>7103.4</v>
      </c>
      <c r="T105" s="3">
        <v>6523.6</v>
      </c>
      <c r="U105" s="3">
        <v>6774.2</v>
      </c>
      <c r="V105" s="3">
        <v>7383.7</v>
      </c>
      <c r="W105" s="24">
        <v>6897.9</v>
      </c>
      <c r="X105" s="92">
        <f t="shared" si="25"/>
        <v>16.456907999999999</v>
      </c>
      <c r="Y105" s="92">
        <f t="shared" si="26"/>
        <v>15.008533000000002</v>
      </c>
      <c r="Z105" s="92">
        <f t="shared" si="27"/>
        <v>16.941904000000001</v>
      </c>
      <c r="AA105" s="92">
        <f t="shared" si="28"/>
        <v>18.425777000000004</v>
      </c>
      <c r="AB105" s="92">
        <f t="shared" si="29"/>
        <v>17.485075000000002</v>
      </c>
      <c r="AC105" s="91" t="s">
        <v>1511</v>
      </c>
      <c r="AD105" s="91" t="s">
        <v>226</v>
      </c>
      <c r="AE105" s="91">
        <v>17</v>
      </c>
      <c r="AF105" s="234">
        <v>40133</v>
      </c>
      <c r="AG105" s="91" t="s">
        <v>164</v>
      </c>
    </row>
    <row r="106" spans="1:33" ht="27" x14ac:dyDescent="0.25">
      <c r="A106" s="3" t="s">
        <v>331</v>
      </c>
      <c r="B106" s="35" t="s">
        <v>698</v>
      </c>
      <c r="C106" s="3"/>
      <c r="D106" s="3" t="s">
        <v>228</v>
      </c>
      <c r="E106" s="3" t="s">
        <v>332</v>
      </c>
      <c r="F106" s="3" t="s">
        <v>277</v>
      </c>
      <c r="G106" s="3">
        <v>20700</v>
      </c>
      <c r="H106" s="3" t="s">
        <v>155</v>
      </c>
      <c r="I106" s="8">
        <v>34550</v>
      </c>
      <c r="J106" s="3">
        <v>75911</v>
      </c>
      <c r="K106" s="3">
        <v>55271</v>
      </c>
      <c r="L106" s="3">
        <v>58421</v>
      </c>
      <c r="M106" s="24">
        <v>65251</v>
      </c>
      <c r="N106" s="93">
        <f t="shared" si="20"/>
        <v>90.1755</v>
      </c>
      <c r="O106" s="92">
        <f t="shared" si="21"/>
        <v>179.757248</v>
      </c>
      <c r="P106" s="92">
        <f t="shared" si="22"/>
        <v>130.88172799999998</v>
      </c>
      <c r="Q106" s="92">
        <f t="shared" si="23"/>
        <v>138.34092799999999</v>
      </c>
      <c r="R106" s="94">
        <f t="shared" si="24"/>
        <v>154.51436799999999</v>
      </c>
      <c r="S106" s="3">
        <v>4614.5</v>
      </c>
      <c r="T106" s="3">
        <v>9364.7999999999993</v>
      </c>
      <c r="U106" s="3">
        <v>7005</v>
      </c>
      <c r="V106" s="3">
        <v>7598.5</v>
      </c>
      <c r="W106" s="24">
        <v>8433.2999999999993</v>
      </c>
      <c r="X106" s="92">
        <f t="shared" si="25"/>
        <v>12.852600000000001</v>
      </c>
      <c r="Y106" s="92">
        <f t="shared" si="26"/>
        <v>25.126541</v>
      </c>
      <c r="Z106" s="92">
        <f t="shared" si="27"/>
        <v>18.294701</v>
      </c>
      <c r="AA106" s="92">
        <f t="shared" si="28"/>
        <v>19.337351000000002</v>
      </c>
      <c r="AB106" s="92">
        <f t="shared" si="29"/>
        <v>21.598081000000001</v>
      </c>
      <c r="AC106" s="91" t="s">
        <v>1511</v>
      </c>
      <c r="AD106" s="91" t="s">
        <v>304</v>
      </c>
      <c r="AE106" s="91">
        <v>13.85</v>
      </c>
      <c r="AF106" s="234">
        <v>40133</v>
      </c>
      <c r="AG106" s="91" t="s">
        <v>164</v>
      </c>
    </row>
    <row r="107" spans="1:33" x14ac:dyDescent="0.25">
      <c r="A107" s="3" t="s">
        <v>699</v>
      </c>
      <c r="B107" s="35" t="s">
        <v>700</v>
      </c>
      <c r="C107" s="3" t="s">
        <v>701</v>
      </c>
      <c r="D107" s="3" t="s">
        <v>702</v>
      </c>
      <c r="E107" s="3" t="s">
        <v>703</v>
      </c>
      <c r="F107" s="3" t="s">
        <v>313</v>
      </c>
      <c r="G107" s="3">
        <v>20200</v>
      </c>
      <c r="H107" s="3" t="s">
        <v>155</v>
      </c>
      <c r="I107" s="8">
        <v>0</v>
      </c>
      <c r="J107" s="3">
        <v>4</v>
      </c>
      <c r="K107" s="3">
        <v>0</v>
      </c>
      <c r="L107" s="3">
        <v>7</v>
      </c>
      <c r="M107" s="24">
        <v>172</v>
      </c>
      <c r="N107" s="93">
        <f t="shared" si="20"/>
        <v>0</v>
      </c>
      <c r="O107" s="92">
        <f t="shared" si="21"/>
        <v>9.4719999999999995E-3</v>
      </c>
      <c r="P107" s="92">
        <f t="shared" si="22"/>
        <v>0</v>
      </c>
      <c r="Q107" s="92">
        <f t="shared" si="23"/>
        <v>1.6576E-2</v>
      </c>
      <c r="R107" s="94">
        <f t="shared" si="24"/>
        <v>0.40729599999999999</v>
      </c>
      <c r="S107" s="3">
        <v>0</v>
      </c>
      <c r="T107" s="3">
        <v>252.8</v>
      </c>
      <c r="U107" s="3">
        <v>487.6</v>
      </c>
      <c r="V107" s="3">
        <v>336.4</v>
      </c>
      <c r="W107" s="24">
        <v>370.4</v>
      </c>
      <c r="X107" s="92">
        <f t="shared" si="25"/>
        <v>0</v>
      </c>
      <c r="Y107" s="92">
        <f t="shared" si="26"/>
        <v>1.3240000000000001E-3</v>
      </c>
      <c r="Z107" s="92">
        <f t="shared" si="27"/>
        <v>0</v>
      </c>
      <c r="AA107" s="92">
        <f t="shared" si="28"/>
        <v>2.317E-3</v>
      </c>
      <c r="AB107" s="92">
        <f t="shared" si="29"/>
        <v>5.6932000000000003E-2</v>
      </c>
      <c r="AC107" s="91" t="s">
        <v>1511</v>
      </c>
      <c r="AD107" s="91" t="s">
        <v>498</v>
      </c>
      <c r="AE107" s="91">
        <v>6.93</v>
      </c>
      <c r="AF107" s="234">
        <v>42703</v>
      </c>
      <c r="AG107" s="91" t="s">
        <v>164</v>
      </c>
    </row>
    <row r="108" spans="1:33" x14ac:dyDescent="0.25">
      <c r="A108" s="5" t="s">
        <v>704</v>
      </c>
      <c r="B108" s="35" t="s">
        <v>705</v>
      </c>
      <c r="C108" s="3" t="s">
        <v>706</v>
      </c>
      <c r="D108" s="3" t="s">
        <v>707</v>
      </c>
      <c r="E108" s="5" t="s">
        <v>708</v>
      </c>
      <c r="F108" s="3" t="s">
        <v>201</v>
      </c>
      <c r="G108" s="3">
        <v>20500</v>
      </c>
      <c r="H108" s="3" t="s">
        <v>155</v>
      </c>
      <c r="I108" s="8">
        <v>0</v>
      </c>
      <c r="J108" s="3">
        <v>0</v>
      </c>
      <c r="K108" s="3">
        <v>149</v>
      </c>
      <c r="L108" s="5">
        <v>1638</v>
      </c>
      <c r="M108" s="24">
        <v>1742</v>
      </c>
      <c r="N108" s="93">
        <f t="shared" si="20"/>
        <v>0</v>
      </c>
      <c r="O108" s="92">
        <f t="shared" si="21"/>
        <v>0</v>
      </c>
      <c r="P108" s="92">
        <f t="shared" si="22"/>
        <v>0.35283199999999998</v>
      </c>
      <c r="Q108" s="92">
        <f t="shared" si="23"/>
        <v>3.8787839999999996</v>
      </c>
      <c r="R108" s="94">
        <f t="shared" si="24"/>
        <v>4.1250559999999998</v>
      </c>
      <c r="S108" s="3">
        <v>0</v>
      </c>
      <c r="T108" s="3">
        <v>0</v>
      </c>
      <c r="U108" s="3">
        <v>142.30000000000001</v>
      </c>
      <c r="V108" s="3">
        <v>369.4</v>
      </c>
      <c r="W108" s="24">
        <v>371.3</v>
      </c>
      <c r="X108" s="92">
        <f t="shared" si="25"/>
        <v>0</v>
      </c>
      <c r="Y108" s="92">
        <f t="shared" si="26"/>
        <v>0</v>
      </c>
      <c r="Z108" s="92">
        <f t="shared" si="27"/>
        <v>4.9319000000000002E-2</v>
      </c>
      <c r="AA108" s="92">
        <f t="shared" si="28"/>
        <v>0.54217800000000005</v>
      </c>
      <c r="AB108" s="92">
        <f t="shared" si="29"/>
        <v>0.57660199999999995</v>
      </c>
      <c r="AC108" s="91" t="s">
        <v>1511</v>
      </c>
      <c r="AD108" s="91" t="s">
        <v>292</v>
      </c>
      <c r="AE108" s="91">
        <v>4.1500000000000004</v>
      </c>
      <c r="AF108" s="234">
        <v>43097</v>
      </c>
      <c r="AG108" s="91" t="s">
        <v>164</v>
      </c>
    </row>
    <row r="109" spans="1:33" x14ac:dyDescent="0.25">
      <c r="A109" s="3" t="s">
        <v>709</v>
      </c>
      <c r="B109" s="35" t="s">
        <v>710</v>
      </c>
      <c r="C109" s="3" t="s">
        <v>711</v>
      </c>
      <c r="D109" s="3" t="s">
        <v>712</v>
      </c>
      <c r="E109" s="3" t="s">
        <v>713</v>
      </c>
      <c r="F109" s="3" t="s">
        <v>714</v>
      </c>
      <c r="G109" s="3">
        <v>20150</v>
      </c>
      <c r="H109" s="3" t="s">
        <v>155</v>
      </c>
      <c r="I109" s="8">
        <v>0</v>
      </c>
      <c r="J109" s="3">
        <v>0</v>
      </c>
      <c r="K109" s="3">
        <v>2644</v>
      </c>
      <c r="L109" s="3">
        <v>6278</v>
      </c>
      <c r="M109" s="24">
        <v>6481</v>
      </c>
      <c r="N109" s="93">
        <f t="shared" si="20"/>
        <v>0</v>
      </c>
      <c r="O109" s="92">
        <f t="shared" si="21"/>
        <v>0</v>
      </c>
      <c r="P109" s="92">
        <f t="shared" si="22"/>
        <v>6.260991999999999</v>
      </c>
      <c r="Q109" s="92">
        <f t="shared" si="23"/>
        <v>14.866304</v>
      </c>
      <c r="R109" s="94">
        <f t="shared" si="24"/>
        <v>15.347008000000001</v>
      </c>
      <c r="S109" s="3">
        <v>0</v>
      </c>
      <c r="T109" s="3">
        <v>0</v>
      </c>
      <c r="U109" s="3">
        <v>425</v>
      </c>
      <c r="V109" s="3">
        <v>834.2</v>
      </c>
      <c r="W109" s="24">
        <v>814.2</v>
      </c>
      <c r="X109" s="92">
        <f t="shared" si="25"/>
        <v>0</v>
      </c>
      <c r="Y109" s="92">
        <f t="shared" si="26"/>
        <v>0</v>
      </c>
      <c r="Z109" s="92">
        <f t="shared" si="27"/>
        <v>0.87516399999999994</v>
      </c>
      <c r="AA109" s="92">
        <f t="shared" si="28"/>
        <v>2.0780180000000001</v>
      </c>
      <c r="AB109" s="92">
        <f t="shared" si="29"/>
        <v>2.1452110000000002</v>
      </c>
      <c r="AC109" s="91" t="s">
        <v>1511</v>
      </c>
      <c r="AD109" s="91" t="s">
        <v>292</v>
      </c>
      <c r="AE109" s="91">
        <v>3.74</v>
      </c>
      <c r="AF109" s="234">
        <v>42830</v>
      </c>
      <c r="AG109" s="91" t="s">
        <v>164</v>
      </c>
    </row>
    <row r="110" spans="1:33" x14ac:dyDescent="0.25">
      <c r="A110" s="3" t="s">
        <v>715</v>
      </c>
      <c r="B110" s="35" t="s">
        <v>716</v>
      </c>
      <c r="C110" s="3" t="s">
        <v>425</v>
      </c>
      <c r="D110" s="3" t="s">
        <v>717</v>
      </c>
      <c r="E110" s="3" t="s">
        <v>718</v>
      </c>
      <c r="F110" s="3" t="s">
        <v>645</v>
      </c>
      <c r="G110" s="3">
        <v>20216</v>
      </c>
      <c r="H110" s="3" t="s">
        <v>155</v>
      </c>
      <c r="I110" s="8">
        <v>0</v>
      </c>
      <c r="J110" s="3">
        <v>16017</v>
      </c>
      <c r="K110" s="3">
        <v>15591</v>
      </c>
      <c r="L110" s="3">
        <v>17299</v>
      </c>
      <c r="M110" s="24">
        <v>18185</v>
      </c>
      <c r="N110" s="93">
        <f t="shared" si="20"/>
        <v>0</v>
      </c>
      <c r="O110" s="92">
        <f t="shared" si="21"/>
        <v>37.928256000000005</v>
      </c>
      <c r="P110" s="92">
        <f t="shared" si="22"/>
        <v>36.919487999999994</v>
      </c>
      <c r="Q110" s="92">
        <f t="shared" si="23"/>
        <v>40.964031999999996</v>
      </c>
      <c r="R110" s="94">
        <f t="shared" si="24"/>
        <v>43.062079999999995</v>
      </c>
      <c r="S110" s="3">
        <v>0</v>
      </c>
      <c r="T110" s="3">
        <v>2065.8000000000002</v>
      </c>
      <c r="U110" s="3">
        <v>2145.4</v>
      </c>
      <c r="V110" s="3">
        <v>2196.8000000000002</v>
      </c>
      <c r="W110" s="24">
        <v>2212.1</v>
      </c>
      <c r="X110" s="92">
        <f t="shared" si="25"/>
        <v>0</v>
      </c>
      <c r="Y110" s="92">
        <f t="shared" si="26"/>
        <v>5.3016270000000008</v>
      </c>
      <c r="Z110" s="92">
        <f t="shared" si="27"/>
        <v>5.1606209999999999</v>
      </c>
      <c r="AA110" s="92">
        <f t="shared" si="28"/>
        <v>5.7259690000000001</v>
      </c>
      <c r="AB110" s="92">
        <f t="shared" si="29"/>
        <v>6.019235000000001</v>
      </c>
      <c r="AC110" s="91" t="s">
        <v>1511</v>
      </c>
      <c r="AD110" s="91" t="s">
        <v>292</v>
      </c>
      <c r="AE110" s="91">
        <v>3.5</v>
      </c>
      <c r="AF110" s="234">
        <v>42390</v>
      </c>
      <c r="AG110" s="91" t="s">
        <v>164</v>
      </c>
    </row>
    <row r="111" spans="1:33" x14ac:dyDescent="0.25">
      <c r="A111" s="3" t="s">
        <v>719</v>
      </c>
      <c r="B111" s="35" t="s">
        <v>720</v>
      </c>
      <c r="C111" s="3" t="s">
        <v>425</v>
      </c>
      <c r="D111" s="3" t="s">
        <v>721</v>
      </c>
      <c r="E111" s="3" t="s">
        <v>722</v>
      </c>
      <c r="F111" s="3" t="s">
        <v>560</v>
      </c>
      <c r="G111" s="3">
        <v>20709</v>
      </c>
      <c r="H111" s="3" t="s">
        <v>155</v>
      </c>
      <c r="I111" s="8">
        <v>0</v>
      </c>
      <c r="J111" s="3">
        <v>1493</v>
      </c>
      <c r="K111" s="3">
        <v>2491</v>
      </c>
      <c r="L111" s="3">
        <v>2873</v>
      </c>
      <c r="M111" s="24">
        <v>2639</v>
      </c>
      <c r="N111" s="93">
        <f t="shared" si="20"/>
        <v>0</v>
      </c>
      <c r="O111" s="92">
        <f t="shared" si="21"/>
        <v>3.5354239999999999</v>
      </c>
      <c r="P111" s="92">
        <f t="shared" si="22"/>
        <v>5.8986879999999999</v>
      </c>
      <c r="Q111" s="92">
        <f t="shared" si="23"/>
        <v>6.8032639999999995</v>
      </c>
      <c r="R111" s="94">
        <f t="shared" si="24"/>
        <v>6.2491520000000005</v>
      </c>
      <c r="S111" s="3">
        <v>0</v>
      </c>
      <c r="T111" s="3">
        <v>252.6</v>
      </c>
      <c r="U111" s="3">
        <v>345.2</v>
      </c>
      <c r="V111" s="3">
        <v>358.5</v>
      </c>
      <c r="W111" s="24">
        <v>328.3</v>
      </c>
      <c r="X111" s="92">
        <f t="shared" si="25"/>
        <v>0</v>
      </c>
      <c r="Y111" s="92">
        <f t="shared" si="26"/>
        <v>0.49418300000000004</v>
      </c>
      <c r="Z111" s="92">
        <f t="shared" si="27"/>
        <v>0.82452100000000006</v>
      </c>
      <c r="AA111" s="92">
        <f t="shared" si="28"/>
        <v>0.95096300000000011</v>
      </c>
      <c r="AB111" s="92">
        <f t="shared" si="29"/>
        <v>0.87350899999999998</v>
      </c>
      <c r="AC111" s="91" t="s">
        <v>1511</v>
      </c>
      <c r="AD111" s="91" t="s">
        <v>292</v>
      </c>
      <c r="AE111" s="91">
        <v>1.1499999999999999</v>
      </c>
      <c r="AF111" s="234">
        <v>42579</v>
      </c>
      <c r="AG111" s="91" t="s">
        <v>164</v>
      </c>
    </row>
    <row r="112" spans="1:33" x14ac:dyDescent="0.25">
      <c r="A112" s="3" t="s">
        <v>723</v>
      </c>
      <c r="B112" s="35" t="s">
        <v>724</v>
      </c>
      <c r="C112" s="3" t="s">
        <v>454</v>
      </c>
      <c r="D112" s="3" t="s">
        <v>725</v>
      </c>
      <c r="E112" s="3" t="s">
        <v>726</v>
      </c>
      <c r="F112" s="3" t="s">
        <v>427</v>
      </c>
      <c r="G112" s="3">
        <v>20577</v>
      </c>
      <c r="H112" s="3" t="s">
        <v>155</v>
      </c>
      <c r="I112" s="8">
        <v>1429</v>
      </c>
      <c r="J112" s="3">
        <v>3101</v>
      </c>
      <c r="K112" s="3">
        <v>3253</v>
      </c>
      <c r="L112" s="3">
        <v>3397</v>
      </c>
      <c r="M112" s="24">
        <v>3515</v>
      </c>
      <c r="N112" s="93">
        <f t="shared" si="20"/>
        <v>3.7296899999999997</v>
      </c>
      <c r="O112" s="92">
        <f t="shared" si="21"/>
        <v>7.3431679999999995</v>
      </c>
      <c r="P112" s="92">
        <f t="shared" si="22"/>
        <v>7.7031039999999997</v>
      </c>
      <c r="Q112" s="92">
        <f t="shared" si="23"/>
        <v>8.0440959999999997</v>
      </c>
      <c r="R112" s="94">
        <f t="shared" si="24"/>
        <v>8.3235200000000003</v>
      </c>
      <c r="S112" s="3">
        <v>195.4</v>
      </c>
      <c r="T112" s="3">
        <v>376.7</v>
      </c>
      <c r="U112" s="3">
        <v>452.1</v>
      </c>
      <c r="V112" s="3">
        <v>452.7</v>
      </c>
      <c r="W112" s="24">
        <v>420.1</v>
      </c>
      <c r="X112" s="92">
        <f t="shared" si="25"/>
        <v>0.53158799999999995</v>
      </c>
      <c r="Y112" s="92">
        <f t="shared" si="26"/>
        <v>1.0264310000000001</v>
      </c>
      <c r="Z112" s="92">
        <f t="shared" si="27"/>
        <v>1.0767430000000002</v>
      </c>
      <c r="AA112" s="92">
        <f t="shared" si="28"/>
        <v>1.1244070000000002</v>
      </c>
      <c r="AB112" s="92">
        <f t="shared" si="29"/>
        <v>1.1634650000000002</v>
      </c>
      <c r="AC112" s="91" t="s">
        <v>1511</v>
      </c>
      <c r="AD112" s="91" t="s">
        <v>292</v>
      </c>
      <c r="AE112" s="91">
        <v>1.04</v>
      </c>
      <c r="AF112" s="234">
        <v>42215</v>
      </c>
      <c r="AG112" s="91" t="s">
        <v>164</v>
      </c>
    </row>
    <row r="113" spans="1:33" x14ac:dyDescent="0.25">
      <c r="A113" s="3" t="s">
        <v>727</v>
      </c>
      <c r="B113" s="35" t="s">
        <v>728</v>
      </c>
      <c r="C113" s="3" t="s">
        <v>425</v>
      </c>
      <c r="D113" s="3" t="s">
        <v>729</v>
      </c>
      <c r="E113" s="3" t="s">
        <v>730</v>
      </c>
      <c r="F113" s="3" t="s">
        <v>164</v>
      </c>
      <c r="G113" s="3" t="s">
        <v>164</v>
      </c>
      <c r="H113" s="3" t="s">
        <v>155</v>
      </c>
      <c r="I113" s="8">
        <v>0</v>
      </c>
      <c r="J113" s="3">
        <v>0</v>
      </c>
      <c r="K113" s="3">
        <v>0</v>
      </c>
      <c r="L113" s="3">
        <v>2586</v>
      </c>
      <c r="M113" s="24">
        <v>3135</v>
      </c>
      <c r="N113" s="93">
        <f t="shared" si="20"/>
        <v>0</v>
      </c>
      <c r="O113" s="92">
        <f t="shared" si="21"/>
        <v>0</v>
      </c>
      <c r="P113" s="92">
        <f t="shared" si="22"/>
        <v>0</v>
      </c>
      <c r="Q113" s="92">
        <f t="shared" si="23"/>
        <v>6.1236480000000002</v>
      </c>
      <c r="R113" s="94">
        <f t="shared" si="24"/>
        <v>7.4236799999999992</v>
      </c>
      <c r="S113" s="3">
        <v>0</v>
      </c>
      <c r="T113" s="3">
        <v>0</v>
      </c>
      <c r="U113" s="3">
        <v>0</v>
      </c>
      <c r="V113" s="3">
        <v>546.20000000000005</v>
      </c>
      <c r="W113" s="24">
        <v>510.7</v>
      </c>
      <c r="X113" s="92">
        <f t="shared" si="25"/>
        <v>0</v>
      </c>
      <c r="Y113" s="92">
        <f t="shared" si="26"/>
        <v>0</v>
      </c>
      <c r="Z113" s="92">
        <f t="shared" si="27"/>
        <v>0</v>
      </c>
      <c r="AA113" s="92">
        <f t="shared" si="28"/>
        <v>0.855966</v>
      </c>
      <c r="AB113" s="92">
        <f t="shared" si="29"/>
        <v>1.037685</v>
      </c>
      <c r="AC113" s="91" t="s">
        <v>1511</v>
      </c>
      <c r="AD113" s="91" t="s">
        <v>164</v>
      </c>
      <c r="AE113" s="91" t="s">
        <v>164</v>
      </c>
      <c r="AF113" s="234">
        <v>43158</v>
      </c>
      <c r="AG113" s="91" t="s">
        <v>164</v>
      </c>
    </row>
    <row r="114" spans="1:33" x14ac:dyDescent="0.25">
      <c r="A114" s="3" t="s">
        <v>731</v>
      </c>
      <c r="B114" s="35" t="s">
        <v>732</v>
      </c>
      <c r="C114" s="3" t="s">
        <v>425</v>
      </c>
      <c r="D114" s="3" t="s">
        <v>733</v>
      </c>
      <c r="E114" s="3" t="s">
        <v>734</v>
      </c>
      <c r="F114" s="3" t="s">
        <v>164</v>
      </c>
      <c r="G114" s="3" t="s">
        <v>164</v>
      </c>
      <c r="H114" s="3" t="s">
        <v>155</v>
      </c>
      <c r="I114" s="8">
        <v>0</v>
      </c>
      <c r="J114" s="3">
        <v>0</v>
      </c>
      <c r="K114" s="3">
        <v>0</v>
      </c>
      <c r="L114" s="3">
        <v>1169</v>
      </c>
      <c r="M114" s="24">
        <v>1533</v>
      </c>
      <c r="N114" s="93">
        <f t="shared" si="20"/>
        <v>0</v>
      </c>
      <c r="O114" s="92">
        <f t="shared" si="21"/>
        <v>0</v>
      </c>
      <c r="P114" s="92">
        <f t="shared" si="22"/>
        <v>0</v>
      </c>
      <c r="Q114" s="92">
        <f t="shared" si="23"/>
        <v>2.768192</v>
      </c>
      <c r="R114" s="94">
        <f t="shared" si="24"/>
        <v>3.6301439999999996</v>
      </c>
      <c r="S114" s="3">
        <v>0</v>
      </c>
      <c r="T114" s="3">
        <v>0</v>
      </c>
      <c r="U114" s="3">
        <v>0</v>
      </c>
      <c r="V114" s="3">
        <v>181.9</v>
      </c>
      <c r="W114" s="24">
        <v>233.8</v>
      </c>
      <c r="X114" s="92">
        <f t="shared" si="25"/>
        <v>0</v>
      </c>
      <c r="Y114" s="92">
        <f t="shared" si="26"/>
        <v>0</v>
      </c>
      <c r="Z114" s="92">
        <f t="shared" si="27"/>
        <v>0</v>
      </c>
      <c r="AA114" s="92">
        <f t="shared" si="28"/>
        <v>0.38693900000000003</v>
      </c>
      <c r="AB114" s="92">
        <f t="shared" si="29"/>
        <v>0.50742299999999996</v>
      </c>
      <c r="AC114" s="91" t="s">
        <v>1511</v>
      </c>
      <c r="AD114" s="91" t="s">
        <v>292</v>
      </c>
      <c r="AE114" s="91">
        <v>1.1499999999999999</v>
      </c>
      <c r="AF114" s="234">
        <v>43165</v>
      </c>
      <c r="AG114" s="91" t="s">
        <v>164</v>
      </c>
    </row>
    <row r="115" spans="1:33" x14ac:dyDescent="0.25">
      <c r="A115" s="3" t="s">
        <v>735</v>
      </c>
      <c r="B115" s="35" t="s">
        <v>736</v>
      </c>
      <c r="C115" s="3" t="s">
        <v>701</v>
      </c>
      <c r="D115" s="3" t="s">
        <v>729</v>
      </c>
      <c r="E115" s="3" t="s">
        <v>737</v>
      </c>
      <c r="F115" s="3" t="s">
        <v>164</v>
      </c>
      <c r="G115" s="3" t="s">
        <v>164</v>
      </c>
      <c r="H115" s="3" t="s">
        <v>155</v>
      </c>
      <c r="I115" s="8">
        <v>0</v>
      </c>
      <c r="J115" s="3">
        <v>0</v>
      </c>
      <c r="K115" s="3">
        <v>0</v>
      </c>
      <c r="L115" s="3">
        <v>0</v>
      </c>
      <c r="M115" s="24">
        <v>2739</v>
      </c>
      <c r="N115" s="93">
        <f t="shared" si="20"/>
        <v>0</v>
      </c>
      <c r="O115" s="92">
        <f t="shared" si="21"/>
        <v>0</v>
      </c>
      <c r="P115" s="92">
        <f t="shared" si="22"/>
        <v>0</v>
      </c>
      <c r="Q115" s="92">
        <f t="shared" si="23"/>
        <v>0</v>
      </c>
      <c r="R115" s="94">
        <f t="shared" si="24"/>
        <v>6.4859519999999993</v>
      </c>
      <c r="S115" s="3">
        <v>0</v>
      </c>
      <c r="T115" s="3">
        <v>0</v>
      </c>
      <c r="U115" s="3">
        <v>0</v>
      </c>
      <c r="V115" s="3">
        <v>0</v>
      </c>
      <c r="W115" s="24">
        <v>502.4</v>
      </c>
      <c r="X115" s="92">
        <f t="shared" si="25"/>
        <v>0</v>
      </c>
      <c r="Y115" s="92">
        <f t="shared" si="26"/>
        <v>0</v>
      </c>
      <c r="Z115" s="92">
        <f t="shared" si="27"/>
        <v>0</v>
      </c>
      <c r="AA115" s="92">
        <f t="shared" si="28"/>
        <v>0</v>
      </c>
      <c r="AB115" s="92">
        <f t="shared" si="29"/>
        <v>0.906609</v>
      </c>
      <c r="AC115" s="91" t="s">
        <v>1511</v>
      </c>
      <c r="AD115" s="91" t="s">
        <v>164</v>
      </c>
      <c r="AE115" s="91" t="s">
        <v>164</v>
      </c>
      <c r="AF115" s="234">
        <v>43552</v>
      </c>
      <c r="AG115" s="91" t="s">
        <v>164</v>
      </c>
    </row>
    <row r="116" spans="1:33" ht="27" x14ac:dyDescent="0.25">
      <c r="A116" s="5" t="s">
        <v>165</v>
      </c>
      <c r="B116" s="35" t="s">
        <v>738</v>
      </c>
      <c r="C116" s="3" t="s">
        <v>701</v>
      </c>
      <c r="D116" s="3" t="s">
        <v>166</v>
      </c>
      <c r="E116" s="5" t="s">
        <v>167</v>
      </c>
      <c r="F116" s="3" t="s">
        <v>168</v>
      </c>
      <c r="G116" s="3">
        <v>20700</v>
      </c>
      <c r="H116" s="3" t="s">
        <v>169</v>
      </c>
      <c r="I116" s="8">
        <v>887484</v>
      </c>
      <c r="J116" s="3">
        <v>916417</v>
      </c>
      <c r="K116" s="3">
        <v>901184</v>
      </c>
      <c r="L116" s="5">
        <v>915275</v>
      </c>
      <c r="M116" s="24">
        <v>895620</v>
      </c>
      <c r="N116" s="93">
        <f t="shared" si="20"/>
        <v>2316.3332399999999</v>
      </c>
      <c r="O116" s="92">
        <f t="shared" si="21"/>
        <v>2170.0754559999996</v>
      </c>
      <c r="P116" s="92">
        <f t="shared" si="22"/>
        <v>2134.0037119999997</v>
      </c>
      <c r="Q116" s="92">
        <f t="shared" si="23"/>
        <v>2167.3711999999996</v>
      </c>
      <c r="R116" s="94">
        <f t="shared" si="24"/>
        <v>2120.8281599999996</v>
      </c>
      <c r="S116" s="3">
        <v>195381.06</v>
      </c>
      <c r="T116" s="3">
        <v>187104.17</v>
      </c>
      <c r="U116" s="3">
        <v>179181.78</v>
      </c>
      <c r="V116" s="3">
        <v>174768.14</v>
      </c>
      <c r="W116" s="24">
        <v>150250.96</v>
      </c>
      <c r="X116" s="92">
        <f t="shared" si="25"/>
        <v>330.144048</v>
      </c>
      <c r="Y116" s="92">
        <f t="shared" si="26"/>
        <v>303.33402699999999</v>
      </c>
      <c r="Z116" s="92">
        <f t="shared" si="27"/>
        <v>298.29190400000005</v>
      </c>
      <c r="AA116" s="92">
        <f t="shared" si="28"/>
        <v>302.95602500000001</v>
      </c>
      <c r="AB116" s="92">
        <f t="shared" si="29"/>
        <v>296.45022000000006</v>
      </c>
      <c r="AC116" s="91" t="s">
        <v>1511</v>
      </c>
      <c r="AD116" s="91" t="s">
        <v>170</v>
      </c>
      <c r="AE116" s="91">
        <v>950</v>
      </c>
      <c r="AF116" s="234">
        <v>41152</v>
      </c>
      <c r="AG116" s="91" t="s">
        <v>164</v>
      </c>
    </row>
    <row r="117" spans="1:33" x14ac:dyDescent="0.25">
      <c r="A117" s="3" t="s">
        <v>171</v>
      </c>
      <c r="B117" s="35" t="s">
        <v>739</v>
      </c>
      <c r="C117" s="3" t="s">
        <v>701</v>
      </c>
      <c r="D117" s="3" t="s">
        <v>740</v>
      </c>
      <c r="E117" s="3" t="s">
        <v>172</v>
      </c>
      <c r="F117" s="3" t="s">
        <v>173</v>
      </c>
      <c r="G117" s="3">
        <v>20700</v>
      </c>
      <c r="H117" s="3" t="s">
        <v>169</v>
      </c>
      <c r="I117" s="8">
        <v>484769</v>
      </c>
      <c r="J117" s="3">
        <v>600365</v>
      </c>
      <c r="K117" s="3">
        <v>623648</v>
      </c>
      <c r="L117" s="3">
        <v>662284</v>
      </c>
      <c r="M117" s="24">
        <v>675148</v>
      </c>
      <c r="N117" s="93">
        <f t="shared" si="20"/>
        <v>1265.2470899999998</v>
      </c>
      <c r="O117" s="92">
        <f t="shared" si="21"/>
        <v>1421.6643199999999</v>
      </c>
      <c r="P117" s="92">
        <f t="shared" si="22"/>
        <v>1476.798464</v>
      </c>
      <c r="Q117" s="92">
        <f t="shared" si="23"/>
        <v>1568.2885119999999</v>
      </c>
      <c r="R117" s="94">
        <f t="shared" si="24"/>
        <v>1598.750464</v>
      </c>
      <c r="S117" s="3">
        <v>74646.559999999998</v>
      </c>
      <c r="T117" s="3">
        <v>90188.82</v>
      </c>
      <c r="U117" s="3">
        <v>87687.33</v>
      </c>
      <c r="V117" s="3">
        <v>89509.87</v>
      </c>
      <c r="W117" s="24">
        <v>82538.16</v>
      </c>
      <c r="X117" s="92">
        <f t="shared" si="25"/>
        <v>180.334068</v>
      </c>
      <c r="Y117" s="92">
        <f t="shared" si="26"/>
        <v>198.72081500000002</v>
      </c>
      <c r="Z117" s="92">
        <f t="shared" si="27"/>
        <v>206.42748800000001</v>
      </c>
      <c r="AA117" s="92">
        <f t="shared" si="28"/>
        <v>219.21600400000003</v>
      </c>
      <c r="AB117" s="92">
        <f t="shared" si="29"/>
        <v>223.47398800000002</v>
      </c>
      <c r="AC117" s="91" t="s">
        <v>1511</v>
      </c>
      <c r="AD117" s="91" t="s">
        <v>163</v>
      </c>
      <c r="AE117" s="91">
        <v>300</v>
      </c>
      <c r="AF117" s="234">
        <v>42086</v>
      </c>
      <c r="AG117" s="91" t="s">
        <v>164</v>
      </c>
    </row>
    <row r="118" spans="1:33" ht="27" x14ac:dyDescent="0.25">
      <c r="A118" s="3" t="s">
        <v>178</v>
      </c>
      <c r="B118" s="35" t="s">
        <v>741</v>
      </c>
      <c r="C118" s="3" t="s">
        <v>584</v>
      </c>
      <c r="D118" s="3" t="s">
        <v>179</v>
      </c>
      <c r="E118" s="3" t="s">
        <v>180</v>
      </c>
      <c r="F118" s="3" t="s">
        <v>181</v>
      </c>
      <c r="G118" s="3">
        <v>20110</v>
      </c>
      <c r="H118" s="3" t="s">
        <v>169</v>
      </c>
      <c r="I118" s="8">
        <v>481869</v>
      </c>
      <c r="J118" s="3">
        <v>537867</v>
      </c>
      <c r="K118" s="3">
        <v>557941</v>
      </c>
      <c r="L118" s="3">
        <v>563783</v>
      </c>
      <c r="M118" s="24">
        <v>595255</v>
      </c>
      <c r="N118" s="93">
        <f t="shared" si="20"/>
        <v>1257.6780899999999</v>
      </c>
      <c r="O118" s="92">
        <f t="shared" si="21"/>
        <v>1273.669056</v>
      </c>
      <c r="P118" s="92">
        <f t="shared" si="22"/>
        <v>1321.2042879999999</v>
      </c>
      <c r="Q118" s="92">
        <f t="shared" si="23"/>
        <v>1335.0381439999999</v>
      </c>
      <c r="R118" s="94">
        <f t="shared" si="24"/>
        <v>1409.5638399999998</v>
      </c>
      <c r="S118" s="3">
        <v>72483.66</v>
      </c>
      <c r="T118" s="3">
        <v>76129.259999999995</v>
      </c>
      <c r="U118" s="3">
        <v>73772.22</v>
      </c>
      <c r="V118" s="3">
        <v>75951.02</v>
      </c>
      <c r="W118" s="24">
        <v>81819.13</v>
      </c>
      <c r="X118" s="92">
        <f t="shared" si="25"/>
        <v>179.255268</v>
      </c>
      <c r="Y118" s="92">
        <f t="shared" si="26"/>
        <v>178.03397700000002</v>
      </c>
      <c r="Z118" s="92">
        <f t="shared" si="27"/>
        <v>184.67847100000003</v>
      </c>
      <c r="AA118" s="92">
        <f t="shared" si="28"/>
        <v>186.61217300000001</v>
      </c>
      <c r="AB118" s="92">
        <f t="shared" si="29"/>
        <v>197.029405</v>
      </c>
      <c r="AC118" s="91" t="s">
        <v>1511</v>
      </c>
      <c r="AD118" s="91" t="s">
        <v>170</v>
      </c>
      <c r="AE118" s="91">
        <v>150</v>
      </c>
      <c r="AF118" s="234">
        <v>40117</v>
      </c>
      <c r="AG118" s="91" t="s">
        <v>164</v>
      </c>
    </row>
    <row r="119" spans="1:33" x14ac:dyDescent="0.25">
      <c r="A119" s="3" t="s">
        <v>182</v>
      </c>
      <c r="B119" s="35" t="s">
        <v>742</v>
      </c>
      <c r="C119" s="3" t="s">
        <v>743</v>
      </c>
      <c r="D119" s="3" t="s">
        <v>183</v>
      </c>
      <c r="E119" s="3" t="s">
        <v>184</v>
      </c>
      <c r="F119" s="3" t="s">
        <v>185</v>
      </c>
      <c r="G119" s="3">
        <v>20305</v>
      </c>
      <c r="H119" s="3" t="s">
        <v>169</v>
      </c>
      <c r="I119" s="8">
        <v>555987</v>
      </c>
      <c r="J119" s="3">
        <v>532127</v>
      </c>
      <c r="K119" s="3">
        <v>481351</v>
      </c>
      <c r="L119" s="3">
        <v>537853</v>
      </c>
      <c r="M119" s="24">
        <v>586268</v>
      </c>
      <c r="N119" s="93">
        <f t="shared" si="20"/>
        <v>1451.1260699999998</v>
      </c>
      <c r="O119" s="92">
        <f t="shared" si="21"/>
        <v>1260.076736</v>
      </c>
      <c r="P119" s="92">
        <f t="shared" si="22"/>
        <v>1139.8391679999997</v>
      </c>
      <c r="Q119" s="92">
        <f t="shared" si="23"/>
        <v>1273.6359039999998</v>
      </c>
      <c r="R119" s="94">
        <f t="shared" si="24"/>
        <v>1388.2826239999999</v>
      </c>
      <c r="S119" s="3">
        <v>80626.84</v>
      </c>
      <c r="T119" s="3">
        <v>72756.800000000003</v>
      </c>
      <c r="U119" s="3">
        <v>69391.509999999995</v>
      </c>
      <c r="V119" s="3">
        <v>74541.42</v>
      </c>
      <c r="W119" s="24">
        <v>78731.820000000007</v>
      </c>
      <c r="X119" s="92">
        <f t="shared" si="25"/>
        <v>206.82716399999998</v>
      </c>
      <c r="Y119" s="92">
        <f t="shared" si="26"/>
        <v>176.13403700000001</v>
      </c>
      <c r="Z119" s="92">
        <f t="shared" si="27"/>
        <v>159.32718100000002</v>
      </c>
      <c r="AA119" s="92">
        <f t="shared" si="28"/>
        <v>178.02934300000001</v>
      </c>
      <c r="AB119" s="92">
        <f t="shared" si="29"/>
        <v>194.05470800000001</v>
      </c>
      <c r="AC119" s="91" t="s">
        <v>1511</v>
      </c>
      <c r="AD119" s="91" t="s">
        <v>186</v>
      </c>
      <c r="AE119" s="91">
        <v>150</v>
      </c>
      <c r="AF119" s="234">
        <v>40067</v>
      </c>
      <c r="AG119" s="91" t="s">
        <v>164</v>
      </c>
    </row>
    <row r="120" spans="1:33" x14ac:dyDescent="0.25">
      <c r="A120" s="3" t="s">
        <v>191</v>
      </c>
      <c r="B120" s="35" t="s">
        <v>744</v>
      </c>
      <c r="C120" s="3" t="s">
        <v>652</v>
      </c>
      <c r="D120" s="3" t="s">
        <v>192</v>
      </c>
      <c r="E120" s="3" t="s">
        <v>193</v>
      </c>
      <c r="F120" s="3" t="s">
        <v>177</v>
      </c>
      <c r="G120" s="3">
        <v>20003</v>
      </c>
      <c r="H120" s="3" t="s">
        <v>169</v>
      </c>
      <c r="I120" s="8">
        <v>449761</v>
      </c>
      <c r="J120" s="3">
        <v>459137</v>
      </c>
      <c r="K120" s="3">
        <v>380270</v>
      </c>
      <c r="L120" s="3">
        <v>424306</v>
      </c>
      <c r="M120" s="24">
        <v>489635</v>
      </c>
      <c r="N120" s="93">
        <f t="shared" si="20"/>
        <v>1173.8762099999999</v>
      </c>
      <c r="O120" s="92">
        <f t="shared" si="21"/>
        <v>1087.236416</v>
      </c>
      <c r="P120" s="92">
        <f t="shared" si="22"/>
        <v>900.47936000000004</v>
      </c>
      <c r="Q120" s="92">
        <f t="shared" si="23"/>
        <v>1004.756608</v>
      </c>
      <c r="R120" s="94">
        <f t="shared" si="24"/>
        <v>1159.45568</v>
      </c>
      <c r="S120" s="3">
        <v>61384.03</v>
      </c>
      <c r="T120" s="3">
        <v>60580.02</v>
      </c>
      <c r="U120" s="3">
        <v>49913.97</v>
      </c>
      <c r="V120" s="3">
        <v>54976.61</v>
      </c>
      <c r="W120" s="24">
        <v>57733.26</v>
      </c>
      <c r="X120" s="92">
        <f t="shared" si="25"/>
        <v>167.311092</v>
      </c>
      <c r="Y120" s="92">
        <f t="shared" si="26"/>
        <v>151.97434700000002</v>
      </c>
      <c r="Z120" s="92">
        <f t="shared" si="27"/>
        <v>125.86937</v>
      </c>
      <c r="AA120" s="92">
        <f t="shared" si="28"/>
        <v>140.44528599999998</v>
      </c>
      <c r="AB120" s="92">
        <f t="shared" si="29"/>
        <v>162.069185</v>
      </c>
      <c r="AC120" s="91" t="s">
        <v>1511</v>
      </c>
      <c r="AD120" s="91" t="s">
        <v>186</v>
      </c>
      <c r="AE120" s="91">
        <v>110</v>
      </c>
      <c r="AF120" s="234">
        <v>40067</v>
      </c>
      <c r="AG120" s="91" t="s">
        <v>164</v>
      </c>
    </row>
    <row r="121" spans="1:33" x14ac:dyDescent="0.25">
      <c r="A121" s="3" t="s">
        <v>194</v>
      </c>
      <c r="B121" s="35" t="s">
        <v>745</v>
      </c>
      <c r="C121" s="3" t="s">
        <v>584</v>
      </c>
      <c r="D121" s="3" t="s">
        <v>195</v>
      </c>
      <c r="E121" s="3" t="s">
        <v>196</v>
      </c>
      <c r="F121" s="3" t="s">
        <v>197</v>
      </c>
      <c r="G121" s="3">
        <v>20100</v>
      </c>
      <c r="H121" s="3" t="s">
        <v>169</v>
      </c>
      <c r="I121" s="8">
        <v>437496</v>
      </c>
      <c r="J121" s="3">
        <v>412113</v>
      </c>
      <c r="K121" s="3">
        <v>471857</v>
      </c>
      <c r="L121" s="3">
        <v>386838</v>
      </c>
      <c r="M121" s="24">
        <v>479884</v>
      </c>
      <c r="N121" s="93">
        <f t="shared" si="20"/>
        <v>1141.86456</v>
      </c>
      <c r="O121" s="92">
        <f t="shared" si="21"/>
        <v>975.88358399999993</v>
      </c>
      <c r="P121" s="92">
        <f t="shared" si="22"/>
        <v>1117.3573759999999</v>
      </c>
      <c r="Q121" s="92">
        <f t="shared" si="23"/>
        <v>916.03238399999998</v>
      </c>
      <c r="R121" s="94">
        <f t="shared" si="24"/>
        <v>1136.3653119999999</v>
      </c>
      <c r="S121" s="3">
        <v>66570</v>
      </c>
      <c r="T121" s="3">
        <v>60344.24</v>
      </c>
      <c r="U121" s="3">
        <v>67927.67</v>
      </c>
      <c r="V121" s="3">
        <v>57330.95</v>
      </c>
      <c r="W121" s="24">
        <v>70601.820000000007</v>
      </c>
      <c r="X121" s="92">
        <f t="shared" si="25"/>
        <v>162.74851199999998</v>
      </c>
      <c r="Y121" s="92">
        <f t="shared" si="26"/>
        <v>136.40940300000003</v>
      </c>
      <c r="Z121" s="92">
        <f t="shared" si="27"/>
        <v>156.18466700000002</v>
      </c>
      <c r="AA121" s="92">
        <f t="shared" si="28"/>
        <v>128.04337800000002</v>
      </c>
      <c r="AB121" s="92">
        <f t="shared" si="29"/>
        <v>158.84160400000002</v>
      </c>
      <c r="AC121" s="91" t="s">
        <v>1511</v>
      </c>
      <c r="AD121" s="91" t="s">
        <v>186</v>
      </c>
      <c r="AE121" s="91">
        <v>130</v>
      </c>
      <c r="AF121" s="234">
        <v>40128</v>
      </c>
      <c r="AG121" s="91" t="s">
        <v>164</v>
      </c>
    </row>
    <row r="122" spans="1:33" ht="27" x14ac:dyDescent="0.25">
      <c r="A122" s="3" t="s">
        <v>202</v>
      </c>
      <c r="B122" s="35" t="s">
        <v>746</v>
      </c>
      <c r="C122" s="3" t="s">
        <v>510</v>
      </c>
      <c r="D122" s="3" t="s">
        <v>203</v>
      </c>
      <c r="E122" s="3" t="s">
        <v>204</v>
      </c>
      <c r="F122" s="3" t="s">
        <v>190</v>
      </c>
      <c r="G122" s="3">
        <v>20600</v>
      </c>
      <c r="H122" s="3" t="s">
        <v>169</v>
      </c>
      <c r="I122" s="8">
        <v>417438</v>
      </c>
      <c r="J122" s="3">
        <v>386890</v>
      </c>
      <c r="K122" s="3">
        <v>379022</v>
      </c>
      <c r="L122" s="3">
        <v>302556</v>
      </c>
      <c r="M122" s="24">
        <v>403188</v>
      </c>
      <c r="N122" s="93">
        <f t="shared" si="20"/>
        <v>1089.5131799999999</v>
      </c>
      <c r="O122" s="92">
        <f t="shared" si="21"/>
        <v>916.15551999999991</v>
      </c>
      <c r="P122" s="92">
        <f t="shared" si="22"/>
        <v>897.52409599999987</v>
      </c>
      <c r="Q122" s="92">
        <f t="shared" si="23"/>
        <v>716.45260800000005</v>
      </c>
      <c r="R122" s="94">
        <f t="shared" si="24"/>
        <v>954.74918400000001</v>
      </c>
      <c r="S122" s="3">
        <v>89518.31</v>
      </c>
      <c r="T122" s="3">
        <v>85209.26</v>
      </c>
      <c r="U122" s="3">
        <v>81228.52</v>
      </c>
      <c r="V122" s="3">
        <v>74229.429999999993</v>
      </c>
      <c r="W122" s="24">
        <v>86387.42</v>
      </c>
      <c r="X122" s="92">
        <f t="shared" si="25"/>
        <v>155.286936</v>
      </c>
      <c r="Y122" s="92">
        <f t="shared" si="26"/>
        <v>128.06059000000002</v>
      </c>
      <c r="Z122" s="92">
        <f t="shared" si="27"/>
        <v>125.456282</v>
      </c>
      <c r="AA122" s="92">
        <f t="shared" si="28"/>
        <v>100.14603600000001</v>
      </c>
      <c r="AB122" s="92">
        <f t="shared" si="29"/>
        <v>133.45522800000001</v>
      </c>
      <c r="AC122" s="91" t="s">
        <v>1511</v>
      </c>
      <c r="AD122" s="91" t="s">
        <v>186</v>
      </c>
      <c r="AE122" s="91">
        <v>400</v>
      </c>
      <c r="AF122" s="234">
        <v>40717</v>
      </c>
      <c r="AG122" s="91" t="s">
        <v>164</v>
      </c>
    </row>
    <row r="123" spans="1:33" x14ac:dyDescent="0.25">
      <c r="A123" s="3" t="s">
        <v>205</v>
      </c>
      <c r="B123" s="35" t="s">
        <v>744</v>
      </c>
      <c r="C123" s="3" t="s">
        <v>652</v>
      </c>
      <c r="D123" s="3" t="s">
        <v>206</v>
      </c>
      <c r="E123" s="3" t="s">
        <v>207</v>
      </c>
      <c r="F123" s="3" t="s">
        <v>177</v>
      </c>
      <c r="G123" s="3">
        <v>20003</v>
      </c>
      <c r="H123" s="3" t="s">
        <v>169</v>
      </c>
      <c r="I123" s="8">
        <v>321350</v>
      </c>
      <c r="J123" s="3">
        <v>280276</v>
      </c>
      <c r="K123" s="3">
        <v>347733</v>
      </c>
      <c r="L123" s="3">
        <v>374673</v>
      </c>
      <c r="M123" s="24">
        <v>398281</v>
      </c>
      <c r="N123" s="93">
        <f t="shared" si="20"/>
        <v>838.72349999999994</v>
      </c>
      <c r="O123" s="92">
        <f t="shared" si="21"/>
        <v>663.69356799999991</v>
      </c>
      <c r="P123" s="92">
        <f t="shared" si="22"/>
        <v>823.43174399999998</v>
      </c>
      <c r="Q123" s="92">
        <f t="shared" si="23"/>
        <v>887.22566399999994</v>
      </c>
      <c r="R123" s="94">
        <f t="shared" si="24"/>
        <v>943.1294079999999</v>
      </c>
      <c r="S123" s="3">
        <v>56070.5</v>
      </c>
      <c r="T123" s="3">
        <v>51377.54</v>
      </c>
      <c r="U123" s="3">
        <v>55358.02</v>
      </c>
      <c r="V123" s="3">
        <v>58594.87</v>
      </c>
      <c r="W123" s="24">
        <v>61667.47</v>
      </c>
      <c r="X123" s="92">
        <f t="shared" si="25"/>
        <v>119.54219999999999</v>
      </c>
      <c r="Y123" s="92">
        <f t="shared" si="26"/>
        <v>92.771355999999997</v>
      </c>
      <c r="Z123" s="92">
        <f t="shared" si="27"/>
        <v>115.09962300000001</v>
      </c>
      <c r="AA123" s="92">
        <f t="shared" si="28"/>
        <v>124.01676300000001</v>
      </c>
      <c r="AB123" s="92">
        <f t="shared" si="29"/>
        <v>131.83101099999999</v>
      </c>
      <c r="AC123" s="91" t="s">
        <v>1511</v>
      </c>
      <c r="AD123" s="91" t="s">
        <v>170</v>
      </c>
      <c r="AE123" s="91">
        <v>100</v>
      </c>
      <c r="AF123" s="234">
        <v>40120</v>
      </c>
      <c r="AG123" s="91" t="s">
        <v>164</v>
      </c>
    </row>
    <row r="124" spans="1:33" x14ac:dyDescent="0.25">
      <c r="A124" s="5" t="s">
        <v>208</v>
      </c>
      <c r="B124" s="35" t="s">
        <v>747</v>
      </c>
      <c r="C124" s="3" t="s">
        <v>408</v>
      </c>
      <c r="D124" s="3" t="s">
        <v>209</v>
      </c>
      <c r="E124" s="5" t="s">
        <v>210</v>
      </c>
      <c r="F124" s="3" t="s">
        <v>211</v>
      </c>
      <c r="G124" s="3">
        <v>20492</v>
      </c>
      <c r="H124" s="3" t="s">
        <v>169</v>
      </c>
      <c r="I124" s="8">
        <v>577441</v>
      </c>
      <c r="J124" s="3">
        <v>598187</v>
      </c>
      <c r="K124" s="3">
        <v>598187</v>
      </c>
      <c r="L124" s="5">
        <v>496644</v>
      </c>
      <c r="M124" s="24">
        <v>393118</v>
      </c>
      <c r="N124" s="93">
        <f t="shared" si="20"/>
        <v>1507.1210100000001</v>
      </c>
      <c r="O124" s="92">
        <f t="shared" si="21"/>
        <v>1416.5068159999998</v>
      </c>
      <c r="P124" s="92">
        <f t="shared" si="22"/>
        <v>1416.5068159999998</v>
      </c>
      <c r="Q124" s="92">
        <f t="shared" si="23"/>
        <v>1176.0529919999999</v>
      </c>
      <c r="R124" s="94">
        <f t="shared" si="24"/>
        <v>930.90342399999997</v>
      </c>
      <c r="S124" s="3">
        <v>82287.44</v>
      </c>
      <c r="T124" s="3">
        <v>81541.490000000005</v>
      </c>
      <c r="U124" s="3">
        <v>82866.27</v>
      </c>
      <c r="V124" s="3">
        <v>77890.19</v>
      </c>
      <c r="W124" s="24">
        <v>75189.5</v>
      </c>
      <c r="X124" s="92">
        <f t="shared" si="25"/>
        <v>214.808052</v>
      </c>
      <c r="Y124" s="92">
        <f t="shared" si="26"/>
        <v>197.999897</v>
      </c>
      <c r="Z124" s="92">
        <f t="shared" si="27"/>
        <v>197.999897</v>
      </c>
      <c r="AA124" s="92">
        <f t="shared" si="28"/>
        <v>164.38916400000002</v>
      </c>
      <c r="AB124" s="92">
        <f t="shared" si="29"/>
        <v>130.12205800000001</v>
      </c>
      <c r="AC124" s="91" t="s">
        <v>1511</v>
      </c>
      <c r="AD124" s="91" t="s">
        <v>186</v>
      </c>
      <c r="AE124" s="91">
        <v>180</v>
      </c>
      <c r="AF124" s="234">
        <v>39827</v>
      </c>
      <c r="AG124" s="91" t="s">
        <v>164</v>
      </c>
    </row>
    <row r="125" spans="1:33" x14ac:dyDescent="0.25">
      <c r="A125" s="3" t="s">
        <v>215</v>
      </c>
      <c r="B125" s="35" t="s">
        <v>748</v>
      </c>
      <c r="C125" s="3" t="s">
        <v>408</v>
      </c>
      <c r="D125" s="3" t="s">
        <v>216</v>
      </c>
      <c r="E125" s="3" t="s">
        <v>217</v>
      </c>
      <c r="F125" s="3" t="s">
        <v>211</v>
      </c>
      <c r="G125" s="3">
        <v>20492</v>
      </c>
      <c r="H125" s="3" t="s">
        <v>169</v>
      </c>
      <c r="I125" s="8">
        <v>415520</v>
      </c>
      <c r="J125" s="3">
        <v>425642</v>
      </c>
      <c r="K125" s="3">
        <v>259250</v>
      </c>
      <c r="L125" s="3">
        <v>380819</v>
      </c>
      <c r="M125" s="24">
        <v>381649</v>
      </c>
      <c r="N125" s="93">
        <f t="shared" si="20"/>
        <v>1084.5072</v>
      </c>
      <c r="O125" s="92">
        <f t="shared" si="21"/>
        <v>1007.9202559999999</v>
      </c>
      <c r="P125" s="92">
        <f t="shared" si="22"/>
        <v>613.904</v>
      </c>
      <c r="Q125" s="92">
        <f t="shared" si="23"/>
        <v>901.77939200000003</v>
      </c>
      <c r="R125" s="94">
        <f t="shared" si="24"/>
        <v>903.74483199999997</v>
      </c>
      <c r="S125" s="3">
        <v>62035.17</v>
      </c>
      <c r="T125" s="3">
        <v>61538.61</v>
      </c>
      <c r="U125" s="3">
        <v>43037.77</v>
      </c>
      <c r="V125" s="3">
        <v>55631.47</v>
      </c>
      <c r="W125" s="24">
        <v>56238.79</v>
      </c>
      <c r="X125" s="92">
        <f t="shared" si="25"/>
        <v>154.57344000000001</v>
      </c>
      <c r="Y125" s="92">
        <f t="shared" si="26"/>
        <v>140.88750200000001</v>
      </c>
      <c r="Z125" s="92">
        <f t="shared" si="27"/>
        <v>85.811750000000004</v>
      </c>
      <c r="AA125" s="92">
        <f t="shared" si="28"/>
        <v>126.051089</v>
      </c>
      <c r="AB125" s="92">
        <f t="shared" si="29"/>
        <v>126.32581900000001</v>
      </c>
      <c r="AC125" s="91" t="s">
        <v>1511</v>
      </c>
      <c r="AD125" s="91" t="s">
        <v>186</v>
      </c>
      <c r="AE125" s="91">
        <v>150</v>
      </c>
      <c r="AF125" s="234">
        <v>40067</v>
      </c>
      <c r="AG125" s="91" t="s">
        <v>164</v>
      </c>
    </row>
    <row r="126" spans="1:33" x14ac:dyDescent="0.25">
      <c r="A126" s="3" t="s">
        <v>218</v>
      </c>
      <c r="B126" s="35" t="s">
        <v>749</v>
      </c>
      <c r="C126" s="3" t="s">
        <v>750</v>
      </c>
      <c r="D126" s="3" t="s">
        <v>219</v>
      </c>
      <c r="E126" s="3" t="s">
        <v>220</v>
      </c>
      <c r="F126" s="3" t="s">
        <v>221</v>
      </c>
      <c r="G126" s="3">
        <v>20720</v>
      </c>
      <c r="H126" s="3" t="s">
        <v>169</v>
      </c>
      <c r="I126" s="8">
        <v>19625</v>
      </c>
      <c r="J126" s="3">
        <v>8528</v>
      </c>
      <c r="K126" s="3">
        <v>57643</v>
      </c>
      <c r="L126" s="3">
        <v>211741</v>
      </c>
      <c r="M126" s="24">
        <v>380889</v>
      </c>
      <c r="N126" s="93">
        <f t="shared" si="20"/>
        <v>51.221249999999998</v>
      </c>
      <c r="O126" s="92">
        <f t="shared" si="21"/>
        <v>20.194303999999999</v>
      </c>
      <c r="P126" s="92">
        <f t="shared" si="22"/>
        <v>136.49862399999998</v>
      </c>
      <c r="Q126" s="92">
        <f t="shared" si="23"/>
        <v>501.40268799999996</v>
      </c>
      <c r="R126" s="94">
        <f t="shared" si="24"/>
        <v>901.94515200000001</v>
      </c>
      <c r="S126" s="3">
        <v>13177.59</v>
      </c>
      <c r="T126" s="3">
        <v>11301.22</v>
      </c>
      <c r="U126" s="3">
        <v>15967.04</v>
      </c>
      <c r="V126" s="3">
        <v>29552.12</v>
      </c>
      <c r="W126" s="24">
        <v>50458.59</v>
      </c>
      <c r="X126" s="92">
        <f t="shared" si="25"/>
        <v>7.3005000000000004</v>
      </c>
      <c r="Y126" s="92">
        <f t="shared" si="26"/>
        <v>2.8227679999999999</v>
      </c>
      <c r="Z126" s="92">
        <f t="shared" si="27"/>
        <v>19.079833000000001</v>
      </c>
      <c r="AA126" s="92">
        <f t="shared" si="28"/>
        <v>70.086271000000011</v>
      </c>
      <c r="AB126" s="92">
        <f t="shared" si="29"/>
        <v>126.07425900000001</v>
      </c>
      <c r="AC126" s="91" t="s">
        <v>1511</v>
      </c>
      <c r="AD126" s="91" t="s">
        <v>186</v>
      </c>
      <c r="AE126" s="91">
        <v>75</v>
      </c>
      <c r="AF126" s="234">
        <v>40067</v>
      </c>
      <c r="AG126" s="91" t="s">
        <v>164</v>
      </c>
    </row>
    <row r="127" spans="1:33" x14ac:dyDescent="0.25">
      <c r="A127" s="3" t="s">
        <v>222</v>
      </c>
      <c r="B127" s="35" t="s">
        <v>751</v>
      </c>
      <c r="C127" s="3" t="s">
        <v>408</v>
      </c>
      <c r="D127" s="3" t="s">
        <v>223</v>
      </c>
      <c r="E127" s="3" t="s">
        <v>224</v>
      </c>
      <c r="F127" s="3" t="s">
        <v>225</v>
      </c>
      <c r="G127" s="3">
        <v>20150</v>
      </c>
      <c r="H127" s="3" t="s">
        <v>169</v>
      </c>
      <c r="I127" s="8">
        <v>313726</v>
      </c>
      <c r="J127" s="3">
        <v>318666</v>
      </c>
      <c r="K127" s="3">
        <v>329522</v>
      </c>
      <c r="L127" s="3">
        <v>335016</v>
      </c>
      <c r="M127" s="24">
        <v>375965</v>
      </c>
      <c r="N127" s="93">
        <f t="shared" si="20"/>
        <v>818.82485999999994</v>
      </c>
      <c r="O127" s="92">
        <f t="shared" si="21"/>
        <v>754.601088</v>
      </c>
      <c r="P127" s="92">
        <f t="shared" si="22"/>
        <v>780.30809599999986</v>
      </c>
      <c r="Q127" s="92">
        <f t="shared" si="23"/>
        <v>793.31788799999993</v>
      </c>
      <c r="R127" s="94">
        <f t="shared" si="24"/>
        <v>890.28512000000001</v>
      </c>
      <c r="S127" s="3">
        <v>50777.86</v>
      </c>
      <c r="T127" s="3">
        <v>49893.14</v>
      </c>
      <c r="U127" s="3">
        <v>48541.82</v>
      </c>
      <c r="V127" s="3">
        <v>49284.95</v>
      </c>
      <c r="W127" s="24">
        <v>52961.63</v>
      </c>
      <c r="X127" s="92">
        <f t="shared" si="25"/>
        <v>116.70607200000001</v>
      </c>
      <c r="Y127" s="92">
        <f t="shared" si="26"/>
        <v>105.47844600000001</v>
      </c>
      <c r="Z127" s="92">
        <f t="shared" si="27"/>
        <v>109.07178200000001</v>
      </c>
      <c r="AA127" s="92">
        <f t="shared" si="28"/>
        <v>110.89029600000001</v>
      </c>
      <c r="AB127" s="92">
        <f t="shared" si="29"/>
        <v>124.44441500000001</v>
      </c>
      <c r="AC127" s="91" t="s">
        <v>1511</v>
      </c>
      <c r="AD127" s="91" t="s">
        <v>226</v>
      </c>
      <c r="AE127" s="91">
        <v>120</v>
      </c>
      <c r="AF127" s="234">
        <v>40117</v>
      </c>
      <c r="AG127" s="91" t="s">
        <v>164</v>
      </c>
    </row>
    <row r="128" spans="1:33" x14ac:dyDescent="0.25">
      <c r="A128" s="3" t="s">
        <v>230</v>
      </c>
      <c r="B128" s="35" t="s">
        <v>752</v>
      </c>
      <c r="C128" s="3" t="s">
        <v>401</v>
      </c>
      <c r="D128" s="3" t="s">
        <v>231</v>
      </c>
      <c r="E128" s="3" t="s">
        <v>232</v>
      </c>
      <c r="F128" s="3" t="s">
        <v>233</v>
      </c>
      <c r="G128" s="3">
        <v>20240</v>
      </c>
      <c r="H128" s="3" t="s">
        <v>169</v>
      </c>
      <c r="I128" s="8">
        <v>245035</v>
      </c>
      <c r="J128" s="3">
        <v>203259</v>
      </c>
      <c r="K128" s="3">
        <v>199804</v>
      </c>
      <c r="L128" s="3">
        <v>211587</v>
      </c>
      <c r="M128" s="24">
        <v>301744</v>
      </c>
      <c r="N128" s="93">
        <f t="shared" si="20"/>
        <v>639.54134999999997</v>
      </c>
      <c r="O128" s="92">
        <f t="shared" si="21"/>
        <v>481.31731199999996</v>
      </c>
      <c r="P128" s="92">
        <f t="shared" si="22"/>
        <v>473.13587199999995</v>
      </c>
      <c r="Q128" s="92">
        <f t="shared" si="23"/>
        <v>501.03801600000003</v>
      </c>
      <c r="R128" s="94">
        <f t="shared" si="24"/>
        <v>714.52979200000004</v>
      </c>
      <c r="S128" s="3">
        <v>38193.760000000002</v>
      </c>
      <c r="T128" s="3">
        <v>30271.599999999999</v>
      </c>
      <c r="U128" s="3">
        <v>28962.89</v>
      </c>
      <c r="V128" s="3">
        <v>30077.94</v>
      </c>
      <c r="W128" s="24">
        <v>42044.160000000003</v>
      </c>
      <c r="X128" s="92">
        <f t="shared" si="25"/>
        <v>91.153019999999998</v>
      </c>
      <c r="Y128" s="92">
        <f t="shared" si="26"/>
        <v>67.278729000000013</v>
      </c>
      <c r="Z128" s="92">
        <f t="shared" si="27"/>
        <v>66.13512399999999</v>
      </c>
      <c r="AA128" s="92">
        <f t="shared" si="28"/>
        <v>70.035297</v>
      </c>
      <c r="AB128" s="92">
        <f t="shared" si="29"/>
        <v>99.877264000000011</v>
      </c>
      <c r="AC128" s="91" t="s">
        <v>1511</v>
      </c>
      <c r="AD128" s="91" t="s">
        <v>226</v>
      </c>
      <c r="AE128" s="91">
        <v>55</v>
      </c>
      <c r="AF128" s="234">
        <v>40057</v>
      </c>
      <c r="AG128" s="91" t="s">
        <v>164</v>
      </c>
    </row>
    <row r="129" spans="1:33" ht="27" x14ac:dyDescent="0.25">
      <c r="A129" s="3" t="s">
        <v>234</v>
      </c>
      <c r="B129" s="35" t="s">
        <v>753</v>
      </c>
      <c r="C129" s="3" t="s">
        <v>754</v>
      </c>
      <c r="D129" s="3" t="s">
        <v>235</v>
      </c>
      <c r="E129" s="3" t="s">
        <v>755</v>
      </c>
      <c r="F129" s="3" t="s">
        <v>236</v>
      </c>
      <c r="G129" s="3">
        <v>20830</v>
      </c>
      <c r="H129" s="3" t="s">
        <v>169</v>
      </c>
      <c r="I129" s="8">
        <v>264768</v>
      </c>
      <c r="J129" s="3">
        <v>220707</v>
      </c>
      <c r="K129" s="3">
        <v>271538</v>
      </c>
      <c r="L129" s="3">
        <v>291647</v>
      </c>
      <c r="M129" s="24">
        <v>283453</v>
      </c>
      <c r="N129" s="93">
        <f t="shared" si="20"/>
        <v>691.04448000000002</v>
      </c>
      <c r="O129" s="92">
        <f t="shared" si="21"/>
        <v>522.63417600000002</v>
      </c>
      <c r="P129" s="92">
        <f t="shared" si="22"/>
        <v>643.00198399999999</v>
      </c>
      <c r="Q129" s="92">
        <f t="shared" si="23"/>
        <v>690.62009599999999</v>
      </c>
      <c r="R129" s="94">
        <f t="shared" si="24"/>
        <v>671.21670399999994</v>
      </c>
      <c r="S129" s="3">
        <v>39596.85</v>
      </c>
      <c r="T129" s="3">
        <v>32845.57</v>
      </c>
      <c r="U129" s="3">
        <v>39461.089999999997</v>
      </c>
      <c r="V129" s="3">
        <v>44975.27</v>
      </c>
      <c r="W129" s="24">
        <v>43603.99</v>
      </c>
      <c r="X129" s="92">
        <f t="shared" si="25"/>
        <v>98.493696</v>
      </c>
      <c r="Y129" s="92">
        <f t="shared" si="26"/>
        <v>73.054017000000002</v>
      </c>
      <c r="Z129" s="92">
        <f t="shared" si="27"/>
        <v>89.879078000000007</v>
      </c>
      <c r="AA129" s="92">
        <f t="shared" si="28"/>
        <v>96.535157000000012</v>
      </c>
      <c r="AB129" s="92">
        <f t="shared" si="29"/>
        <v>93.822942999999995</v>
      </c>
      <c r="AC129" s="91" t="s">
        <v>1511</v>
      </c>
      <c r="AD129" s="91" t="s">
        <v>226</v>
      </c>
      <c r="AE129" s="91">
        <v>50</v>
      </c>
      <c r="AF129" s="234">
        <v>40134</v>
      </c>
      <c r="AG129" s="91" t="s">
        <v>164</v>
      </c>
    </row>
    <row r="130" spans="1:33" ht="27" x14ac:dyDescent="0.25">
      <c r="A130" s="3" t="s">
        <v>237</v>
      </c>
      <c r="B130" s="35" t="s">
        <v>756</v>
      </c>
      <c r="C130" s="3" t="s">
        <v>514</v>
      </c>
      <c r="D130" s="3" t="s">
        <v>238</v>
      </c>
      <c r="E130" s="3" t="s">
        <v>239</v>
      </c>
      <c r="F130" s="3" t="s">
        <v>177</v>
      </c>
      <c r="G130" s="3">
        <v>20015</v>
      </c>
      <c r="H130" s="3" t="s">
        <v>169</v>
      </c>
      <c r="I130" s="8">
        <v>260216</v>
      </c>
      <c r="J130" s="3">
        <v>238929</v>
      </c>
      <c r="K130" s="3">
        <v>250737</v>
      </c>
      <c r="L130" s="3">
        <v>260258</v>
      </c>
      <c r="M130" s="24">
        <v>253149</v>
      </c>
      <c r="N130" s="93">
        <f t="shared" si="20"/>
        <v>679.16376000000002</v>
      </c>
      <c r="O130" s="92">
        <f t="shared" si="21"/>
        <v>565.78387199999997</v>
      </c>
      <c r="P130" s="92">
        <f t="shared" si="22"/>
        <v>593.74521600000003</v>
      </c>
      <c r="Q130" s="92">
        <f t="shared" si="23"/>
        <v>616.29094399999997</v>
      </c>
      <c r="R130" s="94">
        <f t="shared" si="24"/>
        <v>599.45683199999996</v>
      </c>
      <c r="S130" s="3">
        <v>36754.9</v>
      </c>
      <c r="T130" s="3">
        <v>31909.39</v>
      </c>
      <c r="U130" s="3">
        <v>32492.49</v>
      </c>
      <c r="V130" s="3">
        <v>34045.15</v>
      </c>
      <c r="W130" s="24">
        <v>34360.9</v>
      </c>
      <c r="X130" s="92">
        <f t="shared" si="25"/>
        <v>96.800352000000004</v>
      </c>
      <c r="Y130" s="92">
        <f t="shared" si="26"/>
        <v>79.085499000000013</v>
      </c>
      <c r="Z130" s="92">
        <f t="shared" si="27"/>
        <v>82.993947000000006</v>
      </c>
      <c r="AA130" s="92">
        <f t="shared" si="28"/>
        <v>86.145398</v>
      </c>
      <c r="AB130" s="92">
        <f t="shared" si="29"/>
        <v>83.792319000000006</v>
      </c>
      <c r="AC130" s="91" t="s">
        <v>1511</v>
      </c>
      <c r="AD130" s="91" t="s">
        <v>186</v>
      </c>
      <c r="AE130" s="91">
        <v>55</v>
      </c>
      <c r="AF130" s="234">
        <v>40123</v>
      </c>
      <c r="AG130" s="91" t="s">
        <v>164</v>
      </c>
    </row>
    <row r="131" spans="1:33" x14ac:dyDescent="0.25">
      <c r="A131" s="3" t="s">
        <v>240</v>
      </c>
      <c r="B131" s="35" t="s">
        <v>757</v>
      </c>
      <c r="C131" s="3" t="s">
        <v>401</v>
      </c>
      <c r="D131" s="3" t="s">
        <v>241</v>
      </c>
      <c r="E131" s="3" t="s">
        <v>242</v>
      </c>
      <c r="F131" s="3" t="s">
        <v>243</v>
      </c>
      <c r="G131" s="3">
        <v>20267</v>
      </c>
      <c r="H131" s="3" t="s">
        <v>169</v>
      </c>
      <c r="I131" s="8">
        <v>272307</v>
      </c>
      <c r="J131" s="3">
        <v>246342</v>
      </c>
      <c r="K131" s="3">
        <v>260405</v>
      </c>
      <c r="L131" s="3">
        <v>264379</v>
      </c>
      <c r="M131" s="24">
        <v>242740</v>
      </c>
      <c r="N131" s="93">
        <f t="shared" si="20"/>
        <v>710.72127</v>
      </c>
      <c r="O131" s="92">
        <f t="shared" si="21"/>
        <v>583.33785599999999</v>
      </c>
      <c r="P131" s="92">
        <f t="shared" si="22"/>
        <v>616.63903999999991</v>
      </c>
      <c r="Q131" s="92">
        <f t="shared" si="23"/>
        <v>626.04947199999992</v>
      </c>
      <c r="R131" s="94">
        <f t="shared" si="24"/>
        <v>574.80831999999998</v>
      </c>
      <c r="S131" s="3">
        <v>42000.5</v>
      </c>
      <c r="T131" s="3">
        <v>36154.99</v>
      </c>
      <c r="U131" s="3">
        <v>36035.449999999997</v>
      </c>
      <c r="V131" s="3">
        <v>36456.370000000003</v>
      </c>
      <c r="W131" s="24">
        <v>34523.449999999997</v>
      </c>
      <c r="X131" s="92">
        <f t="shared" si="25"/>
        <v>101.298204</v>
      </c>
      <c r="Y131" s="92">
        <f t="shared" si="26"/>
        <v>81.539202000000003</v>
      </c>
      <c r="Z131" s="92">
        <f t="shared" si="27"/>
        <v>86.194055000000006</v>
      </c>
      <c r="AA131" s="92">
        <f t="shared" si="28"/>
        <v>87.509449000000004</v>
      </c>
      <c r="AB131" s="92">
        <f t="shared" si="29"/>
        <v>80.346940000000004</v>
      </c>
      <c r="AC131" s="91" t="s">
        <v>1511</v>
      </c>
      <c r="AD131" s="91" t="s">
        <v>226</v>
      </c>
      <c r="AE131" s="91">
        <v>60</v>
      </c>
      <c r="AF131" s="234">
        <v>40117</v>
      </c>
      <c r="AG131" s="91" t="s">
        <v>164</v>
      </c>
    </row>
    <row r="132" spans="1:33" x14ac:dyDescent="0.25">
      <c r="A132" s="5" t="s">
        <v>247</v>
      </c>
      <c r="B132" s="35" t="s">
        <v>758</v>
      </c>
      <c r="C132" s="3" t="s">
        <v>759</v>
      </c>
      <c r="D132" s="3" t="s">
        <v>248</v>
      </c>
      <c r="E132" s="5" t="s">
        <v>249</v>
      </c>
      <c r="F132" s="3" t="s">
        <v>250</v>
      </c>
      <c r="G132" s="3">
        <v>20400</v>
      </c>
      <c r="H132" s="3" t="s">
        <v>169</v>
      </c>
      <c r="I132" s="8">
        <v>235565</v>
      </c>
      <c r="J132" s="3">
        <v>177222</v>
      </c>
      <c r="K132" s="3">
        <v>212950</v>
      </c>
      <c r="L132" s="5">
        <v>230592</v>
      </c>
      <c r="M132" s="24">
        <v>240056</v>
      </c>
      <c r="N132" s="93">
        <f t="shared" si="20"/>
        <v>614.82465000000002</v>
      </c>
      <c r="O132" s="92">
        <f t="shared" si="21"/>
        <v>419.66169600000001</v>
      </c>
      <c r="P132" s="92">
        <f t="shared" si="22"/>
        <v>504.26559999999995</v>
      </c>
      <c r="Q132" s="92">
        <f t="shared" si="23"/>
        <v>546.04185600000005</v>
      </c>
      <c r="R132" s="94">
        <f t="shared" si="24"/>
        <v>568.45260800000005</v>
      </c>
      <c r="S132" s="3">
        <v>37089.599999999999</v>
      </c>
      <c r="T132" s="3">
        <v>29916.400000000001</v>
      </c>
      <c r="U132" s="3">
        <v>31858.400000000001</v>
      </c>
      <c r="V132" s="3">
        <v>34288.400000000001</v>
      </c>
      <c r="W132" s="24">
        <v>35990.82</v>
      </c>
      <c r="X132" s="92">
        <f t="shared" si="25"/>
        <v>87.630179999999996</v>
      </c>
      <c r="Y132" s="92">
        <f t="shared" si="26"/>
        <v>58.660482000000002</v>
      </c>
      <c r="Z132" s="92">
        <f t="shared" si="27"/>
        <v>70.486449999999991</v>
      </c>
      <c r="AA132" s="92">
        <f t="shared" si="28"/>
        <v>76.325952000000001</v>
      </c>
      <c r="AB132" s="92">
        <f t="shared" si="29"/>
        <v>79.458536000000009</v>
      </c>
      <c r="AC132" s="91" t="s">
        <v>1511</v>
      </c>
      <c r="AD132" s="91" t="s">
        <v>186</v>
      </c>
      <c r="AE132" s="91">
        <v>100</v>
      </c>
      <c r="AF132" s="234">
        <v>40113</v>
      </c>
      <c r="AG132" s="91" t="s">
        <v>164</v>
      </c>
    </row>
    <row r="133" spans="1:33" ht="27" x14ac:dyDescent="0.25">
      <c r="A133" s="3" t="s">
        <v>258</v>
      </c>
      <c r="B133" s="35" t="s">
        <v>760</v>
      </c>
      <c r="C133" s="3" t="s">
        <v>514</v>
      </c>
      <c r="D133" s="3" t="s">
        <v>259</v>
      </c>
      <c r="E133" s="3" t="s">
        <v>260</v>
      </c>
      <c r="F133" s="3" t="s">
        <v>177</v>
      </c>
      <c r="G133" s="3">
        <v>20014</v>
      </c>
      <c r="H133" s="3" t="s">
        <v>169</v>
      </c>
      <c r="I133" s="8">
        <v>173153</v>
      </c>
      <c r="J133" s="3">
        <v>140298</v>
      </c>
      <c r="K133" s="3">
        <v>174159</v>
      </c>
      <c r="L133" s="3">
        <v>182469</v>
      </c>
      <c r="M133" s="24">
        <v>173650</v>
      </c>
      <c r="N133" s="93">
        <f t="shared" si="20"/>
        <v>451.92932999999994</v>
      </c>
      <c r="O133" s="92">
        <f t="shared" si="21"/>
        <v>332.22566399999999</v>
      </c>
      <c r="P133" s="92">
        <f t="shared" si="22"/>
        <v>412.40851199999997</v>
      </c>
      <c r="Q133" s="92">
        <f t="shared" si="23"/>
        <v>432.086592</v>
      </c>
      <c r="R133" s="94">
        <f t="shared" si="24"/>
        <v>411.20319999999998</v>
      </c>
      <c r="S133" s="3">
        <v>29236.42</v>
      </c>
      <c r="T133" s="3">
        <v>23550.67</v>
      </c>
      <c r="U133" s="3">
        <v>27153.4</v>
      </c>
      <c r="V133" s="3">
        <v>28724.47</v>
      </c>
      <c r="W133" s="24">
        <v>27086.9</v>
      </c>
      <c r="X133" s="92">
        <f t="shared" si="25"/>
        <v>64.412915999999996</v>
      </c>
      <c r="Y133" s="92">
        <f t="shared" si="26"/>
        <v>46.438637999999997</v>
      </c>
      <c r="Z133" s="92">
        <f t="shared" si="27"/>
        <v>57.646629000000004</v>
      </c>
      <c r="AA133" s="92">
        <f t="shared" si="28"/>
        <v>60.397238999999999</v>
      </c>
      <c r="AB133" s="92">
        <f t="shared" si="29"/>
        <v>57.478149999999999</v>
      </c>
      <c r="AC133" s="91" t="s">
        <v>1511</v>
      </c>
      <c r="AD133" s="91" t="s">
        <v>226</v>
      </c>
      <c r="AE133" s="91">
        <v>36</v>
      </c>
      <c r="AF133" s="234">
        <v>40666</v>
      </c>
      <c r="AG133" s="91" t="s">
        <v>164</v>
      </c>
    </row>
    <row r="134" spans="1:33" x14ac:dyDescent="0.25">
      <c r="A134" s="3" t="s">
        <v>261</v>
      </c>
      <c r="B134" s="35" t="s">
        <v>761</v>
      </c>
      <c r="C134" s="3"/>
      <c r="D134" s="3" t="s">
        <v>262</v>
      </c>
      <c r="E134" s="3" t="s">
        <v>263</v>
      </c>
      <c r="F134" s="3" t="s">
        <v>264</v>
      </c>
      <c r="G134" s="3">
        <v>20250</v>
      </c>
      <c r="H134" s="3" t="s">
        <v>169</v>
      </c>
      <c r="I134" s="8">
        <v>297639</v>
      </c>
      <c r="J134" s="3">
        <v>268440</v>
      </c>
      <c r="K134" s="3">
        <v>185473</v>
      </c>
      <c r="L134" s="3">
        <v>147625</v>
      </c>
      <c r="M134" s="24">
        <v>169371</v>
      </c>
      <c r="N134" s="93">
        <f t="shared" ref="N134:N214" si="30">I134*2.61/1000</f>
        <v>776.83778999999993</v>
      </c>
      <c r="O134" s="92">
        <f t="shared" ref="O134:R214" si="31">J134*2.368/1000</f>
        <v>635.66591999999991</v>
      </c>
      <c r="P134" s="92">
        <f t="shared" ref="P134:P214" si="32">K134*2.368/1000</f>
        <v>439.20006399999994</v>
      </c>
      <c r="Q134" s="92">
        <f t="shared" ref="Q134:Q214" si="33">L134*2.368/1000</f>
        <v>349.57600000000002</v>
      </c>
      <c r="R134" s="94">
        <f t="shared" ref="R134:R214" si="34">M134*2.368/1000</f>
        <v>401.07052799999997</v>
      </c>
      <c r="S134" s="3">
        <v>47634.6</v>
      </c>
      <c r="T134" s="3">
        <v>39692.35</v>
      </c>
      <c r="U134" s="3">
        <v>27652.14</v>
      </c>
      <c r="V134" s="3">
        <v>23034.69</v>
      </c>
      <c r="W134" s="24">
        <v>25504.6</v>
      </c>
      <c r="X134" s="92">
        <f t="shared" ref="X134:X214" si="35">I134*0.372/1000</f>
        <v>110.72170799999999</v>
      </c>
      <c r="Y134" s="92">
        <f t="shared" ref="Y134:AA214" si="36">J134*0.331/1000</f>
        <v>88.853639999999999</v>
      </c>
      <c r="Z134" s="92">
        <f t="shared" ref="Z134:Z214" si="37">K134*0.331/1000</f>
        <v>61.391563000000005</v>
      </c>
      <c r="AA134" s="92">
        <f t="shared" ref="AA134:AA214" si="38">L134*0.331/1000</f>
        <v>48.863875</v>
      </c>
      <c r="AB134" s="92">
        <f t="shared" ref="AB134:AB214" si="39">M134*0.331/1000</f>
        <v>56.061801000000003</v>
      </c>
      <c r="AC134" s="91" t="s">
        <v>1511</v>
      </c>
      <c r="AD134" s="91" t="s">
        <v>226</v>
      </c>
      <c r="AE134" s="91">
        <v>30</v>
      </c>
      <c r="AF134" s="234">
        <v>40117</v>
      </c>
      <c r="AG134" s="91" t="s">
        <v>164</v>
      </c>
    </row>
    <row r="135" spans="1:33" x14ac:dyDescent="0.25">
      <c r="A135" s="3" t="s">
        <v>265</v>
      </c>
      <c r="B135" s="35" t="s">
        <v>762</v>
      </c>
      <c r="C135" s="3" t="s">
        <v>763</v>
      </c>
      <c r="D135" s="3" t="s">
        <v>266</v>
      </c>
      <c r="E135" s="3" t="s">
        <v>267</v>
      </c>
      <c r="F135" s="3" t="s">
        <v>268</v>
      </c>
      <c r="G135" s="3">
        <v>20570</v>
      </c>
      <c r="H135" s="3" t="s">
        <v>169</v>
      </c>
      <c r="I135" s="8">
        <v>120547</v>
      </c>
      <c r="J135" s="3">
        <v>76953</v>
      </c>
      <c r="K135" s="3">
        <v>100662</v>
      </c>
      <c r="L135" s="3">
        <v>141538</v>
      </c>
      <c r="M135" s="24">
        <v>159908</v>
      </c>
      <c r="N135" s="93">
        <f t="shared" si="30"/>
        <v>314.62766999999997</v>
      </c>
      <c r="O135" s="92">
        <f t="shared" si="31"/>
        <v>182.224704</v>
      </c>
      <c r="P135" s="92">
        <f t="shared" si="32"/>
        <v>238.36761599999997</v>
      </c>
      <c r="Q135" s="92">
        <f t="shared" si="33"/>
        <v>335.16198400000002</v>
      </c>
      <c r="R135" s="94">
        <f t="shared" si="34"/>
        <v>378.66214399999996</v>
      </c>
      <c r="S135" s="3">
        <v>19713.900000000001</v>
      </c>
      <c r="T135" s="3">
        <v>14162.97</v>
      </c>
      <c r="U135" s="3">
        <v>16945.87</v>
      </c>
      <c r="V135" s="3">
        <v>20672.09</v>
      </c>
      <c r="W135" s="24">
        <v>23379.08</v>
      </c>
      <c r="X135" s="92">
        <f t="shared" si="35"/>
        <v>44.843483999999997</v>
      </c>
      <c r="Y135" s="92">
        <f t="shared" si="36"/>
        <v>25.471443000000004</v>
      </c>
      <c r="Z135" s="92">
        <f t="shared" si="37"/>
        <v>33.319122</v>
      </c>
      <c r="AA135" s="92">
        <f t="shared" si="38"/>
        <v>46.849077999999999</v>
      </c>
      <c r="AB135" s="92">
        <f t="shared" si="39"/>
        <v>52.929548000000004</v>
      </c>
      <c r="AC135" s="91" t="s">
        <v>1511</v>
      </c>
      <c r="AD135" s="91" t="s">
        <v>186</v>
      </c>
      <c r="AE135" s="91">
        <v>35</v>
      </c>
      <c r="AF135" s="234">
        <v>40137</v>
      </c>
      <c r="AG135" s="91" t="s">
        <v>164</v>
      </c>
    </row>
    <row r="136" spans="1:33" ht="27" x14ac:dyDescent="0.25">
      <c r="A136" s="3" t="s">
        <v>269</v>
      </c>
      <c r="B136" s="35" t="s">
        <v>764</v>
      </c>
      <c r="C136" s="3" t="s">
        <v>514</v>
      </c>
      <c r="D136" s="3" t="s">
        <v>270</v>
      </c>
      <c r="E136" s="3" t="s">
        <v>271</v>
      </c>
      <c r="F136" s="3" t="s">
        <v>177</v>
      </c>
      <c r="G136" s="3">
        <v>20014</v>
      </c>
      <c r="H136" s="3" t="s">
        <v>169</v>
      </c>
      <c r="I136" s="8">
        <v>127253</v>
      </c>
      <c r="J136" s="3">
        <v>126771</v>
      </c>
      <c r="K136" s="3">
        <v>114901</v>
      </c>
      <c r="L136" s="3">
        <v>126771</v>
      </c>
      <c r="M136" s="24">
        <v>114901</v>
      </c>
      <c r="N136" s="93">
        <f t="shared" si="30"/>
        <v>332.13032999999996</v>
      </c>
      <c r="O136" s="92">
        <f t="shared" si="31"/>
        <v>300.19372800000002</v>
      </c>
      <c r="P136" s="92">
        <f t="shared" si="32"/>
        <v>272.08556799999997</v>
      </c>
      <c r="Q136" s="92">
        <f t="shared" si="33"/>
        <v>300.19372800000002</v>
      </c>
      <c r="R136" s="94">
        <f t="shared" si="34"/>
        <v>272.08556799999997</v>
      </c>
      <c r="S136" s="3">
        <v>24321.39</v>
      </c>
      <c r="T136" s="3">
        <v>23000.1</v>
      </c>
      <c r="U136" s="3">
        <v>20577.54</v>
      </c>
      <c r="V136" s="3">
        <v>30775.83</v>
      </c>
      <c r="W136" s="24">
        <v>25195.279999999999</v>
      </c>
      <c r="X136" s="92">
        <f t="shared" si="35"/>
        <v>47.338115999999999</v>
      </c>
      <c r="Y136" s="92">
        <f t="shared" si="36"/>
        <v>41.961201000000003</v>
      </c>
      <c r="Z136" s="92">
        <f t="shared" si="37"/>
        <v>38.032231000000003</v>
      </c>
      <c r="AA136" s="92">
        <f t="shared" si="38"/>
        <v>41.961201000000003</v>
      </c>
      <c r="AB136" s="92">
        <f t="shared" si="39"/>
        <v>38.032231000000003</v>
      </c>
      <c r="AC136" s="91" t="s">
        <v>1511</v>
      </c>
      <c r="AD136" s="91" t="s">
        <v>226</v>
      </c>
      <c r="AE136" s="91">
        <v>27</v>
      </c>
      <c r="AF136" s="234">
        <v>40666</v>
      </c>
      <c r="AG136" s="91" t="s">
        <v>164</v>
      </c>
    </row>
    <row r="137" spans="1:33" x14ac:dyDescent="0.25">
      <c r="A137" s="3" t="s">
        <v>272</v>
      </c>
      <c r="B137" s="35" t="s">
        <v>765</v>
      </c>
      <c r="C137" s="3" t="s">
        <v>766</v>
      </c>
      <c r="D137" s="3" t="s">
        <v>235</v>
      </c>
      <c r="E137" s="3" t="s">
        <v>273</v>
      </c>
      <c r="F137" s="3" t="s">
        <v>177</v>
      </c>
      <c r="G137" s="3">
        <v>20018</v>
      </c>
      <c r="H137" s="3" t="s">
        <v>169</v>
      </c>
      <c r="I137" s="8">
        <v>267398</v>
      </c>
      <c r="J137" s="3">
        <v>233330</v>
      </c>
      <c r="K137" s="3">
        <v>178303</v>
      </c>
      <c r="L137" s="3">
        <v>184908</v>
      </c>
      <c r="M137" s="24">
        <v>148520</v>
      </c>
      <c r="N137" s="93">
        <f t="shared" si="30"/>
        <v>697.90877999999987</v>
      </c>
      <c r="O137" s="92">
        <f t="shared" si="31"/>
        <v>552.52543999999989</v>
      </c>
      <c r="P137" s="92">
        <f t="shared" si="32"/>
        <v>422.22150399999998</v>
      </c>
      <c r="Q137" s="92">
        <f t="shared" si="33"/>
        <v>437.86214399999994</v>
      </c>
      <c r="R137" s="94">
        <f t="shared" si="34"/>
        <v>351.69535999999999</v>
      </c>
      <c r="S137" s="3">
        <v>40054.81</v>
      </c>
      <c r="T137" s="3">
        <v>35322.51</v>
      </c>
      <c r="U137" s="3">
        <v>28239.16</v>
      </c>
      <c r="V137" s="3">
        <v>24625.46</v>
      </c>
      <c r="W137" s="24">
        <v>21231.52</v>
      </c>
      <c r="X137" s="92">
        <f t="shared" si="35"/>
        <v>99.472055999999995</v>
      </c>
      <c r="Y137" s="92">
        <f t="shared" si="36"/>
        <v>77.232230000000015</v>
      </c>
      <c r="Z137" s="92">
        <f t="shared" si="37"/>
        <v>59.018293000000007</v>
      </c>
      <c r="AA137" s="92">
        <f t="shared" si="38"/>
        <v>61.204548000000003</v>
      </c>
      <c r="AB137" s="92">
        <f t="shared" si="39"/>
        <v>49.160119999999999</v>
      </c>
      <c r="AC137" s="91" t="s">
        <v>1511</v>
      </c>
      <c r="AD137" s="91" t="s">
        <v>226</v>
      </c>
      <c r="AE137" s="91">
        <v>75</v>
      </c>
      <c r="AF137" s="234">
        <v>40121</v>
      </c>
      <c r="AG137" s="91" t="s">
        <v>164</v>
      </c>
    </row>
    <row r="138" spans="1:33" x14ac:dyDescent="0.25">
      <c r="A138" s="3" t="s">
        <v>274</v>
      </c>
      <c r="B138" s="35" t="s">
        <v>767</v>
      </c>
      <c r="C138" s="3" t="s">
        <v>446</v>
      </c>
      <c r="D138" s="3" t="s">
        <v>275</v>
      </c>
      <c r="E138" s="3" t="s">
        <v>276</v>
      </c>
      <c r="F138" s="3" t="s">
        <v>277</v>
      </c>
      <c r="G138" s="3">
        <v>20700</v>
      </c>
      <c r="H138" s="3" t="s">
        <v>169</v>
      </c>
      <c r="I138" s="8">
        <v>122520</v>
      </c>
      <c r="J138" s="3">
        <v>117466</v>
      </c>
      <c r="K138" s="3">
        <v>110922</v>
      </c>
      <c r="L138" s="3">
        <v>124303</v>
      </c>
      <c r="M138" s="24">
        <v>130010</v>
      </c>
      <c r="N138" s="93">
        <f t="shared" si="30"/>
        <v>319.77719999999999</v>
      </c>
      <c r="O138" s="92">
        <f t="shared" si="31"/>
        <v>278.15948800000001</v>
      </c>
      <c r="P138" s="92">
        <f t="shared" si="32"/>
        <v>262.66329599999995</v>
      </c>
      <c r="Q138" s="92">
        <f t="shared" si="33"/>
        <v>294.34950399999997</v>
      </c>
      <c r="R138" s="94">
        <f t="shared" si="34"/>
        <v>307.86367999999999</v>
      </c>
      <c r="S138" s="3">
        <v>16178.89</v>
      </c>
      <c r="T138" s="3">
        <v>14600.73</v>
      </c>
      <c r="U138" s="3">
        <v>13825.79</v>
      </c>
      <c r="V138" s="3">
        <v>15379.6</v>
      </c>
      <c r="W138" s="24">
        <v>17432</v>
      </c>
      <c r="X138" s="92">
        <f t="shared" si="35"/>
        <v>45.577440000000003</v>
      </c>
      <c r="Y138" s="92">
        <f t="shared" si="36"/>
        <v>38.881245999999997</v>
      </c>
      <c r="Z138" s="92">
        <f t="shared" si="37"/>
        <v>36.715181999999999</v>
      </c>
      <c r="AA138" s="92">
        <f t="shared" si="38"/>
        <v>41.144293000000005</v>
      </c>
      <c r="AB138" s="92">
        <f t="shared" si="39"/>
        <v>43.033310000000007</v>
      </c>
      <c r="AC138" s="91" t="s">
        <v>1511</v>
      </c>
      <c r="AD138" s="91" t="s">
        <v>226</v>
      </c>
      <c r="AE138" s="91">
        <v>17</v>
      </c>
      <c r="AF138" s="234">
        <v>40142</v>
      </c>
      <c r="AG138" s="91" t="s">
        <v>164</v>
      </c>
    </row>
    <row r="139" spans="1:33" x14ac:dyDescent="0.25">
      <c r="A139" s="3" t="s">
        <v>278</v>
      </c>
      <c r="B139" s="35" t="s">
        <v>768</v>
      </c>
      <c r="C139" s="3"/>
      <c r="D139" s="3" t="s">
        <v>279</v>
      </c>
      <c r="E139" s="3" t="s">
        <v>280</v>
      </c>
      <c r="F139" s="3" t="s">
        <v>281</v>
      </c>
      <c r="G139" s="3">
        <v>20249</v>
      </c>
      <c r="H139" s="3" t="s">
        <v>169</v>
      </c>
      <c r="I139" s="8">
        <v>186760</v>
      </c>
      <c r="J139" s="3">
        <v>160188</v>
      </c>
      <c r="K139" s="3">
        <v>173688</v>
      </c>
      <c r="L139" s="3">
        <v>111988</v>
      </c>
      <c r="M139" s="24">
        <v>120515</v>
      </c>
      <c r="N139" s="93">
        <f t="shared" si="30"/>
        <v>487.4436</v>
      </c>
      <c r="O139" s="92">
        <f t="shared" si="31"/>
        <v>379.32518400000004</v>
      </c>
      <c r="P139" s="92">
        <f t="shared" si="32"/>
        <v>411.293184</v>
      </c>
      <c r="Q139" s="92">
        <f t="shared" si="33"/>
        <v>265.18758399999996</v>
      </c>
      <c r="R139" s="94">
        <f t="shared" si="34"/>
        <v>285.37951999999996</v>
      </c>
      <c r="S139" s="3">
        <v>31083.46</v>
      </c>
      <c r="T139" s="3">
        <v>25704.12</v>
      </c>
      <c r="U139" s="3">
        <v>26299.29</v>
      </c>
      <c r="V139" s="3">
        <v>18208.310000000001</v>
      </c>
      <c r="W139" s="24">
        <v>19314.2</v>
      </c>
      <c r="X139" s="92">
        <f t="shared" si="35"/>
        <v>69.474720000000005</v>
      </c>
      <c r="Y139" s="92">
        <f t="shared" si="36"/>
        <v>53.022228000000005</v>
      </c>
      <c r="Z139" s="92">
        <f t="shared" si="37"/>
        <v>57.490728000000004</v>
      </c>
      <c r="AA139" s="92">
        <f t="shared" si="38"/>
        <v>37.068027999999998</v>
      </c>
      <c r="AB139" s="92">
        <f t="shared" si="39"/>
        <v>39.890465000000006</v>
      </c>
      <c r="AC139" s="91" t="s">
        <v>1511</v>
      </c>
      <c r="AD139" s="91" t="s">
        <v>226</v>
      </c>
      <c r="AE139" s="91">
        <v>60</v>
      </c>
      <c r="AF139" s="234">
        <v>40117</v>
      </c>
      <c r="AG139" s="91" t="s">
        <v>164</v>
      </c>
    </row>
    <row r="140" spans="1:33" ht="27" x14ac:dyDescent="0.25">
      <c r="A140" s="5" t="s">
        <v>287</v>
      </c>
      <c r="B140" s="35" t="s">
        <v>769</v>
      </c>
      <c r="C140" s="3" t="s">
        <v>446</v>
      </c>
      <c r="D140" s="3" t="s">
        <v>235</v>
      </c>
      <c r="E140" s="5" t="s">
        <v>288</v>
      </c>
      <c r="F140" s="3" t="s">
        <v>277</v>
      </c>
      <c r="G140" s="3">
        <v>20700</v>
      </c>
      <c r="H140" s="3" t="s">
        <v>169</v>
      </c>
      <c r="I140" s="8">
        <v>70767</v>
      </c>
      <c r="J140" s="3">
        <v>69177</v>
      </c>
      <c r="K140" s="3">
        <v>52000</v>
      </c>
      <c r="L140" s="5">
        <v>61728</v>
      </c>
      <c r="M140" s="24">
        <v>105431</v>
      </c>
      <c r="N140" s="93">
        <f t="shared" si="30"/>
        <v>184.70186999999999</v>
      </c>
      <c r="O140" s="92">
        <f t="shared" si="31"/>
        <v>163.811136</v>
      </c>
      <c r="P140" s="92">
        <f t="shared" si="32"/>
        <v>123.136</v>
      </c>
      <c r="Q140" s="92">
        <f t="shared" si="33"/>
        <v>146.17190399999998</v>
      </c>
      <c r="R140" s="94">
        <f t="shared" si="34"/>
        <v>249.66060799999997</v>
      </c>
      <c r="S140" s="3">
        <v>11655.87</v>
      </c>
      <c r="T140" s="3">
        <v>10819.92</v>
      </c>
      <c r="U140" s="3">
        <v>8408.24</v>
      </c>
      <c r="V140" s="3">
        <v>9498.76</v>
      </c>
      <c r="W140" s="24">
        <v>15738.28</v>
      </c>
      <c r="X140" s="92">
        <f t="shared" si="35"/>
        <v>26.325324000000002</v>
      </c>
      <c r="Y140" s="92">
        <f t="shared" si="36"/>
        <v>22.897586999999998</v>
      </c>
      <c r="Z140" s="92">
        <f t="shared" si="37"/>
        <v>17.212</v>
      </c>
      <c r="AA140" s="92">
        <f t="shared" si="38"/>
        <v>20.431968000000001</v>
      </c>
      <c r="AB140" s="92">
        <f t="shared" si="39"/>
        <v>34.897660999999999</v>
      </c>
      <c r="AC140" s="91" t="s">
        <v>1511</v>
      </c>
      <c r="AD140" s="91" t="s">
        <v>226</v>
      </c>
      <c r="AE140" s="91">
        <v>29.7</v>
      </c>
      <c r="AF140" s="234">
        <v>40142</v>
      </c>
      <c r="AG140" s="91" t="s">
        <v>164</v>
      </c>
    </row>
    <row r="141" spans="1:33" x14ac:dyDescent="0.25">
      <c r="A141" s="3" t="s">
        <v>322</v>
      </c>
      <c r="B141" s="35" t="s">
        <v>770</v>
      </c>
      <c r="C141" s="3"/>
      <c r="D141" s="3" t="s">
        <v>323</v>
      </c>
      <c r="E141" s="3" t="s">
        <v>324</v>
      </c>
      <c r="F141" s="3" t="s">
        <v>268</v>
      </c>
      <c r="G141" s="3">
        <v>20570</v>
      </c>
      <c r="H141" s="3" t="s">
        <v>169</v>
      </c>
      <c r="I141" s="8">
        <v>64579</v>
      </c>
      <c r="J141" s="3">
        <v>66930</v>
      </c>
      <c r="K141" s="3">
        <v>65747</v>
      </c>
      <c r="L141" s="3">
        <v>60086</v>
      </c>
      <c r="M141" s="24">
        <v>70475</v>
      </c>
      <c r="N141" s="93">
        <f t="shared" si="30"/>
        <v>168.55118999999999</v>
      </c>
      <c r="O141" s="92">
        <f t="shared" si="31"/>
        <v>158.49024</v>
      </c>
      <c r="P141" s="92">
        <f t="shared" si="32"/>
        <v>155.68889599999997</v>
      </c>
      <c r="Q141" s="92">
        <f t="shared" si="33"/>
        <v>142.283648</v>
      </c>
      <c r="R141" s="94">
        <f t="shared" si="34"/>
        <v>166.88479999999998</v>
      </c>
      <c r="S141" s="3">
        <v>10929.65</v>
      </c>
      <c r="T141" s="3">
        <v>10687.93</v>
      </c>
      <c r="U141" s="3">
        <v>10075.209999999999</v>
      </c>
      <c r="V141" s="3">
        <v>9522.7900000000009</v>
      </c>
      <c r="W141" s="24">
        <v>11727.12</v>
      </c>
      <c r="X141" s="92">
        <f t="shared" si="35"/>
        <v>24.023388000000001</v>
      </c>
      <c r="Y141" s="92">
        <f t="shared" si="36"/>
        <v>22.153830000000003</v>
      </c>
      <c r="Z141" s="92">
        <f t="shared" si="37"/>
        <v>21.762257000000002</v>
      </c>
      <c r="AA141" s="92">
        <f t="shared" si="38"/>
        <v>19.888466000000001</v>
      </c>
      <c r="AB141" s="92">
        <f t="shared" si="39"/>
        <v>23.327225000000002</v>
      </c>
      <c r="AC141" s="91" t="s">
        <v>1511</v>
      </c>
      <c r="AD141" s="91" t="s">
        <v>226</v>
      </c>
      <c r="AE141" s="91">
        <v>30</v>
      </c>
      <c r="AF141" s="234">
        <v>40137</v>
      </c>
      <c r="AG141" s="91" t="s">
        <v>164</v>
      </c>
    </row>
    <row r="142" spans="1:33" x14ac:dyDescent="0.25">
      <c r="A142" s="3" t="s">
        <v>325</v>
      </c>
      <c r="B142" s="35" t="s">
        <v>771</v>
      </c>
      <c r="C142" s="3"/>
      <c r="D142" s="3" t="s">
        <v>323</v>
      </c>
      <c r="E142" s="3" t="s">
        <v>326</v>
      </c>
      <c r="F142" s="3" t="s">
        <v>268</v>
      </c>
      <c r="G142" s="3">
        <v>20570</v>
      </c>
      <c r="H142" s="3" t="s">
        <v>169</v>
      </c>
      <c r="I142" s="8">
        <v>64391</v>
      </c>
      <c r="J142" s="3">
        <v>44736</v>
      </c>
      <c r="K142" s="3">
        <v>56682</v>
      </c>
      <c r="L142" s="3">
        <v>64150</v>
      </c>
      <c r="M142" s="24">
        <v>66787</v>
      </c>
      <c r="N142" s="93">
        <f t="shared" si="30"/>
        <v>168.06050999999999</v>
      </c>
      <c r="O142" s="92">
        <f t="shared" si="31"/>
        <v>105.934848</v>
      </c>
      <c r="P142" s="92">
        <f t="shared" si="32"/>
        <v>134.22297599999999</v>
      </c>
      <c r="Q142" s="92">
        <f t="shared" si="33"/>
        <v>151.90719999999999</v>
      </c>
      <c r="R142" s="94">
        <f t="shared" si="34"/>
        <v>158.15161599999999</v>
      </c>
      <c r="S142" s="3">
        <v>11753.4</v>
      </c>
      <c r="T142" s="3">
        <v>9047.7999999999993</v>
      </c>
      <c r="U142" s="3">
        <v>9884.98</v>
      </c>
      <c r="V142" s="3">
        <v>10507.89</v>
      </c>
      <c r="W142" s="24">
        <v>11598.11</v>
      </c>
      <c r="X142" s="92">
        <f t="shared" si="35"/>
        <v>23.953452000000002</v>
      </c>
      <c r="Y142" s="92">
        <f t="shared" si="36"/>
        <v>14.807615999999999</v>
      </c>
      <c r="Z142" s="92">
        <f t="shared" si="37"/>
        <v>18.761742000000002</v>
      </c>
      <c r="AA142" s="92">
        <f t="shared" si="38"/>
        <v>21.233650000000001</v>
      </c>
      <c r="AB142" s="92">
        <f t="shared" si="39"/>
        <v>22.106497000000001</v>
      </c>
      <c r="AC142" s="91" t="s">
        <v>1511</v>
      </c>
      <c r="AD142" s="91" t="s">
        <v>226</v>
      </c>
      <c r="AE142" s="91">
        <v>38</v>
      </c>
      <c r="AF142" s="234">
        <v>40137</v>
      </c>
      <c r="AG142" s="91" t="s">
        <v>164</v>
      </c>
    </row>
    <row r="143" spans="1:33" x14ac:dyDescent="0.25">
      <c r="A143" s="3" t="s">
        <v>380</v>
      </c>
      <c r="B143" s="35" t="s">
        <v>772</v>
      </c>
      <c r="C143" s="3" t="s">
        <v>652</v>
      </c>
      <c r="D143" s="3" t="s">
        <v>381</v>
      </c>
      <c r="E143" s="3" t="s">
        <v>193</v>
      </c>
      <c r="F143" s="3" t="s">
        <v>177</v>
      </c>
      <c r="G143" s="3">
        <v>20003</v>
      </c>
      <c r="H143" s="3" t="s">
        <v>169</v>
      </c>
      <c r="I143" s="8">
        <v>82843</v>
      </c>
      <c r="J143" s="3">
        <v>45821</v>
      </c>
      <c r="K143" s="3">
        <v>37337</v>
      </c>
      <c r="L143" s="3">
        <v>38037</v>
      </c>
      <c r="M143" s="24">
        <v>41908</v>
      </c>
      <c r="N143" s="93">
        <f t="shared" si="30"/>
        <v>216.22022999999999</v>
      </c>
      <c r="O143" s="92">
        <f t="shared" si="31"/>
        <v>108.50412799999999</v>
      </c>
      <c r="P143" s="92">
        <f t="shared" si="32"/>
        <v>88.41401599999999</v>
      </c>
      <c r="Q143" s="92">
        <f t="shared" si="33"/>
        <v>90.071615999999992</v>
      </c>
      <c r="R143" s="94">
        <f t="shared" si="34"/>
        <v>99.238144000000005</v>
      </c>
      <c r="S143" s="3">
        <v>11633.87</v>
      </c>
      <c r="T143" s="3">
        <v>6819.06</v>
      </c>
      <c r="U143" s="3">
        <v>4941.47</v>
      </c>
      <c r="V143" s="3">
        <v>5046.53</v>
      </c>
      <c r="W143" s="24">
        <v>5561.57</v>
      </c>
      <c r="X143" s="92">
        <f t="shared" si="35"/>
        <v>30.817596000000002</v>
      </c>
      <c r="Y143" s="92">
        <f t="shared" si="36"/>
        <v>15.166751</v>
      </c>
      <c r="Z143" s="92">
        <f t="shared" si="37"/>
        <v>12.358547</v>
      </c>
      <c r="AA143" s="92">
        <f t="shared" si="38"/>
        <v>12.590247000000002</v>
      </c>
      <c r="AB143" s="92">
        <f t="shared" si="39"/>
        <v>13.871548000000001</v>
      </c>
      <c r="AC143" s="91" t="s">
        <v>1511</v>
      </c>
      <c r="AD143" s="91" t="s">
        <v>226</v>
      </c>
      <c r="AE143" s="91">
        <v>15.01</v>
      </c>
      <c r="AF143" s="234">
        <v>40067</v>
      </c>
      <c r="AG143" s="91" t="s">
        <v>164</v>
      </c>
    </row>
    <row r="144" spans="1:33" ht="27" x14ac:dyDescent="0.25">
      <c r="A144" s="3" t="s">
        <v>773</v>
      </c>
      <c r="B144" s="35" t="s">
        <v>774</v>
      </c>
      <c r="C144" s="3" t="s">
        <v>446</v>
      </c>
      <c r="D144" s="3" t="s">
        <v>775</v>
      </c>
      <c r="E144" s="3" t="s">
        <v>776</v>
      </c>
      <c r="F144" s="3" t="s">
        <v>277</v>
      </c>
      <c r="G144" s="3">
        <v>20700</v>
      </c>
      <c r="H144" s="3" t="s">
        <v>169</v>
      </c>
      <c r="I144" s="8">
        <v>30397</v>
      </c>
      <c r="J144" s="3">
        <v>32076</v>
      </c>
      <c r="K144" s="3">
        <v>31678</v>
      </c>
      <c r="L144" s="3">
        <v>32953</v>
      </c>
      <c r="M144" s="24">
        <v>35484</v>
      </c>
      <c r="N144" s="93">
        <f t="shared" si="30"/>
        <v>79.336169999999996</v>
      </c>
      <c r="O144" s="92">
        <f t="shared" si="31"/>
        <v>75.955967999999999</v>
      </c>
      <c r="P144" s="92">
        <f t="shared" si="32"/>
        <v>75.013503999999998</v>
      </c>
      <c r="Q144" s="92">
        <f t="shared" si="33"/>
        <v>78.032703999999995</v>
      </c>
      <c r="R144" s="94">
        <f t="shared" si="34"/>
        <v>84.026111999999998</v>
      </c>
      <c r="S144" s="3">
        <v>6635.64</v>
      </c>
      <c r="T144" s="3">
        <v>6754.92</v>
      </c>
      <c r="U144" s="3">
        <v>6223.2</v>
      </c>
      <c r="V144" s="3">
        <v>6530.03</v>
      </c>
      <c r="W144" s="24">
        <v>7017.8</v>
      </c>
      <c r="X144" s="92">
        <f t="shared" si="35"/>
        <v>11.307684</v>
      </c>
      <c r="Y144" s="92">
        <f t="shared" si="36"/>
        <v>10.617156000000001</v>
      </c>
      <c r="Z144" s="92">
        <f t="shared" si="37"/>
        <v>10.485417999999999</v>
      </c>
      <c r="AA144" s="92">
        <f t="shared" si="38"/>
        <v>10.907443000000001</v>
      </c>
      <c r="AB144" s="92">
        <f t="shared" si="39"/>
        <v>11.745203999999999</v>
      </c>
      <c r="AC144" s="91" t="s">
        <v>1511</v>
      </c>
      <c r="AD144" s="91" t="s">
        <v>226</v>
      </c>
      <c r="AE144" s="91">
        <v>23.1</v>
      </c>
      <c r="AF144" s="234">
        <v>40142</v>
      </c>
      <c r="AG144" s="91" t="s">
        <v>164</v>
      </c>
    </row>
    <row r="145" spans="1:33" x14ac:dyDescent="0.25">
      <c r="A145" s="3" t="s">
        <v>777</v>
      </c>
      <c r="B145" s="35" t="s">
        <v>778</v>
      </c>
      <c r="C145" s="3" t="s">
        <v>510</v>
      </c>
      <c r="D145" s="3" t="s">
        <v>779</v>
      </c>
      <c r="E145" s="3" t="s">
        <v>780</v>
      </c>
      <c r="F145" s="3" t="s">
        <v>190</v>
      </c>
      <c r="G145" s="3">
        <v>20600</v>
      </c>
      <c r="H145" s="3" t="s">
        <v>169</v>
      </c>
      <c r="I145" s="8">
        <v>34</v>
      </c>
      <c r="J145" s="3">
        <v>0</v>
      </c>
      <c r="K145" s="3">
        <v>19</v>
      </c>
      <c r="L145" s="3">
        <v>20</v>
      </c>
      <c r="M145" s="24">
        <v>23</v>
      </c>
      <c r="N145" s="93">
        <f t="shared" si="30"/>
        <v>8.8739999999999999E-2</v>
      </c>
      <c r="O145" s="92">
        <f t="shared" si="31"/>
        <v>0</v>
      </c>
      <c r="P145" s="92">
        <f t="shared" si="32"/>
        <v>4.4991999999999997E-2</v>
      </c>
      <c r="Q145" s="92">
        <f t="shared" si="33"/>
        <v>4.7359999999999999E-2</v>
      </c>
      <c r="R145" s="94">
        <f t="shared" si="34"/>
        <v>5.4463999999999999E-2</v>
      </c>
      <c r="S145" s="3">
        <v>3600.82</v>
      </c>
      <c r="T145" s="3">
        <v>3564.07</v>
      </c>
      <c r="U145" s="3">
        <v>4134.34</v>
      </c>
      <c r="V145" s="3">
        <v>4142.87</v>
      </c>
      <c r="W145" s="24">
        <v>3355.76</v>
      </c>
      <c r="X145" s="92">
        <f t="shared" si="35"/>
        <v>1.2648E-2</v>
      </c>
      <c r="Y145" s="92">
        <f t="shared" si="36"/>
        <v>0</v>
      </c>
      <c r="Z145" s="92">
        <f t="shared" si="37"/>
        <v>6.2890000000000003E-3</v>
      </c>
      <c r="AA145" s="92">
        <f t="shared" si="38"/>
        <v>6.62E-3</v>
      </c>
      <c r="AB145" s="92">
        <f t="shared" si="39"/>
        <v>7.6130000000000008E-3</v>
      </c>
      <c r="AC145" s="91" t="s">
        <v>1511</v>
      </c>
      <c r="AD145" s="91" t="s">
        <v>226</v>
      </c>
      <c r="AE145" s="91">
        <v>80</v>
      </c>
      <c r="AF145" s="234">
        <v>40135</v>
      </c>
      <c r="AG145" s="91" t="s">
        <v>164</v>
      </c>
    </row>
    <row r="146" spans="1:33" x14ac:dyDescent="0.25">
      <c r="A146" s="3" t="s">
        <v>781</v>
      </c>
      <c r="B146" s="35" t="s">
        <v>782</v>
      </c>
      <c r="C146" s="3"/>
      <c r="D146" s="3" t="s">
        <v>783</v>
      </c>
      <c r="E146" s="3" t="s">
        <v>784</v>
      </c>
      <c r="F146" s="3" t="s">
        <v>309</v>
      </c>
      <c r="G146" s="3" t="s">
        <v>309</v>
      </c>
      <c r="H146" s="3" t="s">
        <v>169</v>
      </c>
      <c r="I146" s="8">
        <v>0</v>
      </c>
      <c r="J146" s="3">
        <v>0</v>
      </c>
      <c r="K146" s="3">
        <v>0</v>
      </c>
      <c r="L146" s="3">
        <v>0</v>
      </c>
      <c r="M146" s="24">
        <v>0</v>
      </c>
      <c r="N146" s="93">
        <f t="shared" si="30"/>
        <v>0</v>
      </c>
      <c r="O146" s="92">
        <f t="shared" si="31"/>
        <v>0</v>
      </c>
      <c r="P146" s="92">
        <f t="shared" si="32"/>
        <v>0</v>
      </c>
      <c r="Q146" s="92">
        <f t="shared" si="33"/>
        <v>0</v>
      </c>
      <c r="R146" s="94">
        <f t="shared" si="34"/>
        <v>0</v>
      </c>
      <c r="S146" s="3">
        <v>0</v>
      </c>
      <c r="T146" s="3">
        <v>0</v>
      </c>
      <c r="U146" s="3">
        <v>0</v>
      </c>
      <c r="V146" s="3">
        <v>0</v>
      </c>
      <c r="W146" s="24">
        <v>0</v>
      </c>
      <c r="X146" s="92">
        <f t="shared" si="35"/>
        <v>0</v>
      </c>
      <c r="Y146" s="92">
        <f t="shared" si="36"/>
        <v>0</v>
      </c>
      <c r="Z146" s="92">
        <f t="shared" si="37"/>
        <v>0</v>
      </c>
      <c r="AA146" s="92">
        <f t="shared" si="38"/>
        <v>0</v>
      </c>
      <c r="AB146" s="92">
        <f t="shared" si="39"/>
        <v>0</v>
      </c>
      <c r="AC146" s="91" t="s">
        <v>1511</v>
      </c>
      <c r="AD146" s="91" t="s">
        <v>309</v>
      </c>
      <c r="AE146" s="91" t="s">
        <v>309</v>
      </c>
      <c r="AF146" s="234">
        <v>42370</v>
      </c>
      <c r="AG146" s="234">
        <v>44196</v>
      </c>
    </row>
    <row r="147" spans="1:33" ht="27" x14ac:dyDescent="0.25">
      <c r="A147" s="3" t="s">
        <v>785</v>
      </c>
      <c r="B147" s="35" t="s">
        <v>786</v>
      </c>
      <c r="C147" s="3" t="s">
        <v>754</v>
      </c>
      <c r="D147" s="3" t="s">
        <v>787</v>
      </c>
      <c r="E147" s="3" t="s">
        <v>788</v>
      </c>
      <c r="F147" s="3" t="s">
        <v>236</v>
      </c>
      <c r="G147" s="3">
        <v>20830</v>
      </c>
      <c r="H147" s="3" t="s">
        <v>169</v>
      </c>
      <c r="I147" s="8">
        <v>2</v>
      </c>
      <c r="J147" s="3">
        <v>0</v>
      </c>
      <c r="K147" s="3">
        <v>0</v>
      </c>
      <c r="L147" s="3">
        <v>0</v>
      </c>
      <c r="M147" s="24">
        <v>0</v>
      </c>
      <c r="N147" s="93">
        <f t="shared" si="30"/>
        <v>5.2199999999999998E-3</v>
      </c>
      <c r="O147" s="92">
        <f t="shared" si="31"/>
        <v>0</v>
      </c>
      <c r="P147" s="92">
        <f t="shared" si="32"/>
        <v>0</v>
      </c>
      <c r="Q147" s="92">
        <f t="shared" si="33"/>
        <v>0</v>
      </c>
      <c r="R147" s="94">
        <f t="shared" si="34"/>
        <v>0</v>
      </c>
      <c r="S147" s="3">
        <v>401.41</v>
      </c>
      <c r="T147" s="3">
        <v>414.74</v>
      </c>
      <c r="U147" s="3">
        <v>392.17</v>
      </c>
      <c r="V147" s="3">
        <v>384.67</v>
      </c>
      <c r="W147" s="24">
        <v>392.16</v>
      </c>
      <c r="X147" s="92">
        <f t="shared" si="35"/>
        <v>7.4399999999999998E-4</v>
      </c>
      <c r="Y147" s="92">
        <f t="shared" si="36"/>
        <v>0</v>
      </c>
      <c r="Z147" s="92">
        <f t="shared" si="37"/>
        <v>0</v>
      </c>
      <c r="AA147" s="92">
        <f t="shared" si="38"/>
        <v>0</v>
      </c>
      <c r="AB147" s="92">
        <f t="shared" si="39"/>
        <v>0</v>
      </c>
      <c r="AC147" s="91" t="s">
        <v>1511</v>
      </c>
      <c r="AD147" s="91" t="s">
        <v>319</v>
      </c>
      <c r="AE147" s="91">
        <v>13.85</v>
      </c>
      <c r="AF147" s="234">
        <v>40087</v>
      </c>
      <c r="AG147" s="91" t="s">
        <v>309</v>
      </c>
    </row>
    <row r="148" spans="1:33" ht="27" x14ac:dyDescent="0.25">
      <c r="A148" s="5" t="s">
        <v>789</v>
      </c>
      <c r="B148" s="35" t="s">
        <v>790</v>
      </c>
      <c r="C148" s="3"/>
      <c r="D148" s="3" t="s">
        <v>791</v>
      </c>
      <c r="E148" s="5" t="s">
        <v>792</v>
      </c>
      <c r="F148" s="3" t="s">
        <v>281</v>
      </c>
      <c r="G148" s="3">
        <v>20249</v>
      </c>
      <c r="H148" s="3" t="s">
        <v>169</v>
      </c>
      <c r="I148" s="8">
        <v>0</v>
      </c>
      <c r="J148" s="3">
        <v>0</v>
      </c>
      <c r="K148" s="3">
        <v>0</v>
      </c>
      <c r="L148" s="5">
        <v>0</v>
      </c>
      <c r="M148" s="24">
        <v>0</v>
      </c>
      <c r="N148" s="93">
        <f t="shared" si="30"/>
        <v>0</v>
      </c>
      <c r="O148" s="92">
        <f t="shared" si="31"/>
        <v>0</v>
      </c>
      <c r="P148" s="92">
        <f t="shared" si="32"/>
        <v>0</v>
      </c>
      <c r="Q148" s="92">
        <f t="shared" si="33"/>
        <v>0</v>
      </c>
      <c r="R148" s="94">
        <f t="shared" si="34"/>
        <v>0</v>
      </c>
      <c r="S148" s="3">
        <v>0</v>
      </c>
      <c r="T148" s="3">
        <v>0</v>
      </c>
      <c r="U148" s="3">
        <v>0</v>
      </c>
      <c r="V148" s="3">
        <v>0</v>
      </c>
      <c r="W148" s="24">
        <v>0</v>
      </c>
      <c r="X148" s="92">
        <f t="shared" si="35"/>
        <v>0</v>
      </c>
      <c r="Y148" s="92">
        <f t="shared" si="36"/>
        <v>0</v>
      </c>
      <c r="Z148" s="92">
        <f t="shared" si="37"/>
        <v>0</v>
      </c>
      <c r="AA148" s="92">
        <f t="shared" si="38"/>
        <v>0</v>
      </c>
      <c r="AB148" s="92">
        <f t="shared" si="39"/>
        <v>0</v>
      </c>
      <c r="AC148" s="91" t="s">
        <v>1511</v>
      </c>
      <c r="AD148" s="91" t="s">
        <v>226</v>
      </c>
      <c r="AE148" s="91">
        <v>75</v>
      </c>
      <c r="AF148" s="234">
        <v>40117</v>
      </c>
      <c r="AG148" s="91" t="s">
        <v>309</v>
      </c>
    </row>
    <row r="149" spans="1:33" x14ac:dyDescent="0.25">
      <c r="A149" s="3" t="s">
        <v>793</v>
      </c>
      <c r="B149" s="35" t="s">
        <v>794</v>
      </c>
      <c r="C149" s="3"/>
      <c r="D149" s="3" t="s">
        <v>795</v>
      </c>
      <c r="E149" s="3" t="s">
        <v>796</v>
      </c>
      <c r="F149" s="3" t="s">
        <v>575</v>
      </c>
      <c r="G149" s="3">
        <v>20213</v>
      </c>
      <c r="H149" s="3" t="s">
        <v>169</v>
      </c>
      <c r="I149" s="8">
        <v>231205</v>
      </c>
      <c r="J149" s="3">
        <v>186072</v>
      </c>
      <c r="K149" s="3">
        <v>194831</v>
      </c>
      <c r="L149" s="3">
        <v>200950</v>
      </c>
      <c r="M149" s="24">
        <v>0</v>
      </c>
      <c r="N149" s="93">
        <f t="shared" si="30"/>
        <v>603.44504999999992</v>
      </c>
      <c r="O149" s="92">
        <f t="shared" si="31"/>
        <v>440.61849599999999</v>
      </c>
      <c r="P149" s="92">
        <f t="shared" si="32"/>
        <v>461.35980799999999</v>
      </c>
      <c r="Q149" s="92">
        <f t="shared" si="33"/>
        <v>475.84959999999995</v>
      </c>
      <c r="R149" s="94">
        <f t="shared" si="34"/>
        <v>0</v>
      </c>
      <c r="S149" s="3">
        <v>31202.32</v>
      </c>
      <c r="T149" s="3">
        <v>25493.77</v>
      </c>
      <c r="U149" s="3">
        <v>25011.54</v>
      </c>
      <c r="V149" s="3">
        <v>25331.95</v>
      </c>
      <c r="W149" s="24">
        <v>0</v>
      </c>
      <c r="X149" s="92">
        <f t="shared" si="35"/>
        <v>86.008259999999993</v>
      </c>
      <c r="Y149" s="92">
        <f t="shared" si="36"/>
        <v>61.589832000000001</v>
      </c>
      <c r="Z149" s="92">
        <f t="shared" si="37"/>
        <v>64.489061000000007</v>
      </c>
      <c r="AA149" s="92">
        <f t="shared" si="38"/>
        <v>66.514449999999997</v>
      </c>
      <c r="AB149" s="92">
        <f t="shared" si="39"/>
        <v>0</v>
      </c>
      <c r="AC149" s="91" t="s">
        <v>1511</v>
      </c>
      <c r="AD149" s="91" t="s">
        <v>309</v>
      </c>
      <c r="AE149" s="91" t="s">
        <v>309</v>
      </c>
      <c r="AF149" s="234">
        <v>40140</v>
      </c>
      <c r="AG149" s="234">
        <v>43425</v>
      </c>
    </row>
    <row r="150" spans="1:33" ht="27" x14ac:dyDescent="0.25">
      <c r="A150" s="3" t="s">
        <v>797</v>
      </c>
      <c r="B150" s="35" t="s">
        <v>798</v>
      </c>
      <c r="C150" s="3" t="s">
        <v>408</v>
      </c>
      <c r="D150" s="3" t="s">
        <v>799</v>
      </c>
      <c r="E150" s="3" t="s">
        <v>800</v>
      </c>
      <c r="F150" s="3" t="s">
        <v>398</v>
      </c>
      <c r="G150" s="3">
        <v>20140</v>
      </c>
      <c r="H150" s="3" t="s">
        <v>169</v>
      </c>
      <c r="I150" s="8">
        <v>83731</v>
      </c>
      <c r="J150" s="3">
        <v>97422</v>
      </c>
      <c r="K150" s="3">
        <v>89407</v>
      </c>
      <c r="L150" s="3">
        <v>69702</v>
      </c>
      <c r="M150" s="24">
        <v>0</v>
      </c>
      <c r="N150" s="93">
        <f t="shared" si="30"/>
        <v>218.53791000000001</v>
      </c>
      <c r="O150" s="92">
        <f t="shared" si="31"/>
        <v>230.69529600000001</v>
      </c>
      <c r="P150" s="92">
        <f t="shared" si="32"/>
        <v>211.71577599999998</v>
      </c>
      <c r="Q150" s="92">
        <f t="shared" si="33"/>
        <v>165.05433599999998</v>
      </c>
      <c r="R150" s="94">
        <f t="shared" si="34"/>
        <v>0</v>
      </c>
      <c r="S150" s="3">
        <v>14538.87</v>
      </c>
      <c r="T150" s="3">
        <v>16006.7</v>
      </c>
      <c r="U150" s="3">
        <v>15351.76</v>
      </c>
      <c r="V150" s="3">
        <v>11785.71</v>
      </c>
      <c r="W150" s="24">
        <v>0</v>
      </c>
      <c r="X150" s="92">
        <f t="shared" si="35"/>
        <v>31.147932000000001</v>
      </c>
      <c r="Y150" s="92">
        <f t="shared" si="36"/>
        <v>32.246682</v>
      </c>
      <c r="Z150" s="92">
        <f t="shared" si="37"/>
        <v>29.593717000000002</v>
      </c>
      <c r="AA150" s="92">
        <f t="shared" si="38"/>
        <v>23.071362000000001</v>
      </c>
      <c r="AB150" s="92">
        <f t="shared" si="39"/>
        <v>0</v>
      </c>
      <c r="AC150" s="91" t="s">
        <v>1511</v>
      </c>
      <c r="AD150" s="91" t="s">
        <v>309</v>
      </c>
      <c r="AE150" s="91" t="s">
        <v>309</v>
      </c>
      <c r="AF150" s="234">
        <v>41051</v>
      </c>
      <c r="AG150" s="234">
        <v>43403</v>
      </c>
    </row>
    <row r="151" spans="1:33" ht="27" x14ac:dyDescent="0.25">
      <c r="A151" s="3" t="s">
        <v>801</v>
      </c>
      <c r="B151" s="35" t="s">
        <v>802</v>
      </c>
      <c r="C151" s="3" t="s">
        <v>408</v>
      </c>
      <c r="D151" s="3" t="s">
        <v>803</v>
      </c>
      <c r="E151" s="3" t="s">
        <v>804</v>
      </c>
      <c r="F151" s="3" t="s">
        <v>398</v>
      </c>
      <c r="G151" s="3">
        <v>20140</v>
      </c>
      <c r="H151" s="3" t="s">
        <v>169</v>
      </c>
      <c r="I151" s="8">
        <v>74810</v>
      </c>
      <c r="J151" s="3">
        <v>97002</v>
      </c>
      <c r="K151" s="3">
        <v>90010</v>
      </c>
      <c r="L151" s="3">
        <v>84588</v>
      </c>
      <c r="M151" s="24">
        <v>0</v>
      </c>
      <c r="N151" s="93">
        <f t="shared" si="30"/>
        <v>195.25409999999997</v>
      </c>
      <c r="O151" s="92">
        <f t="shared" si="31"/>
        <v>229.70073599999998</v>
      </c>
      <c r="P151" s="92">
        <f t="shared" si="32"/>
        <v>213.14367999999999</v>
      </c>
      <c r="Q151" s="92">
        <f t="shared" si="33"/>
        <v>200.304384</v>
      </c>
      <c r="R151" s="94">
        <f t="shared" si="34"/>
        <v>0</v>
      </c>
      <c r="S151" s="3">
        <v>13373.74</v>
      </c>
      <c r="T151" s="3">
        <v>15660.48</v>
      </c>
      <c r="U151" s="3">
        <v>13811.96</v>
      </c>
      <c r="V151" s="3">
        <v>13290.5</v>
      </c>
      <c r="W151" s="24">
        <v>0</v>
      </c>
      <c r="X151" s="92">
        <f t="shared" si="35"/>
        <v>27.829319999999999</v>
      </c>
      <c r="Y151" s="92">
        <f t="shared" si="36"/>
        <v>32.107661999999998</v>
      </c>
      <c r="Z151" s="92">
        <f t="shared" si="37"/>
        <v>29.793310000000002</v>
      </c>
      <c r="AA151" s="92">
        <f t="shared" si="38"/>
        <v>27.998628</v>
      </c>
      <c r="AB151" s="92">
        <f t="shared" si="39"/>
        <v>0</v>
      </c>
      <c r="AC151" s="91" t="s">
        <v>1511</v>
      </c>
      <c r="AD151" s="91" t="s">
        <v>309</v>
      </c>
      <c r="AE151" s="91" t="s">
        <v>309</v>
      </c>
      <c r="AF151" s="234">
        <v>41051</v>
      </c>
      <c r="AG151" s="234">
        <v>43403</v>
      </c>
    </row>
    <row r="152" spans="1:33" x14ac:dyDescent="0.25">
      <c r="A152" s="3" t="s">
        <v>805</v>
      </c>
      <c r="B152" s="35" t="s">
        <v>806</v>
      </c>
      <c r="C152" s="3"/>
      <c r="D152" s="3" t="s">
        <v>807</v>
      </c>
      <c r="E152" s="3" t="s">
        <v>808</v>
      </c>
      <c r="F152" s="3" t="s">
        <v>809</v>
      </c>
      <c r="G152" s="3">
        <v>20490</v>
      </c>
      <c r="H152" s="3" t="s">
        <v>154</v>
      </c>
      <c r="I152" s="8">
        <v>6676</v>
      </c>
      <c r="J152" s="3">
        <v>6051</v>
      </c>
      <c r="K152" s="3">
        <v>6254</v>
      </c>
      <c r="L152" s="3">
        <v>6157</v>
      </c>
      <c r="M152" s="24">
        <v>6284</v>
      </c>
      <c r="N152" s="93">
        <f t="shared" si="30"/>
        <v>17.42436</v>
      </c>
      <c r="O152" s="92">
        <f t="shared" si="31"/>
        <v>14.328768</v>
      </c>
      <c r="P152" s="92">
        <f t="shared" si="32"/>
        <v>14.809472</v>
      </c>
      <c r="Q152" s="92">
        <f t="shared" si="33"/>
        <v>14.579775999999999</v>
      </c>
      <c r="R152" s="94">
        <f t="shared" si="34"/>
        <v>14.880512</v>
      </c>
      <c r="S152" s="3">
        <v>1342.31</v>
      </c>
      <c r="T152" s="3">
        <v>1148.54</v>
      </c>
      <c r="U152" s="3">
        <v>1238.53</v>
      </c>
      <c r="V152" s="3">
        <v>1175.67</v>
      </c>
      <c r="W152" s="24">
        <v>1168.81</v>
      </c>
      <c r="X152" s="92">
        <f t="shared" si="35"/>
        <v>2.4834720000000003</v>
      </c>
      <c r="Y152" s="92">
        <f t="shared" si="36"/>
        <v>2.0028809999999999</v>
      </c>
      <c r="Z152" s="92">
        <f t="shared" si="37"/>
        <v>2.070074</v>
      </c>
      <c r="AA152" s="92">
        <f t="shared" si="38"/>
        <v>2.0379670000000001</v>
      </c>
      <c r="AB152" s="92">
        <f t="shared" si="39"/>
        <v>2.0800039999999997</v>
      </c>
      <c r="AC152" s="91" t="s">
        <v>1511</v>
      </c>
      <c r="AD152" s="91" t="s">
        <v>498</v>
      </c>
      <c r="AE152" s="91">
        <v>6.93</v>
      </c>
      <c r="AF152" s="234">
        <v>40621</v>
      </c>
      <c r="AG152" s="91" t="s">
        <v>309</v>
      </c>
    </row>
    <row r="153" spans="1:33" s="261" customFormat="1" ht="27" x14ac:dyDescent="0.25">
      <c r="A153" s="3" t="s">
        <v>1536</v>
      </c>
      <c r="B153" s="35" t="s">
        <v>1573</v>
      </c>
      <c r="C153" s="3"/>
      <c r="D153" s="3" t="s">
        <v>1537</v>
      </c>
      <c r="E153" s="3" t="s">
        <v>1538</v>
      </c>
      <c r="F153" s="3" t="s">
        <v>254</v>
      </c>
      <c r="G153" s="3">
        <v>20160</v>
      </c>
      <c r="H153" s="3" t="s">
        <v>154</v>
      </c>
      <c r="I153" s="258">
        <v>8636</v>
      </c>
      <c r="J153" s="4">
        <v>4050</v>
      </c>
      <c r="K153" s="4">
        <v>15653</v>
      </c>
      <c r="L153" s="4">
        <v>15240</v>
      </c>
      <c r="M153" s="259">
        <v>12460</v>
      </c>
      <c r="N153" s="93">
        <f t="shared" si="30"/>
        <v>22.539960000000001</v>
      </c>
      <c r="O153" s="92">
        <f t="shared" si="31"/>
        <v>9.5903999999999989</v>
      </c>
      <c r="P153" s="92">
        <f t="shared" si="31"/>
        <v>37.066303999999995</v>
      </c>
      <c r="Q153" s="92">
        <f t="shared" si="31"/>
        <v>36.088320000000003</v>
      </c>
      <c r="R153" s="94">
        <f t="shared" si="31"/>
        <v>29.505279999999999</v>
      </c>
      <c r="S153" s="6">
        <v>1805.59</v>
      </c>
      <c r="T153" s="3">
        <v>848.06</v>
      </c>
      <c r="U153" s="6">
        <v>2723.52</v>
      </c>
      <c r="V153" s="6">
        <v>2877.48</v>
      </c>
      <c r="W153" s="9">
        <v>1988</v>
      </c>
      <c r="X153" s="92">
        <f t="shared" si="35"/>
        <v>3.2125919999999999</v>
      </c>
      <c r="Y153" s="92">
        <f t="shared" si="36"/>
        <v>1.3405499999999999</v>
      </c>
      <c r="Z153" s="92">
        <f t="shared" si="36"/>
        <v>5.1811429999999996</v>
      </c>
      <c r="AA153" s="92">
        <f t="shared" si="36"/>
        <v>5.0444400000000007</v>
      </c>
      <c r="AB153" s="92">
        <v>2.4900000000000002</v>
      </c>
      <c r="AC153" s="91"/>
      <c r="AD153" s="91" t="s">
        <v>1055</v>
      </c>
      <c r="AE153" s="91" t="s">
        <v>1055</v>
      </c>
      <c r="AF153" s="260">
        <v>40130</v>
      </c>
      <c r="AG153" s="91"/>
    </row>
    <row r="154" spans="1:33" s="261" customFormat="1" x14ac:dyDescent="0.25">
      <c r="A154" s="3" t="s">
        <v>1539</v>
      </c>
      <c r="B154" s="35" t="s">
        <v>1541</v>
      </c>
      <c r="C154" s="3"/>
      <c r="D154" s="3" t="s">
        <v>1540</v>
      </c>
      <c r="E154" s="3" t="s">
        <v>1541</v>
      </c>
      <c r="F154" s="3" t="s">
        <v>1542</v>
      </c>
      <c r="G154" s="3">
        <v>20260</v>
      </c>
      <c r="H154" s="3" t="s">
        <v>154</v>
      </c>
      <c r="I154" s="258">
        <v>11123</v>
      </c>
      <c r="J154" s="4">
        <v>10802</v>
      </c>
      <c r="K154" s="4">
        <v>10899</v>
      </c>
      <c r="L154" s="4">
        <v>10343</v>
      </c>
      <c r="M154" s="259">
        <v>10430</v>
      </c>
      <c r="N154" s="93">
        <f t="shared" si="30"/>
        <v>29.031029999999998</v>
      </c>
      <c r="O154" s="92">
        <f t="shared" si="31"/>
        <v>25.579135999999998</v>
      </c>
      <c r="P154" s="92">
        <f t="shared" si="31"/>
        <v>25.808831999999999</v>
      </c>
      <c r="Q154" s="92">
        <f t="shared" si="31"/>
        <v>24.492223999999997</v>
      </c>
      <c r="R154" s="94">
        <f t="shared" si="31"/>
        <v>24.698239999999998</v>
      </c>
      <c r="S154" s="6">
        <v>2114.61</v>
      </c>
      <c r="T154" s="6">
        <v>1799.09</v>
      </c>
      <c r="U154" s="6">
        <v>2086.36</v>
      </c>
      <c r="V154" s="6">
        <v>1908.64</v>
      </c>
      <c r="W154" s="9">
        <v>1918.22</v>
      </c>
      <c r="X154" s="92">
        <f t="shared" si="35"/>
        <v>4.1377560000000004</v>
      </c>
      <c r="Y154" s="92">
        <f t="shared" si="36"/>
        <v>3.5754619999999999</v>
      </c>
      <c r="Z154" s="92">
        <f t="shared" si="36"/>
        <v>3.6075689999999998</v>
      </c>
      <c r="AA154" s="92">
        <f t="shared" si="36"/>
        <v>3.4235330000000004</v>
      </c>
      <c r="AB154" s="91">
        <v>2.09</v>
      </c>
      <c r="AC154" s="91"/>
      <c r="AD154" s="91" t="s">
        <v>498</v>
      </c>
      <c r="AE154" s="91">
        <v>6.6</v>
      </c>
      <c r="AF154" s="260">
        <v>40141</v>
      </c>
      <c r="AG154" s="91"/>
    </row>
    <row r="155" spans="1:33" s="261" customFormat="1" x14ac:dyDescent="0.25">
      <c r="A155" s="3" t="s">
        <v>1544</v>
      </c>
      <c r="B155" s="35" t="s">
        <v>1546</v>
      </c>
      <c r="C155" s="3"/>
      <c r="D155" s="3" t="s">
        <v>1543</v>
      </c>
      <c r="E155" s="91" t="s">
        <v>1545</v>
      </c>
      <c r="F155" s="3" t="s">
        <v>298</v>
      </c>
      <c r="G155" s="3">
        <v>20120</v>
      </c>
      <c r="H155" s="3" t="s">
        <v>154</v>
      </c>
      <c r="I155" s="258">
        <v>7885</v>
      </c>
      <c r="J155" s="4">
        <v>9399</v>
      </c>
      <c r="K155" s="4">
        <v>9324</v>
      </c>
      <c r="L155" s="4">
        <v>10275</v>
      </c>
      <c r="M155" s="259">
        <v>10078</v>
      </c>
      <c r="N155" s="93">
        <f t="shared" si="30"/>
        <v>20.579849999999997</v>
      </c>
      <c r="O155" s="92">
        <f t="shared" si="31"/>
        <v>22.256831999999999</v>
      </c>
      <c r="P155" s="92">
        <f t="shared" si="31"/>
        <v>22.079232000000001</v>
      </c>
      <c r="Q155" s="92">
        <f t="shared" si="31"/>
        <v>24.331199999999995</v>
      </c>
      <c r="R155" s="94">
        <f t="shared" si="31"/>
        <v>23.864703999999996</v>
      </c>
      <c r="S155" s="6">
        <v>1591.72</v>
      </c>
      <c r="T155" s="6">
        <v>1652.76</v>
      </c>
      <c r="U155" s="6">
        <v>1950.86</v>
      </c>
      <c r="V155" s="6">
        <v>1826.64</v>
      </c>
      <c r="W155" s="9">
        <v>1762.9</v>
      </c>
      <c r="X155" s="92">
        <f t="shared" si="35"/>
        <v>2.9332199999999999</v>
      </c>
      <c r="Y155" s="92">
        <f t="shared" si="36"/>
        <v>3.1110690000000001</v>
      </c>
      <c r="Z155" s="92">
        <f t="shared" si="36"/>
        <v>3.0862440000000002</v>
      </c>
      <c r="AA155" s="92">
        <f t="shared" si="36"/>
        <v>3.4010250000000002</v>
      </c>
      <c r="AB155" s="92">
        <v>2.02</v>
      </c>
      <c r="AC155" s="91"/>
      <c r="AD155" s="91" t="s">
        <v>498</v>
      </c>
      <c r="AE155" s="91">
        <v>6.6</v>
      </c>
      <c r="AF155" s="260">
        <v>40119</v>
      </c>
      <c r="AG155" s="91"/>
    </row>
    <row r="156" spans="1:33" s="261" customFormat="1" x14ac:dyDescent="0.25">
      <c r="A156" s="3" t="s">
        <v>1547</v>
      </c>
      <c r="B156" s="35" t="s">
        <v>1550</v>
      </c>
      <c r="C156" s="3"/>
      <c r="D156" s="3" t="s">
        <v>1548</v>
      </c>
      <c r="E156" s="3" t="s">
        <v>1549</v>
      </c>
      <c r="F156" s="3" t="s">
        <v>398</v>
      </c>
      <c r="G156" s="3">
        <v>20140</v>
      </c>
      <c r="H156" s="3" t="s">
        <v>154</v>
      </c>
      <c r="I156" s="258">
        <v>9822</v>
      </c>
      <c r="J156" s="4">
        <v>9766</v>
      </c>
      <c r="K156" s="4">
        <v>9684</v>
      </c>
      <c r="L156" s="4">
        <v>9205</v>
      </c>
      <c r="M156" s="259">
        <v>8944</v>
      </c>
      <c r="N156" s="93">
        <f t="shared" si="30"/>
        <v>25.63542</v>
      </c>
      <c r="O156" s="92">
        <f t="shared" si="31"/>
        <v>23.125888</v>
      </c>
      <c r="P156" s="92">
        <f t="shared" si="31"/>
        <v>22.931712000000001</v>
      </c>
      <c r="Q156" s="92">
        <f t="shared" si="31"/>
        <v>21.797439999999998</v>
      </c>
      <c r="R156" s="94">
        <f t="shared" si="31"/>
        <v>21.179392</v>
      </c>
      <c r="S156" s="6">
        <v>1924.51</v>
      </c>
      <c r="T156" s="6">
        <v>1689.34</v>
      </c>
      <c r="U156" s="6">
        <v>1849.03</v>
      </c>
      <c r="V156" s="6">
        <v>1734.62</v>
      </c>
      <c r="W156" s="9">
        <v>1659.85</v>
      </c>
      <c r="X156" s="92">
        <f t="shared" si="35"/>
        <v>3.6537839999999999</v>
      </c>
      <c r="Y156" s="92">
        <f t="shared" si="36"/>
        <v>3.2325460000000001</v>
      </c>
      <c r="Z156" s="92">
        <f t="shared" si="36"/>
        <v>3.2054040000000001</v>
      </c>
      <c r="AA156" s="92">
        <f t="shared" si="36"/>
        <v>3.0468549999999999</v>
      </c>
      <c r="AB156" s="92">
        <v>1.79</v>
      </c>
      <c r="AC156" s="91"/>
      <c r="AD156" s="91" t="s">
        <v>498</v>
      </c>
      <c r="AE156" s="91">
        <v>6.6</v>
      </c>
      <c r="AF156" s="260">
        <v>40121</v>
      </c>
      <c r="AG156" s="91"/>
    </row>
    <row r="157" spans="1:33" s="261" customFormat="1" x14ac:dyDescent="0.25">
      <c r="A157" s="3" t="s">
        <v>1551</v>
      </c>
      <c r="B157" s="35" t="s">
        <v>1554</v>
      </c>
      <c r="C157" s="3"/>
      <c r="D157" s="3" t="s">
        <v>1552</v>
      </c>
      <c r="E157" s="3" t="s">
        <v>1553</v>
      </c>
      <c r="F157" s="3" t="s">
        <v>330</v>
      </c>
      <c r="G157" s="3">
        <v>20180</v>
      </c>
      <c r="H157" s="3" t="s">
        <v>154</v>
      </c>
      <c r="I157" s="258">
        <v>10634</v>
      </c>
      <c r="J157" s="4">
        <v>6724</v>
      </c>
      <c r="K157" s="4">
        <v>7366</v>
      </c>
      <c r="L157" s="4">
        <v>8025</v>
      </c>
      <c r="M157" s="259">
        <v>8316</v>
      </c>
      <c r="N157" s="93">
        <f t="shared" si="30"/>
        <v>27.754739999999998</v>
      </c>
      <c r="O157" s="92">
        <f t="shared" si="31"/>
        <v>15.922431999999999</v>
      </c>
      <c r="P157" s="92">
        <f t="shared" si="31"/>
        <v>17.442687999999997</v>
      </c>
      <c r="Q157" s="92">
        <f t="shared" si="31"/>
        <v>19.0032</v>
      </c>
      <c r="R157" s="94">
        <f t="shared" si="31"/>
        <v>19.692288000000001</v>
      </c>
      <c r="S157" s="6">
        <v>1887.12</v>
      </c>
      <c r="T157" s="6">
        <v>1103.47</v>
      </c>
      <c r="U157" s="6">
        <v>1224.9100000000001</v>
      </c>
      <c r="V157" s="6">
        <v>1227.74</v>
      </c>
      <c r="W157" s="9">
        <v>1214.81</v>
      </c>
      <c r="X157" s="92">
        <f t="shared" si="35"/>
        <v>3.955848</v>
      </c>
      <c r="Y157" s="92">
        <f t="shared" si="36"/>
        <v>2.2256440000000004</v>
      </c>
      <c r="Z157" s="92">
        <f t="shared" si="36"/>
        <v>2.4381460000000001</v>
      </c>
      <c r="AA157" s="92">
        <f t="shared" si="36"/>
        <v>2.6562749999999999</v>
      </c>
      <c r="AB157" s="92">
        <v>1.66</v>
      </c>
      <c r="AC157" s="91"/>
      <c r="AD157" s="91" t="s">
        <v>498</v>
      </c>
      <c r="AE157" s="91">
        <v>6.6</v>
      </c>
      <c r="AF157" s="260">
        <v>40140</v>
      </c>
      <c r="AG157" s="91"/>
    </row>
    <row r="158" spans="1:33" s="261" customFormat="1" x14ac:dyDescent="0.25">
      <c r="A158" s="3" t="s">
        <v>1556</v>
      </c>
      <c r="B158" s="35" t="s">
        <v>1558</v>
      </c>
      <c r="C158" s="3"/>
      <c r="D158" s="3" t="s">
        <v>1555</v>
      </c>
      <c r="E158" s="3" t="s">
        <v>1557</v>
      </c>
      <c r="F158" s="3" t="s">
        <v>551</v>
      </c>
      <c r="G158" s="3">
        <v>20870</v>
      </c>
      <c r="H158" s="3" t="s">
        <v>154</v>
      </c>
      <c r="I158" s="258">
        <v>7382</v>
      </c>
      <c r="J158" s="4">
        <v>8140</v>
      </c>
      <c r="K158" s="4">
        <v>8026</v>
      </c>
      <c r="L158" s="4">
        <v>8013</v>
      </c>
      <c r="M158" s="259">
        <v>8175</v>
      </c>
      <c r="N158" s="93">
        <f t="shared" si="30"/>
        <v>19.267019999999999</v>
      </c>
      <c r="O158" s="92">
        <f t="shared" si="31"/>
        <v>19.27552</v>
      </c>
      <c r="P158" s="92">
        <f t="shared" si="31"/>
        <v>19.005568</v>
      </c>
      <c r="Q158" s="92">
        <f t="shared" si="31"/>
        <v>18.974784</v>
      </c>
      <c r="R158" s="94">
        <f t="shared" si="31"/>
        <v>19.358399999999996</v>
      </c>
      <c r="S158" s="6">
        <v>1524.17</v>
      </c>
      <c r="T158" s="6">
        <v>1435.48</v>
      </c>
      <c r="U158" s="6">
        <v>1620.55</v>
      </c>
      <c r="V158" s="6">
        <v>1556.41</v>
      </c>
      <c r="W158" s="9">
        <v>1549.92</v>
      </c>
      <c r="X158" s="92">
        <f t="shared" si="35"/>
        <v>2.7461039999999999</v>
      </c>
      <c r="Y158" s="92">
        <f t="shared" si="36"/>
        <v>2.69434</v>
      </c>
      <c r="Z158" s="92">
        <f t="shared" si="36"/>
        <v>2.656606</v>
      </c>
      <c r="AA158" s="92">
        <f t="shared" si="36"/>
        <v>2.6523030000000003</v>
      </c>
      <c r="AB158" s="92">
        <v>1.64</v>
      </c>
      <c r="AC158" s="91"/>
      <c r="AD158" s="91" t="s">
        <v>498</v>
      </c>
      <c r="AE158" s="91">
        <v>6.6</v>
      </c>
      <c r="AF158" s="260">
        <v>40130</v>
      </c>
      <c r="AG158" s="91"/>
    </row>
    <row r="159" spans="1:33" s="261" customFormat="1" x14ac:dyDescent="0.25">
      <c r="A159" s="3" t="s">
        <v>1559</v>
      </c>
      <c r="B159" s="35" t="s">
        <v>1562</v>
      </c>
      <c r="C159" s="3"/>
      <c r="D159" s="3" t="s">
        <v>1560</v>
      </c>
      <c r="E159" s="3" t="s">
        <v>1561</v>
      </c>
      <c r="F159" s="3" t="s">
        <v>268</v>
      </c>
      <c r="G159" s="3">
        <v>20570</v>
      </c>
      <c r="H159" s="3" t="s">
        <v>154</v>
      </c>
      <c r="I159" s="258">
        <v>6791</v>
      </c>
      <c r="J159" s="4">
        <v>6892</v>
      </c>
      <c r="K159" s="4">
        <v>7056</v>
      </c>
      <c r="L159" s="4">
        <v>7111</v>
      </c>
      <c r="M159" s="4">
        <v>7659</v>
      </c>
      <c r="N159" s="93">
        <f t="shared" si="30"/>
        <v>17.724509999999999</v>
      </c>
      <c r="O159" s="92">
        <f t="shared" si="31"/>
        <v>16.320256000000001</v>
      </c>
      <c r="P159" s="92">
        <f t="shared" si="31"/>
        <v>16.708608000000002</v>
      </c>
      <c r="Q159" s="92">
        <f t="shared" si="31"/>
        <v>16.838847999999999</v>
      </c>
      <c r="R159" s="92">
        <f t="shared" si="31"/>
        <v>18.136512</v>
      </c>
      <c r="S159" s="6">
        <v>1423.75</v>
      </c>
      <c r="T159" s="6">
        <v>1226.54</v>
      </c>
      <c r="U159" s="6">
        <v>1460.14</v>
      </c>
      <c r="V159" s="6">
        <v>1415.19</v>
      </c>
      <c r="W159" s="9">
        <v>1419.78</v>
      </c>
      <c r="X159" s="92">
        <f t="shared" si="35"/>
        <v>2.5262519999999999</v>
      </c>
      <c r="Y159" s="92">
        <f t="shared" si="36"/>
        <v>2.2812519999999998</v>
      </c>
      <c r="Z159" s="92">
        <f t="shared" si="36"/>
        <v>2.3355360000000003</v>
      </c>
      <c r="AA159" s="92">
        <f t="shared" si="36"/>
        <v>2.3537409999999999</v>
      </c>
      <c r="AB159" s="92">
        <v>1.53</v>
      </c>
      <c r="AC159" s="91"/>
      <c r="AD159" s="91" t="s">
        <v>498</v>
      </c>
      <c r="AE159" s="91">
        <v>6.6</v>
      </c>
      <c r="AF159" s="260">
        <v>40120</v>
      </c>
      <c r="AG159" s="91"/>
    </row>
    <row r="160" spans="1:33" s="261" customFormat="1" x14ac:dyDescent="0.25">
      <c r="A160" s="3" t="s">
        <v>1563</v>
      </c>
      <c r="B160" s="35" t="s">
        <v>1566</v>
      </c>
      <c r="C160" s="3"/>
      <c r="D160" s="3" t="s">
        <v>1564</v>
      </c>
      <c r="E160" s="91" t="s">
        <v>1565</v>
      </c>
      <c r="F160" s="3" t="s">
        <v>353</v>
      </c>
      <c r="G160" s="3">
        <v>20749</v>
      </c>
      <c r="H160" s="3" t="s">
        <v>154</v>
      </c>
      <c r="I160" s="258">
        <v>8213</v>
      </c>
      <c r="J160" s="4">
        <v>7922</v>
      </c>
      <c r="K160" s="4">
        <v>8106</v>
      </c>
      <c r="L160" s="4">
        <v>8345</v>
      </c>
      <c r="M160" s="259">
        <v>7243</v>
      </c>
      <c r="N160" s="93">
        <f t="shared" si="30"/>
        <v>21.435929999999999</v>
      </c>
      <c r="O160" s="92">
        <f t="shared" si="31"/>
        <v>18.759295999999999</v>
      </c>
      <c r="P160" s="92">
        <f t="shared" si="31"/>
        <v>19.195007999999998</v>
      </c>
      <c r="Q160" s="92">
        <f t="shared" si="31"/>
        <v>19.760960000000001</v>
      </c>
      <c r="R160" s="94">
        <f t="shared" si="31"/>
        <v>17.151423999999999</v>
      </c>
      <c r="S160" s="6">
        <v>1479.53</v>
      </c>
      <c r="T160" s="6">
        <v>1188.01</v>
      </c>
      <c r="U160" s="6">
        <v>1416.47</v>
      </c>
      <c r="V160" s="6">
        <v>1362.64</v>
      </c>
      <c r="W160" s="9">
        <v>1428.02</v>
      </c>
      <c r="X160" s="92">
        <f t="shared" si="35"/>
        <v>3.0552359999999998</v>
      </c>
      <c r="Y160" s="92">
        <f t="shared" si="36"/>
        <v>2.6221820000000005</v>
      </c>
      <c r="Z160" s="92">
        <f t="shared" si="36"/>
        <v>2.6830860000000003</v>
      </c>
      <c r="AA160" s="92">
        <f t="shared" si="36"/>
        <v>2.7621950000000002</v>
      </c>
      <c r="AB160" s="92">
        <v>1.45</v>
      </c>
      <c r="AC160" s="91"/>
      <c r="AD160" s="91" t="s">
        <v>292</v>
      </c>
      <c r="AE160" s="91">
        <v>6.6</v>
      </c>
      <c r="AF160" s="260">
        <v>40086</v>
      </c>
      <c r="AG160" s="91"/>
    </row>
    <row r="161" spans="1:33" s="261" customFormat="1" x14ac:dyDescent="0.25">
      <c r="A161" s="3" t="s">
        <v>1568</v>
      </c>
      <c r="B161" s="35" t="s">
        <v>1570</v>
      </c>
      <c r="C161" s="3"/>
      <c r="D161" s="3" t="s">
        <v>1567</v>
      </c>
      <c r="E161" s="3" t="s">
        <v>1569</v>
      </c>
      <c r="F161" s="3" t="s">
        <v>313</v>
      </c>
      <c r="G161" s="3">
        <v>20200</v>
      </c>
      <c r="H161" s="3" t="s">
        <v>154</v>
      </c>
      <c r="I161" s="258">
        <v>6321</v>
      </c>
      <c r="J161" s="4">
        <v>5442</v>
      </c>
      <c r="K161" s="4">
        <v>7811</v>
      </c>
      <c r="L161" s="4">
        <v>6973</v>
      </c>
      <c r="M161" s="259">
        <v>6996</v>
      </c>
      <c r="N161" s="93">
        <f t="shared" si="30"/>
        <v>16.497809999999998</v>
      </c>
      <c r="O161" s="92">
        <f t="shared" si="31"/>
        <v>12.886655999999999</v>
      </c>
      <c r="P161" s="92">
        <f t="shared" si="31"/>
        <v>18.496448000000001</v>
      </c>
      <c r="Q161" s="92">
        <f t="shared" si="31"/>
        <v>16.512063999999999</v>
      </c>
      <c r="R161" s="94">
        <f t="shared" si="31"/>
        <v>16.566527999999998</v>
      </c>
      <c r="S161" s="6">
        <v>1344.09</v>
      </c>
      <c r="T161" s="6">
        <v>1003.75</v>
      </c>
      <c r="U161" s="6">
        <v>1655.9</v>
      </c>
      <c r="V161" s="6">
        <v>1398.07</v>
      </c>
      <c r="W161" s="9">
        <v>1393.42</v>
      </c>
      <c r="X161" s="92">
        <f t="shared" si="35"/>
        <v>2.3514119999999998</v>
      </c>
      <c r="Y161" s="92">
        <f t="shared" si="36"/>
        <v>1.8013020000000002</v>
      </c>
      <c r="Z161" s="92">
        <f t="shared" si="36"/>
        <v>2.5854410000000003</v>
      </c>
      <c r="AA161" s="92">
        <f t="shared" si="36"/>
        <v>2.3080630000000002</v>
      </c>
      <c r="AB161" s="92">
        <v>1.4</v>
      </c>
      <c r="AC161" s="91"/>
      <c r="AD161" s="91" t="s">
        <v>498</v>
      </c>
      <c r="AE161" s="91">
        <v>6.6</v>
      </c>
      <c r="AF161" s="260">
        <v>40122</v>
      </c>
      <c r="AG161" s="91"/>
    </row>
    <row r="162" spans="1:33" s="261" customFormat="1" x14ac:dyDescent="0.25">
      <c r="A162" s="3" t="s">
        <v>1571</v>
      </c>
      <c r="B162" s="35" t="s">
        <v>1572</v>
      </c>
      <c r="C162" s="3"/>
      <c r="D162" s="3" t="s">
        <v>1537</v>
      </c>
      <c r="E162" s="3" t="s">
        <v>1538</v>
      </c>
      <c r="F162" s="3" t="s">
        <v>330</v>
      </c>
      <c r="G162" s="3">
        <v>20180</v>
      </c>
      <c r="H162" s="3" t="s">
        <v>154</v>
      </c>
      <c r="I162" s="258">
        <v>1291</v>
      </c>
      <c r="J162" s="4">
        <v>3213</v>
      </c>
      <c r="K162" s="4">
        <v>5278</v>
      </c>
      <c r="L162" s="4">
        <v>10014</v>
      </c>
      <c r="M162" s="259">
        <v>3088</v>
      </c>
      <c r="N162" s="93">
        <f t="shared" si="30"/>
        <v>3.3695099999999996</v>
      </c>
      <c r="O162" s="92">
        <f t="shared" si="31"/>
        <v>7.608384</v>
      </c>
      <c r="P162" s="92">
        <f t="shared" si="31"/>
        <v>12.498304000000001</v>
      </c>
      <c r="Q162" s="92">
        <f t="shared" si="31"/>
        <v>23.713151999999997</v>
      </c>
      <c r="R162" s="94">
        <f t="shared" si="31"/>
        <v>7.3123839999999998</v>
      </c>
      <c r="S162" s="3">
        <v>573.36</v>
      </c>
      <c r="T162" s="3">
        <v>811.48</v>
      </c>
      <c r="U162" s="6">
        <v>1201.31</v>
      </c>
      <c r="V162" s="3">
        <v>6.67</v>
      </c>
      <c r="W162" s="24">
        <v>435.67</v>
      </c>
      <c r="X162" s="92">
        <f t="shared" si="35"/>
        <v>0.48025200000000001</v>
      </c>
      <c r="Y162" s="92">
        <f t="shared" si="36"/>
        <v>1.0635030000000001</v>
      </c>
      <c r="Z162" s="92">
        <f t="shared" si="36"/>
        <v>1.747018</v>
      </c>
      <c r="AA162" s="92">
        <f t="shared" si="36"/>
        <v>3.3146339999999999</v>
      </c>
      <c r="AB162" s="92">
        <v>0.62</v>
      </c>
      <c r="AC162" s="91"/>
      <c r="AD162" s="91" t="s">
        <v>498</v>
      </c>
      <c r="AE162" s="91">
        <v>6.6</v>
      </c>
      <c r="AF162" s="260">
        <v>39498</v>
      </c>
      <c r="AG162" s="91"/>
    </row>
    <row r="163" spans="1:33" s="261" customFormat="1" x14ac:dyDescent="0.25">
      <c r="A163" s="3" t="s">
        <v>1574</v>
      </c>
      <c r="B163" s="35" t="s">
        <v>1580</v>
      </c>
      <c r="C163" s="3"/>
      <c r="D163" s="3" t="s">
        <v>1576</v>
      </c>
      <c r="E163" s="3" t="s">
        <v>1575</v>
      </c>
      <c r="F163" s="3" t="s">
        <v>221</v>
      </c>
      <c r="G163" s="3">
        <v>20730</v>
      </c>
      <c r="H163" s="3" t="s">
        <v>154</v>
      </c>
      <c r="I163" s="8">
        <v>584</v>
      </c>
      <c r="J163" s="3">
        <v>800</v>
      </c>
      <c r="K163" s="3">
        <v>493</v>
      </c>
      <c r="L163" s="3">
        <v>783</v>
      </c>
      <c r="M163" s="24">
        <v>843</v>
      </c>
      <c r="N163" s="93">
        <f t="shared" si="30"/>
        <v>1.52424</v>
      </c>
      <c r="O163" s="92">
        <f t="shared" si="31"/>
        <v>1.8943999999999999</v>
      </c>
      <c r="P163" s="92">
        <f t="shared" si="31"/>
        <v>1.167424</v>
      </c>
      <c r="Q163" s="92">
        <f t="shared" si="31"/>
        <v>1.854144</v>
      </c>
      <c r="R163" s="94">
        <f t="shared" si="31"/>
        <v>1.996224</v>
      </c>
      <c r="S163" s="3">
        <v>474.99</v>
      </c>
      <c r="T163" s="3">
        <v>486.56</v>
      </c>
      <c r="U163" s="3">
        <v>392.91</v>
      </c>
      <c r="V163" s="3">
        <v>547.74</v>
      </c>
      <c r="W163" s="24">
        <v>466.56</v>
      </c>
      <c r="X163" s="92">
        <f t="shared" si="35"/>
        <v>0.217248</v>
      </c>
      <c r="Y163" s="92">
        <f t="shared" si="36"/>
        <v>0.26480000000000004</v>
      </c>
      <c r="Z163" s="92">
        <f t="shared" si="36"/>
        <v>0.16318300000000002</v>
      </c>
      <c r="AA163" s="92">
        <f t="shared" si="36"/>
        <v>0.25917299999999999</v>
      </c>
      <c r="AB163" s="92">
        <v>0.17</v>
      </c>
      <c r="AC163" s="91"/>
      <c r="AD163" s="91" t="s">
        <v>498</v>
      </c>
      <c r="AE163" s="91">
        <v>6.6</v>
      </c>
      <c r="AF163" s="260">
        <v>40127</v>
      </c>
      <c r="AG163" s="91"/>
    </row>
    <row r="164" spans="1:33" s="261" customFormat="1" x14ac:dyDescent="0.25">
      <c r="A164" s="3" t="s">
        <v>1578</v>
      </c>
      <c r="B164" s="35" t="s">
        <v>1581</v>
      </c>
      <c r="C164" s="3"/>
      <c r="D164" s="3" t="s">
        <v>1577</v>
      </c>
      <c r="E164" s="3" t="s">
        <v>1579</v>
      </c>
      <c r="F164" s="3" t="s">
        <v>221</v>
      </c>
      <c r="G164" s="3">
        <v>20730</v>
      </c>
      <c r="H164" s="3" t="s">
        <v>154</v>
      </c>
      <c r="I164" s="8">
        <v>305</v>
      </c>
      <c r="J164" s="3">
        <v>240</v>
      </c>
      <c r="K164" s="3">
        <v>213</v>
      </c>
      <c r="L164" s="3">
        <v>281</v>
      </c>
      <c r="M164" s="24">
        <v>365</v>
      </c>
      <c r="N164" s="93">
        <f t="shared" si="30"/>
        <v>0.79604999999999992</v>
      </c>
      <c r="O164" s="92">
        <f t="shared" si="31"/>
        <v>0.56831999999999994</v>
      </c>
      <c r="P164" s="92">
        <f t="shared" si="31"/>
        <v>0.50438399999999994</v>
      </c>
      <c r="Q164" s="92">
        <f t="shared" si="31"/>
        <v>0.665408</v>
      </c>
      <c r="R164" s="94">
        <f t="shared" si="31"/>
        <v>0.86431999999999998</v>
      </c>
      <c r="S164" s="3">
        <v>425.38</v>
      </c>
      <c r="T164" s="3">
        <v>345.39</v>
      </c>
      <c r="U164" s="3">
        <v>394.12</v>
      </c>
      <c r="V164" s="3">
        <v>400.02</v>
      </c>
      <c r="W164" s="24">
        <v>385.46</v>
      </c>
      <c r="X164" s="92">
        <f t="shared" si="35"/>
        <v>0.11345999999999999</v>
      </c>
      <c r="Y164" s="92">
        <f t="shared" si="36"/>
        <v>7.9439999999999997E-2</v>
      </c>
      <c r="Z164" s="92">
        <f t="shared" si="36"/>
        <v>7.0502999999999996E-2</v>
      </c>
      <c r="AA164" s="92">
        <f t="shared" si="36"/>
        <v>9.301100000000001E-2</v>
      </c>
      <c r="AB164" s="92">
        <v>7.0000000000000007E-2</v>
      </c>
      <c r="AC164" s="91"/>
      <c r="AD164" s="91" t="s">
        <v>498</v>
      </c>
      <c r="AE164" s="91">
        <v>6.6</v>
      </c>
      <c r="AF164" s="260">
        <v>40102</v>
      </c>
      <c r="AG164" s="91"/>
    </row>
    <row r="165" spans="1:33" s="261" customFormat="1" ht="27" x14ac:dyDescent="0.25">
      <c r="A165" s="3" t="s">
        <v>1583</v>
      </c>
      <c r="B165" s="35" t="s">
        <v>1586</v>
      </c>
      <c r="C165" s="3"/>
      <c r="D165" s="3" t="s">
        <v>1582</v>
      </c>
      <c r="E165" s="3" t="s">
        <v>1584</v>
      </c>
      <c r="F165" s="3" t="s">
        <v>1585</v>
      </c>
      <c r="G165" s="3">
        <v>20550</v>
      </c>
      <c r="H165" s="3" t="s">
        <v>154</v>
      </c>
      <c r="I165" s="8">
        <v>0</v>
      </c>
      <c r="J165" s="3">
        <v>75</v>
      </c>
      <c r="K165" s="3">
        <v>320</v>
      </c>
      <c r="L165" s="3">
        <v>300</v>
      </c>
      <c r="M165" s="24">
        <v>326</v>
      </c>
      <c r="N165" s="93">
        <f t="shared" si="30"/>
        <v>0</v>
      </c>
      <c r="O165" s="92">
        <f t="shared" si="31"/>
        <v>0.17760000000000001</v>
      </c>
      <c r="P165" s="92">
        <f t="shared" si="31"/>
        <v>0.75775999999999999</v>
      </c>
      <c r="Q165" s="92">
        <f t="shared" si="31"/>
        <v>0.71040000000000003</v>
      </c>
      <c r="R165" s="94">
        <f t="shared" si="31"/>
        <v>0.77196799999999999</v>
      </c>
      <c r="S165" s="3">
        <v>254.23</v>
      </c>
      <c r="T165" s="3">
        <v>367.82</v>
      </c>
      <c r="U165" s="3">
        <v>349.45</v>
      </c>
      <c r="V165" s="3">
        <v>345.14</v>
      </c>
      <c r="W165" s="24">
        <v>345.03</v>
      </c>
      <c r="X165" s="92">
        <f t="shared" si="35"/>
        <v>0</v>
      </c>
      <c r="Y165" s="92">
        <f t="shared" si="36"/>
        <v>2.4825000000000003E-2</v>
      </c>
      <c r="Z165" s="92">
        <f t="shared" si="36"/>
        <v>0.10592</v>
      </c>
      <c r="AA165" s="92">
        <f t="shared" si="36"/>
        <v>9.9300000000000013E-2</v>
      </c>
      <c r="AB165" s="92">
        <v>7.0000000000000007E-2</v>
      </c>
      <c r="AC165" s="91"/>
      <c r="AD165" s="91"/>
      <c r="AE165" s="91">
        <v>5.7</v>
      </c>
      <c r="AF165" s="260">
        <v>40135</v>
      </c>
      <c r="AG165" s="91"/>
    </row>
    <row r="166" spans="1:33" x14ac:dyDescent="0.25">
      <c r="A166" s="3" t="s">
        <v>810</v>
      </c>
      <c r="B166" s="35" t="s">
        <v>811</v>
      </c>
      <c r="C166" s="3" t="s">
        <v>701</v>
      </c>
      <c r="D166" s="3" t="s">
        <v>812</v>
      </c>
      <c r="E166" s="3" t="s">
        <v>813</v>
      </c>
      <c r="F166" s="3" t="s">
        <v>814</v>
      </c>
      <c r="G166" s="3">
        <v>20217</v>
      </c>
      <c r="H166" s="3" t="s">
        <v>156</v>
      </c>
      <c r="I166" s="8">
        <v>1758</v>
      </c>
      <c r="J166" s="3">
        <v>1523</v>
      </c>
      <c r="K166" s="3">
        <v>1122</v>
      </c>
      <c r="L166" s="3">
        <v>1202</v>
      </c>
      <c r="M166" s="24">
        <v>1304</v>
      </c>
      <c r="N166" s="93">
        <f t="shared" si="30"/>
        <v>4.5883799999999999</v>
      </c>
      <c r="O166" s="92">
        <f t="shared" si="31"/>
        <v>3.6064639999999999</v>
      </c>
      <c r="P166" s="92">
        <f t="shared" si="32"/>
        <v>2.6568959999999997</v>
      </c>
      <c r="Q166" s="92">
        <f t="shared" si="33"/>
        <v>2.846336</v>
      </c>
      <c r="R166" s="94">
        <f t="shared" si="34"/>
        <v>3.087872</v>
      </c>
      <c r="S166" s="3">
        <v>854.19</v>
      </c>
      <c r="T166" s="3">
        <v>879.51</v>
      </c>
      <c r="U166" s="3">
        <v>797.28</v>
      </c>
      <c r="V166" s="3">
        <v>761.08</v>
      </c>
      <c r="W166" s="24">
        <v>827.91</v>
      </c>
      <c r="X166" s="92">
        <f t="shared" si="35"/>
        <v>0.653976</v>
      </c>
      <c r="Y166" s="92">
        <f t="shared" si="36"/>
        <v>0.50411300000000003</v>
      </c>
      <c r="Z166" s="92">
        <f t="shared" si="37"/>
        <v>0.37138199999999999</v>
      </c>
      <c r="AA166" s="92">
        <f t="shared" si="38"/>
        <v>0.39786200000000005</v>
      </c>
      <c r="AB166" s="92">
        <f t="shared" si="39"/>
        <v>0.43162400000000001</v>
      </c>
      <c r="AC166" s="91" t="s">
        <v>1511</v>
      </c>
      <c r="AD166" s="91" t="s">
        <v>319</v>
      </c>
      <c r="AE166" s="91">
        <v>10.39</v>
      </c>
      <c r="AF166" s="234">
        <v>40133</v>
      </c>
      <c r="AG166" s="91" t="s">
        <v>309</v>
      </c>
    </row>
    <row r="167" spans="1:33" x14ac:dyDescent="0.25">
      <c r="A167" s="3" t="s">
        <v>815</v>
      </c>
      <c r="B167" s="35" t="s">
        <v>816</v>
      </c>
      <c r="C167" s="3" t="s">
        <v>446</v>
      </c>
      <c r="D167" s="3" t="s">
        <v>817</v>
      </c>
      <c r="E167" s="3" t="s">
        <v>818</v>
      </c>
      <c r="F167" s="3" t="s">
        <v>353</v>
      </c>
      <c r="G167" s="3">
        <v>20740</v>
      </c>
      <c r="H167" s="3" t="s">
        <v>156</v>
      </c>
      <c r="I167" s="8">
        <v>1713</v>
      </c>
      <c r="J167" s="3">
        <v>1639</v>
      </c>
      <c r="K167" s="3">
        <v>1505</v>
      </c>
      <c r="L167" s="3">
        <v>1507</v>
      </c>
      <c r="M167" s="24">
        <v>1414</v>
      </c>
      <c r="N167" s="93">
        <f t="shared" si="30"/>
        <v>4.4709299999999992</v>
      </c>
      <c r="O167" s="92">
        <f t="shared" si="31"/>
        <v>3.8811519999999997</v>
      </c>
      <c r="P167" s="92">
        <f t="shared" si="32"/>
        <v>3.5638399999999999</v>
      </c>
      <c r="Q167" s="92">
        <f t="shared" si="33"/>
        <v>3.5685760000000002</v>
      </c>
      <c r="R167" s="94">
        <f t="shared" si="34"/>
        <v>3.3483519999999998</v>
      </c>
      <c r="S167" s="3">
        <v>561.35</v>
      </c>
      <c r="T167" s="3">
        <v>577.01</v>
      </c>
      <c r="U167" s="3">
        <v>528.05999999999995</v>
      </c>
      <c r="V167" s="3">
        <v>543.22</v>
      </c>
      <c r="W167" s="24">
        <v>538.71</v>
      </c>
      <c r="X167" s="92">
        <f t="shared" si="35"/>
        <v>0.63723600000000002</v>
      </c>
      <c r="Y167" s="92">
        <f t="shared" si="36"/>
        <v>0.54250900000000002</v>
      </c>
      <c r="Z167" s="92">
        <f t="shared" si="37"/>
        <v>0.49815500000000001</v>
      </c>
      <c r="AA167" s="92">
        <f t="shared" si="38"/>
        <v>0.49881700000000001</v>
      </c>
      <c r="AB167" s="92">
        <f t="shared" si="39"/>
        <v>0.46803400000000006</v>
      </c>
      <c r="AC167" s="91" t="s">
        <v>1511</v>
      </c>
      <c r="AD167" s="91" t="s">
        <v>498</v>
      </c>
      <c r="AE167" s="91">
        <v>6.6</v>
      </c>
      <c r="AF167" s="234">
        <v>40116</v>
      </c>
      <c r="AG167" s="91" t="s">
        <v>309</v>
      </c>
    </row>
    <row r="168" spans="1:33" x14ac:dyDescent="0.25">
      <c r="A168" s="3" t="s">
        <v>819</v>
      </c>
      <c r="B168" s="35" t="s">
        <v>820</v>
      </c>
      <c r="C168" s="3"/>
      <c r="D168" s="3" t="s">
        <v>821</v>
      </c>
      <c r="E168" s="3" t="s">
        <v>822</v>
      </c>
      <c r="F168" s="3" t="s">
        <v>575</v>
      </c>
      <c r="G168" s="3">
        <v>20213</v>
      </c>
      <c r="H168" s="3" t="s">
        <v>156</v>
      </c>
      <c r="I168" s="8">
        <v>1589</v>
      </c>
      <c r="J168" s="3">
        <v>2485</v>
      </c>
      <c r="K168" s="3">
        <v>459</v>
      </c>
      <c r="L168" s="3">
        <v>2724</v>
      </c>
      <c r="M168" s="24">
        <v>1946</v>
      </c>
      <c r="N168" s="93">
        <f t="shared" si="30"/>
        <v>4.1472899999999999</v>
      </c>
      <c r="O168" s="92">
        <f t="shared" si="31"/>
        <v>5.8844799999999999</v>
      </c>
      <c r="P168" s="92">
        <f t="shared" si="32"/>
        <v>1.0869120000000001</v>
      </c>
      <c r="Q168" s="92">
        <f t="shared" si="33"/>
        <v>6.4504320000000002</v>
      </c>
      <c r="R168" s="94">
        <f t="shared" si="34"/>
        <v>4.6081279999999998</v>
      </c>
      <c r="S168" s="3">
        <v>637.66999999999996</v>
      </c>
      <c r="T168" s="3">
        <v>727.37</v>
      </c>
      <c r="U168" s="3">
        <v>419.27</v>
      </c>
      <c r="V168" s="3">
        <v>781.54</v>
      </c>
      <c r="W168" s="24">
        <v>648.59</v>
      </c>
      <c r="X168" s="92">
        <f t="shared" si="35"/>
        <v>0.59110799999999997</v>
      </c>
      <c r="Y168" s="92">
        <f t="shared" si="36"/>
        <v>0.82253500000000013</v>
      </c>
      <c r="Z168" s="92">
        <f t="shared" si="37"/>
        <v>0.15192900000000001</v>
      </c>
      <c r="AA168" s="92">
        <f t="shared" si="38"/>
        <v>0.901644</v>
      </c>
      <c r="AB168" s="92">
        <f t="shared" si="39"/>
        <v>0.64412599999999998</v>
      </c>
      <c r="AC168" s="91" t="s">
        <v>1511</v>
      </c>
      <c r="AD168" s="91" t="s">
        <v>498</v>
      </c>
      <c r="AE168" s="91">
        <v>6.92</v>
      </c>
      <c r="AF168" s="234">
        <v>40140</v>
      </c>
      <c r="AG168" s="91" t="s">
        <v>309</v>
      </c>
    </row>
    <row r="169" spans="1:33" x14ac:dyDescent="0.25">
      <c r="A169" s="5" t="s">
        <v>823</v>
      </c>
      <c r="B169" s="35" t="s">
        <v>824</v>
      </c>
      <c r="C169" s="3"/>
      <c r="D169" s="3" t="s">
        <v>825</v>
      </c>
      <c r="E169" s="5" t="s">
        <v>826</v>
      </c>
      <c r="F169" s="3" t="s">
        <v>398</v>
      </c>
      <c r="G169" s="3">
        <v>20140</v>
      </c>
      <c r="H169" s="3" t="s">
        <v>156</v>
      </c>
      <c r="I169" s="8">
        <v>3212</v>
      </c>
      <c r="J169" s="3">
        <v>3203</v>
      </c>
      <c r="K169" s="3">
        <v>3703</v>
      </c>
      <c r="L169" s="5">
        <v>2770</v>
      </c>
      <c r="M169" s="24">
        <v>2397</v>
      </c>
      <c r="N169" s="93">
        <f t="shared" si="30"/>
        <v>8.3833199999999994</v>
      </c>
      <c r="O169" s="92">
        <f t="shared" si="31"/>
        <v>7.5847039999999994</v>
      </c>
      <c r="P169" s="92">
        <f t="shared" si="32"/>
        <v>8.7687039999999996</v>
      </c>
      <c r="Q169" s="92">
        <f t="shared" si="33"/>
        <v>6.5593599999999999</v>
      </c>
      <c r="R169" s="94">
        <f t="shared" si="34"/>
        <v>5.6760959999999994</v>
      </c>
      <c r="S169" s="3">
        <v>896.75</v>
      </c>
      <c r="T169" s="3">
        <v>907.12</v>
      </c>
      <c r="U169" s="3">
        <v>1041.51</v>
      </c>
      <c r="V169" s="3">
        <v>867.09</v>
      </c>
      <c r="W169" s="24">
        <v>801.36</v>
      </c>
      <c r="X169" s="92">
        <f t="shared" si="35"/>
        <v>1.1948639999999999</v>
      </c>
      <c r="Y169" s="92">
        <f t="shared" si="36"/>
        <v>1.0601929999999999</v>
      </c>
      <c r="Z169" s="92">
        <f t="shared" si="37"/>
        <v>1.2256929999999999</v>
      </c>
      <c r="AA169" s="92">
        <f t="shared" si="38"/>
        <v>0.91686999999999996</v>
      </c>
      <c r="AB169" s="92">
        <f t="shared" si="39"/>
        <v>0.79340700000000008</v>
      </c>
      <c r="AC169" s="91" t="s">
        <v>1511</v>
      </c>
      <c r="AD169" s="91" t="s">
        <v>498</v>
      </c>
      <c r="AE169" s="91">
        <v>8.8000000000000007</v>
      </c>
      <c r="AF169" s="234">
        <v>40122</v>
      </c>
      <c r="AG169" s="91" t="s">
        <v>309</v>
      </c>
    </row>
    <row r="170" spans="1:33" x14ac:dyDescent="0.25">
      <c r="A170" s="3" t="s">
        <v>827</v>
      </c>
      <c r="B170" s="35" t="s">
        <v>828</v>
      </c>
      <c r="C170" s="3"/>
      <c r="D170" s="3" t="s">
        <v>829</v>
      </c>
      <c r="E170" s="3" t="s">
        <v>830</v>
      </c>
      <c r="F170" s="3" t="s">
        <v>190</v>
      </c>
      <c r="G170" s="3">
        <v>20600</v>
      </c>
      <c r="H170" s="3" t="s">
        <v>156</v>
      </c>
      <c r="I170" s="8">
        <v>25722</v>
      </c>
      <c r="J170" s="3">
        <v>23522</v>
      </c>
      <c r="K170" s="3">
        <v>21383</v>
      </c>
      <c r="L170" s="3">
        <v>27822</v>
      </c>
      <c r="M170" s="24">
        <v>34562</v>
      </c>
      <c r="N170" s="93">
        <f t="shared" si="30"/>
        <v>67.134419999999992</v>
      </c>
      <c r="O170" s="92">
        <f t="shared" si="31"/>
        <v>55.700095999999995</v>
      </c>
      <c r="P170" s="92">
        <f t="shared" si="32"/>
        <v>50.634943999999997</v>
      </c>
      <c r="Q170" s="92">
        <f t="shared" si="33"/>
        <v>65.882496000000003</v>
      </c>
      <c r="R170" s="94">
        <f t="shared" si="34"/>
        <v>81.842815999999985</v>
      </c>
      <c r="S170" s="3">
        <v>3569.7</v>
      </c>
      <c r="T170" s="3">
        <v>2897.94</v>
      </c>
      <c r="U170" s="3">
        <v>3207.49</v>
      </c>
      <c r="V170" s="3">
        <v>3681.8</v>
      </c>
      <c r="W170" s="24">
        <v>4359.25</v>
      </c>
      <c r="X170" s="92">
        <f t="shared" si="35"/>
        <v>9.5685840000000013</v>
      </c>
      <c r="Y170" s="92">
        <f t="shared" si="36"/>
        <v>7.7857820000000002</v>
      </c>
      <c r="Z170" s="92">
        <f t="shared" si="37"/>
        <v>7.0777730000000005</v>
      </c>
      <c r="AA170" s="92">
        <f t="shared" si="38"/>
        <v>9.2090820000000004</v>
      </c>
      <c r="AB170" s="92">
        <f t="shared" si="39"/>
        <v>11.440022000000001</v>
      </c>
      <c r="AC170" s="91" t="s">
        <v>1511</v>
      </c>
      <c r="AD170" s="91" t="s">
        <v>292</v>
      </c>
      <c r="AE170" s="91">
        <v>9.9</v>
      </c>
      <c r="AF170" s="234">
        <v>39939</v>
      </c>
      <c r="AG170" s="91" t="s">
        <v>309</v>
      </c>
    </row>
    <row r="171" spans="1:33" x14ac:dyDescent="0.25">
      <c r="A171" s="3" t="s">
        <v>831</v>
      </c>
      <c r="B171" s="35" t="s">
        <v>832</v>
      </c>
      <c r="C171" s="3"/>
      <c r="D171" s="3" t="s">
        <v>833</v>
      </c>
      <c r="E171" s="3" t="s">
        <v>834</v>
      </c>
      <c r="F171" s="3" t="s">
        <v>835</v>
      </c>
      <c r="G171" s="3">
        <v>20809</v>
      </c>
      <c r="H171" s="3" t="s">
        <v>157</v>
      </c>
      <c r="I171" s="8">
        <v>2208</v>
      </c>
      <c r="J171" s="3">
        <v>1903</v>
      </c>
      <c r="K171" s="3">
        <v>2797</v>
      </c>
      <c r="L171" s="3">
        <v>3387</v>
      </c>
      <c r="M171" s="24">
        <v>1237</v>
      </c>
      <c r="N171" s="93">
        <f t="shared" si="30"/>
        <v>5.76288</v>
      </c>
      <c r="O171" s="92">
        <f t="shared" si="31"/>
        <v>4.5063040000000001</v>
      </c>
      <c r="P171" s="92">
        <f t="shared" si="32"/>
        <v>6.623295999999999</v>
      </c>
      <c r="Q171" s="92">
        <f t="shared" si="33"/>
        <v>8.0204159999999991</v>
      </c>
      <c r="R171" s="94">
        <f t="shared" si="34"/>
        <v>2.9292159999999998</v>
      </c>
      <c r="S171" s="3">
        <v>735.95</v>
      </c>
      <c r="T171" s="3">
        <v>637.19000000000005</v>
      </c>
      <c r="U171" s="3">
        <v>783.68</v>
      </c>
      <c r="V171" s="3">
        <v>870.39</v>
      </c>
      <c r="W171" s="24">
        <v>528.79999999999995</v>
      </c>
      <c r="X171" s="92">
        <f t="shared" si="35"/>
        <v>0.821376</v>
      </c>
      <c r="Y171" s="92">
        <f t="shared" si="36"/>
        <v>0.62989300000000004</v>
      </c>
      <c r="Z171" s="92">
        <f t="shared" si="37"/>
        <v>0.92580700000000005</v>
      </c>
      <c r="AA171" s="92">
        <f t="shared" si="38"/>
        <v>1.121097</v>
      </c>
      <c r="AB171" s="92">
        <f t="shared" si="39"/>
        <v>0.40944700000000001</v>
      </c>
      <c r="AC171" s="91" t="s">
        <v>1511</v>
      </c>
      <c r="AD171" s="91" t="s">
        <v>836</v>
      </c>
      <c r="AE171" s="91">
        <v>6.93</v>
      </c>
      <c r="AF171" s="234">
        <v>40143</v>
      </c>
      <c r="AG171" s="91" t="s">
        <v>309</v>
      </c>
    </row>
    <row r="172" spans="1:33" x14ac:dyDescent="0.25">
      <c r="A172" s="3" t="s">
        <v>837</v>
      </c>
      <c r="B172" s="35" t="s">
        <v>838</v>
      </c>
      <c r="C172" s="3"/>
      <c r="D172" s="3" t="s">
        <v>839</v>
      </c>
      <c r="E172" s="3" t="s">
        <v>840</v>
      </c>
      <c r="F172" s="3" t="s">
        <v>313</v>
      </c>
      <c r="G172" s="3">
        <v>20200</v>
      </c>
      <c r="H172" s="3" t="s">
        <v>157</v>
      </c>
      <c r="I172" s="8">
        <v>1215</v>
      </c>
      <c r="J172" s="3">
        <v>1134</v>
      </c>
      <c r="K172" s="3">
        <v>1323</v>
      </c>
      <c r="L172" s="3">
        <v>1577</v>
      </c>
      <c r="M172" s="24">
        <v>1401</v>
      </c>
      <c r="N172" s="93">
        <f t="shared" si="30"/>
        <v>3.1711499999999995</v>
      </c>
      <c r="O172" s="92">
        <f t="shared" si="31"/>
        <v>2.6853119999999997</v>
      </c>
      <c r="P172" s="92">
        <f t="shared" si="32"/>
        <v>3.1328640000000001</v>
      </c>
      <c r="Q172" s="92">
        <f t="shared" si="33"/>
        <v>3.7343359999999999</v>
      </c>
      <c r="R172" s="94">
        <f t="shared" si="34"/>
        <v>3.3175679999999996</v>
      </c>
      <c r="S172" s="3">
        <v>3284.56</v>
      </c>
      <c r="T172" s="3">
        <v>3274.75</v>
      </c>
      <c r="U172" s="3">
        <v>3129</v>
      </c>
      <c r="V172" s="3">
        <v>3310.22</v>
      </c>
      <c r="W172" s="24">
        <v>3219.93</v>
      </c>
      <c r="X172" s="92">
        <f t="shared" si="35"/>
        <v>0.45197999999999999</v>
      </c>
      <c r="Y172" s="92">
        <f t="shared" si="36"/>
        <v>0.37535400000000002</v>
      </c>
      <c r="Z172" s="92">
        <f t="shared" si="37"/>
        <v>0.437913</v>
      </c>
      <c r="AA172" s="92">
        <f t="shared" si="38"/>
        <v>0.52198700000000009</v>
      </c>
      <c r="AB172" s="92">
        <f t="shared" si="39"/>
        <v>0.46373100000000006</v>
      </c>
      <c r="AC172" s="91" t="s">
        <v>1511</v>
      </c>
      <c r="AD172" s="91" t="s">
        <v>226</v>
      </c>
      <c r="AE172" s="91">
        <v>33</v>
      </c>
      <c r="AF172" s="234">
        <v>40018</v>
      </c>
      <c r="AG172" s="91" t="s">
        <v>309</v>
      </c>
    </row>
    <row r="173" spans="1:33" s="261" customFormat="1" x14ac:dyDescent="0.25">
      <c r="A173" s="91" t="s">
        <v>1517</v>
      </c>
      <c r="B173" s="35" t="s">
        <v>1519</v>
      </c>
      <c r="C173" s="91"/>
      <c r="D173" s="91" t="s">
        <v>1518</v>
      </c>
      <c r="E173" s="91" t="s">
        <v>1521</v>
      </c>
      <c r="F173" s="91" t="s">
        <v>1520</v>
      </c>
      <c r="G173" s="91">
        <v>20211</v>
      </c>
      <c r="H173" s="91" t="s">
        <v>157</v>
      </c>
      <c r="I173" s="91">
        <v>324</v>
      </c>
      <c r="J173" s="91">
        <v>272</v>
      </c>
      <c r="K173" s="91">
        <v>307</v>
      </c>
      <c r="L173" s="91">
        <v>437</v>
      </c>
      <c r="M173" s="91">
        <v>495</v>
      </c>
      <c r="N173" s="91">
        <f t="shared" si="30"/>
        <v>0.84563999999999995</v>
      </c>
      <c r="O173" s="91">
        <f t="shared" si="31"/>
        <v>0.644096</v>
      </c>
      <c r="P173" s="91">
        <f t="shared" si="31"/>
        <v>0.72697599999999996</v>
      </c>
      <c r="Q173" s="91">
        <f t="shared" si="31"/>
        <v>1.034816</v>
      </c>
      <c r="R173" s="91">
        <f t="shared" si="31"/>
        <v>1.1721599999999999</v>
      </c>
      <c r="S173" s="91">
        <v>427.74</v>
      </c>
      <c r="T173" s="91">
        <v>415.71</v>
      </c>
      <c r="U173" s="91">
        <v>373.93</v>
      </c>
      <c r="V173" s="91">
        <v>411.03</v>
      </c>
      <c r="W173" s="91">
        <v>413.06</v>
      </c>
      <c r="X173" s="91">
        <v>0.12</v>
      </c>
      <c r="Y173" s="91">
        <v>0.09</v>
      </c>
      <c r="Z173" s="91">
        <v>0.1</v>
      </c>
      <c r="AA173" s="91">
        <v>0.14000000000000001</v>
      </c>
      <c r="AB173" s="91">
        <v>0.1</v>
      </c>
      <c r="AC173" s="91"/>
      <c r="AD173" s="91" t="s">
        <v>1522</v>
      </c>
      <c r="AE173" s="91">
        <v>6.6</v>
      </c>
      <c r="AF173" s="260">
        <v>40126</v>
      </c>
      <c r="AG173" s="24" t="s">
        <v>309</v>
      </c>
    </row>
    <row r="174" spans="1:33" s="261" customFormat="1" x14ac:dyDescent="0.25">
      <c r="A174" s="91" t="s">
        <v>1523</v>
      </c>
      <c r="B174" s="35" t="s">
        <v>1525</v>
      </c>
      <c r="C174" s="91"/>
      <c r="D174" s="91" t="s">
        <v>1524</v>
      </c>
      <c r="E174" s="91" t="s">
        <v>1526</v>
      </c>
      <c r="F174" s="91" t="s">
        <v>632</v>
      </c>
      <c r="G174" s="91">
        <v>20560</v>
      </c>
      <c r="H174" s="91" t="s">
        <v>157</v>
      </c>
      <c r="I174" s="91">
        <v>7636</v>
      </c>
      <c r="J174" s="91">
        <v>9169</v>
      </c>
      <c r="K174" s="91">
        <v>4283</v>
      </c>
      <c r="L174" s="91">
        <v>10967</v>
      </c>
      <c r="M174" s="91">
        <v>14722</v>
      </c>
      <c r="N174" s="91">
        <f t="shared" si="30"/>
        <v>19.929959999999998</v>
      </c>
      <c r="O174" s="91">
        <f t="shared" si="31"/>
        <v>21.712191999999998</v>
      </c>
      <c r="P174" s="91">
        <f t="shared" si="31"/>
        <v>10.142144</v>
      </c>
      <c r="Q174" s="91">
        <f t="shared" si="31"/>
        <v>25.969856</v>
      </c>
      <c r="R174" s="91">
        <f t="shared" si="31"/>
        <v>34.861695999999995</v>
      </c>
      <c r="S174" s="91">
        <v>1545.25</v>
      </c>
      <c r="T174" s="91">
        <v>1601.49</v>
      </c>
      <c r="U174" s="91">
        <v>990.81</v>
      </c>
      <c r="V174" s="91">
        <v>2114.4899999999998</v>
      </c>
      <c r="W174" s="91">
        <v>2583.79</v>
      </c>
      <c r="X174" s="91">
        <v>2.84</v>
      </c>
      <c r="Y174" s="91">
        <v>3.03</v>
      </c>
      <c r="Z174" s="91">
        <v>1.42</v>
      </c>
      <c r="AA174" s="91">
        <v>3.63</v>
      </c>
      <c r="AB174" s="91">
        <v>2.94</v>
      </c>
      <c r="AC174" s="91"/>
      <c r="AD174" s="91" t="s">
        <v>1522</v>
      </c>
      <c r="AE174" s="91">
        <v>6.6</v>
      </c>
      <c r="AF174" s="260">
        <v>40095</v>
      </c>
      <c r="AG174" s="24" t="s">
        <v>309</v>
      </c>
    </row>
    <row r="175" spans="1:33" s="261" customFormat="1" x14ac:dyDescent="0.25">
      <c r="A175" s="91" t="s">
        <v>1528</v>
      </c>
      <c r="B175" s="35" t="s">
        <v>1531</v>
      </c>
      <c r="C175" s="91"/>
      <c r="D175" s="91" t="s">
        <v>1527</v>
      </c>
      <c r="E175" s="91" t="s">
        <v>1529</v>
      </c>
      <c r="F175" s="91" t="s">
        <v>1530</v>
      </c>
      <c r="G175" s="91">
        <v>20247</v>
      </c>
      <c r="H175" s="91" t="s">
        <v>157</v>
      </c>
      <c r="I175" s="91">
        <v>3657</v>
      </c>
      <c r="J175" s="91">
        <v>3564</v>
      </c>
      <c r="K175" s="91">
        <v>5933</v>
      </c>
      <c r="L175" s="91">
        <v>6166</v>
      </c>
      <c r="M175" s="91">
        <v>6536</v>
      </c>
      <c r="N175" s="91">
        <f t="shared" si="30"/>
        <v>9.5447699999999998</v>
      </c>
      <c r="O175" s="91">
        <f t="shared" si="31"/>
        <v>8.4395519999999991</v>
      </c>
      <c r="P175" s="91">
        <f t="shared" si="31"/>
        <v>14.049344</v>
      </c>
      <c r="Q175" s="91">
        <f t="shared" si="31"/>
        <v>14.601087999999999</v>
      </c>
      <c r="R175" s="91">
        <f t="shared" si="31"/>
        <v>15.477247999999999</v>
      </c>
      <c r="S175" s="91">
        <v>940.34</v>
      </c>
      <c r="T175" s="91">
        <v>850.49</v>
      </c>
      <c r="U175" s="91">
        <v>1260.57</v>
      </c>
      <c r="V175" s="91">
        <v>1222.19</v>
      </c>
      <c r="W175" s="91">
        <v>1255.67</v>
      </c>
      <c r="X175" s="91">
        <v>1.36</v>
      </c>
      <c r="Y175" s="91">
        <v>1.18</v>
      </c>
      <c r="Z175" s="91">
        <v>1.96</v>
      </c>
      <c r="AA175" s="91">
        <v>2.04</v>
      </c>
      <c r="AB175" s="91">
        <v>1.31</v>
      </c>
      <c r="AC175" s="91"/>
      <c r="AD175" s="91" t="s">
        <v>1522</v>
      </c>
      <c r="AE175" s="91">
        <v>6.6</v>
      </c>
      <c r="AF175" s="260">
        <v>40116</v>
      </c>
      <c r="AG175" s="24" t="s">
        <v>309</v>
      </c>
    </row>
    <row r="176" spans="1:33" s="261" customFormat="1" x14ac:dyDescent="0.25">
      <c r="A176" s="91" t="s">
        <v>1532</v>
      </c>
      <c r="B176" s="35" t="s">
        <v>1534</v>
      </c>
      <c r="C176" s="91"/>
      <c r="D176" s="91" t="s">
        <v>1533</v>
      </c>
      <c r="E176" s="91" t="s">
        <v>1535</v>
      </c>
      <c r="F176" s="91" t="s">
        <v>277</v>
      </c>
      <c r="G176" s="91">
        <v>20700</v>
      </c>
      <c r="H176" s="91" t="s">
        <v>157</v>
      </c>
      <c r="I176" s="91">
        <v>7555</v>
      </c>
      <c r="J176" s="91">
        <v>7552</v>
      </c>
      <c r="K176" s="91">
        <v>6813</v>
      </c>
      <c r="L176" s="91">
        <v>7466</v>
      </c>
      <c r="M176" s="91">
        <v>7394</v>
      </c>
      <c r="N176" s="91">
        <f>I176*2.61/1000</f>
        <v>19.71855</v>
      </c>
      <c r="O176" s="91">
        <f t="shared" ref="O176:R176" si="40">J176*2.61/1000</f>
        <v>19.710719999999998</v>
      </c>
      <c r="P176" s="91">
        <f t="shared" si="40"/>
        <v>17.781929999999999</v>
      </c>
      <c r="Q176" s="91">
        <f t="shared" si="40"/>
        <v>19.486259999999998</v>
      </c>
      <c r="R176" s="91">
        <f t="shared" si="40"/>
        <v>19.29834</v>
      </c>
      <c r="S176" s="91">
        <v>1529.07</v>
      </c>
      <c r="T176" s="91">
        <v>1407.31</v>
      </c>
      <c r="U176" s="91">
        <v>1378.51</v>
      </c>
      <c r="V176" s="91">
        <v>1475.28</v>
      </c>
      <c r="W176" s="91">
        <v>1464.97</v>
      </c>
      <c r="X176" s="91">
        <v>2.81</v>
      </c>
      <c r="Y176" s="91">
        <v>2.5</v>
      </c>
      <c r="Z176" s="91">
        <v>2.2599999999999998</v>
      </c>
      <c r="AA176" s="91">
        <v>2.4700000000000002</v>
      </c>
      <c r="AB176" s="91">
        <v>1.48</v>
      </c>
      <c r="AC176" s="91"/>
      <c r="AD176" s="91" t="s">
        <v>1522</v>
      </c>
      <c r="AE176" s="91">
        <v>6.6</v>
      </c>
      <c r="AF176" s="260">
        <v>40133</v>
      </c>
      <c r="AG176" s="24" t="s">
        <v>309</v>
      </c>
    </row>
    <row r="177" spans="1:33" x14ac:dyDescent="0.25">
      <c r="A177" s="3" t="s">
        <v>305</v>
      </c>
      <c r="B177" s="35" t="s">
        <v>841</v>
      </c>
      <c r="C177" s="3" t="s">
        <v>842</v>
      </c>
      <c r="D177" s="3" t="s">
        <v>306</v>
      </c>
      <c r="E177" s="3" t="s">
        <v>307</v>
      </c>
      <c r="F177" s="3" t="s">
        <v>185</v>
      </c>
      <c r="G177" s="3">
        <v>20305</v>
      </c>
      <c r="H177" s="3" t="s">
        <v>308</v>
      </c>
      <c r="I177" s="8">
        <v>103351</v>
      </c>
      <c r="J177" s="3">
        <v>75958</v>
      </c>
      <c r="K177" s="3">
        <v>96714</v>
      </c>
      <c r="L177" s="3">
        <v>94701</v>
      </c>
      <c r="M177" s="24">
        <v>77160</v>
      </c>
      <c r="N177" s="93">
        <f t="shared" si="30"/>
        <v>269.74610999999999</v>
      </c>
      <c r="O177" s="92">
        <f t="shared" si="31"/>
        <v>179.86854399999999</v>
      </c>
      <c r="P177" s="92">
        <f t="shared" si="32"/>
        <v>229.01875199999998</v>
      </c>
      <c r="Q177" s="92">
        <f t="shared" si="33"/>
        <v>224.25196800000001</v>
      </c>
      <c r="R177" s="94">
        <f t="shared" si="34"/>
        <v>182.71487999999999</v>
      </c>
      <c r="S177" s="3">
        <v>15603.69</v>
      </c>
      <c r="T177" s="3">
        <v>12225</v>
      </c>
      <c r="U177" s="3">
        <v>13838.42</v>
      </c>
      <c r="V177" s="3">
        <v>13384.57</v>
      </c>
      <c r="W177" s="24">
        <v>10490.23</v>
      </c>
      <c r="X177" s="92">
        <f t="shared" si="35"/>
        <v>38.446572000000003</v>
      </c>
      <c r="Y177" s="92">
        <f t="shared" si="36"/>
        <v>25.142098000000001</v>
      </c>
      <c r="Z177" s="92">
        <f t="shared" si="37"/>
        <v>32.012334000000003</v>
      </c>
      <c r="AA177" s="92">
        <f t="shared" si="38"/>
        <v>31.346031000000004</v>
      </c>
      <c r="AB177" s="92">
        <f t="shared" si="39"/>
        <v>25.539960000000004</v>
      </c>
      <c r="AC177" s="91" t="s">
        <v>1511</v>
      </c>
      <c r="AD177" s="91" t="s">
        <v>186</v>
      </c>
      <c r="AE177" s="91">
        <v>20</v>
      </c>
      <c r="AF177" s="234">
        <v>40067</v>
      </c>
      <c r="AG177" s="91" t="s">
        <v>309</v>
      </c>
    </row>
    <row r="178" spans="1:33" x14ac:dyDescent="0.25">
      <c r="A178" s="3" t="s">
        <v>843</v>
      </c>
      <c r="B178" s="35" t="s">
        <v>844</v>
      </c>
      <c r="C178" s="3"/>
      <c r="D178" s="3" t="s">
        <v>845</v>
      </c>
      <c r="E178" s="3" t="s">
        <v>846</v>
      </c>
      <c r="F178" s="3" t="s">
        <v>847</v>
      </c>
      <c r="G178" s="3">
        <v>20280</v>
      </c>
      <c r="H178" s="3" t="s">
        <v>308</v>
      </c>
      <c r="I178" s="8">
        <v>10923</v>
      </c>
      <c r="J178" s="3">
        <v>9725</v>
      </c>
      <c r="K178" s="3">
        <v>5443</v>
      </c>
      <c r="L178" s="3">
        <v>3324</v>
      </c>
      <c r="M178" s="24">
        <v>3547</v>
      </c>
      <c r="N178" s="93">
        <f t="shared" si="30"/>
        <v>28.509029999999999</v>
      </c>
      <c r="O178" s="92">
        <f t="shared" si="31"/>
        <v>23.0288</v>
      </c>
      <c r="P178" s="92">
        <f t="shared" si="32"/>
        <v>12.889023999999999</v>
      </c>
      <c r="Q178" s="92">
        <f t="shared" si="33"/>
        <v>7.871232</v>
      </c>
      <c r="R178" s="94">
        <f t="shared" si="34"/>
        <v>8.3992959999999997</v>
      </c>
      <c r="S178" s="3">
        <v>1697.76</v>
      </c>
      <c r="T178" s="3">
        <v>1293.3800000000001</v>
      </c>
      <c r="U178" s="3">
        <v>1102.5</v>
      </c>
      <c r="V178" s="3">
        <v>736.52</v>
      </c>
      <c r="W178" s="24">
        <v>179.14</v>
      </c>
      <c r="X178" s="92">
        <f t="shared" si="35"/>
        <v>4.0633559999999997</v>
      </c>
      <c r="Y178" s="92">
        <f t="shared" si="36"/>
        <v>3.2189750000000004</v>
      </c>
      <c r="Z178" s="92">
        <f t="shared" si="37"/>
        <v>1.801633</v>
      </c>
      <c r="AA178" s="92">
        <f t="shared" si="38"/>
        <v>1.1002440000000002</v>
      </c>
      <c r="AB178" s="92">
        <f t="shared" si="39"/>
        <v>1.1740569999999999</v>
      </c>
      <c r="AC178" s="91" t="s">
        <v>1511</v>
      </c>
      <c r="AD178" s="91" t="s">
        <v>292</v>
      </c>
      <c r="AE178" s="91">
        <v>6.6</v>
      </c>
      <c r="AF178" s="234">
        <v>40143</v>
      </c>
      <c r="AG178" s="91" t="s">
        <v>309</v>
      </c>
    </row>
    <row r="179" spans="1:33" x14ac:dyDescent="0.25">
      <c r="A179" s="3" t="s">
        <v>848</v>
      </c>
      <c r="B179" s="35" t="s">
        <v>849</v>
      </c>
      <c r="C179" s="3"/>
      <c r="D179" s="3" t="s">
        <v>850</v>
      </c>
      <c r="E179" s="3" t="s">
        <v>851</v>
      </c>
      <c r="F179" s="3" t="s">
        <v>250</v>
      </c>
      <c r="G179" s="3">
        <v>20400</v>
      </c>
      <c r="H179" s="3" t="s">
        <v>308</v>
      </c>
      <c r="I179" s="8">
        <v>828</v>
      </c>
      <c r="J179" s="3">
        <v>807</v>
      </c>
      <c r="K179" s="3">
        <v>833</v>
      </c>
      <c r="L179" s="3">
        <v>1048</v>
      </c>
      <c r="M179" s="24">
        <v>1023</v>
      </c>
      <c r="N179" s="93">
        <f t="shared" si="30"/>
        <v>2.1610800000000001</v>
      </c>
      <c r="O179" s="92">
        <f t="shared" si="31"/>
        <v>1.9109759999999998</v>
      </c>
      <c r="P179" s="92">
        <f t="shared" si="32"/>
        <v>1.9725439999999999</v>
      </c>
      <c r="Q179" s="92">
        <f t="shared" si="33"/>
        <v>2.4816639999999999</v>
      </c>
      <c r="R179" s="94">
        <f t="shared" si="34"/>
        <v>2.4224639999999997</v>
      </c>
      <c r="S179" s="3">
        <v>177.2</v>
      </c>
      <c r="T179" s="3">
        <v>174.69</v>
      </c>
      <c r="U179" s="3">
        <v>179.88</v>
      </c>
      <c r="V179" s="3">
        <v>197.68</v>
      </c>
      <c r="W179" s="24">
        <v>230.14</v>
      </c>
      <c r="X179" s="92">
        <f t="shared" si="35"/>
        <v>0.30801600000000001</v>
      </c>
      <c r="Y179" s="92">
        <f t="shared" si="36"/>
        <v>0.26711699999999999</v>
      </c>
      <c r="Z179" s="92">
        <f t="shared" si="37"/>
        <v>0.275723</v>
      </c>
      <c r="AA179" s="92">
        <f t="shared" si="38"/>
        <v>0.34688800000000003</v>
      </c>
      <c r="AB179" s="92">
        <f t="shared" si="39"/>
        <v>0.338613</v>
      </c>
      <c r="AC179" s="91" t="s">
        <v>1511</v>
      </c>
      <c r="AD179" s="91" t="s">
        <v>292</v>
      </c>
      <c r="AE179" s="91">
        <v>1.1000000000000001</v>
      </c>
      <c r="AF179" s="234">
        <v>40100</v>
      </c>
      <c r="AG179" s="91" t="s">
        <v>309</v>
      </c>
    </row>
    <row r="180" spans="1:33" ht="27" x14ac:dyDescent="0.25">
      <c r="A180" s="3" t="s">
        <v>852</v>
      </c>
      <c r="B180" s="35" t="s">
        <v>853</v>
      </c>
      <c r="C180" s="3"/>
      <c r="D180" s="3" t="s">
        <v>854</v>
      </c>
      <c r="E180" s="3" t="s">
        <v>855</v>
      </c>
      <c r="F180" s="3" t="s">
        <v>254</v>
      </c>
      <c r="G180" s="3">
        <v>20160</v>
      </c>
      <c r="H180" s="3" t="s">
        <v>308</v>
      </c>
      <c r="I180" s="8">
        <v>1982</v>
      </c>
      <c r="J180" s="3">
        <v>709</v>
      </c>
      <c r="K180" s="3">
        <v>671</v>
      </c>
      <c r="L180" s="3">
        <v>576</v>
      </c>
      <c r="M180" s="24">
        <v>824</v>
      </c>
      <c r="N180" s="93">
        <f t="shared" si="30"/>
        <v>5.1730199999999993</v>
      </c>
      <c r="O180" s="92">
        <f t="shared" si="31"/>
        <v>1.6789119999999997</v>
      </c>
      <c r="P180" s="92">
        <f t="shared" si="32"/>
        <v>1.5889279999999999</v>
      </c>
      <c r="Q180" s="92">
        <f t="shared" si="33"/>
        <v>1.3639679999999998</v>
      </c>
      <c r="R180" s="94">
        <f t="shared" si="34"/>
        <v>1.9512320000000001</v>
      </c>
      <c r="S180" s="3">
        <v>855.4</v>
      </c>
      <c r="T180" s="3">
        <v>638.17999999999995</v>
      </c>
      <c r="U180" s="3">
        <v>725.85</v>
      </c>
      <c r="V180" s="3">
        <v>701.18</v>
      </c>
      <c r="W180" s="24">
        <v>734.32</v>
      </c>
      <c r="X180" s="92">
        <f t="shared" si="35"/>
        <v>0.73730399999999996</v>
      </c>
      <c r="Y180" s="92">
        <f t="shared" si="36"/>
        <v>0.234679</v>
      </c>
      <c r="Z180" s="92">
        <f t="shared" si="37"/>
        <v>0.22210099999999999</v>
      </c>
      <c r="AA180" s="92">
        <f t="shared" si="38"/>
        <v>0.19065599999999999</v>
      </c>
      <c r="AB180" s="92">
        <f t="shared" si="39"/>
        <v>0.27274400000000004</v>
      </c>
      <c r="AC180" s="91" t="s">
        <v>1511</v>
      </c>
      <c r="AD180" s="91" t="s">
        <v>319</v>
      </c>
      <c r="AE180" s="91">
        <v>10.39</v>
      </c>
      <c r="AF180" s="234">
        <v>40088</v>
      </c>
      <c r="AG180" s="91" t="s">
        <v>309</v>
      </c>
    </row>
    <row r="181" spans="1:33" x14ac:dyDescent="0.25">
      <c r="A181" s="5" t="s">
        <v>856</v>
      </c>
      <c r="B181" s="35" t="s">
        <v>857</v>
      </c>
      <c r="C181" s="3"/>
      <c r="D181" s="3" t="s">
        <v>858</v>
      </c>
      <c r="E181" s="5" t="s">
        <v>859</v>
      </c>
      <c r="F181" s="3" t="s">
        <v>860</v>
      </c>
      <c r="G181" s="3">
        <v>20130</v>
      </c>
      <c r="H181" s="3" t="s">
        <v>308</v>
      </c>
      <c r="I181" s="8">
        <v>706</v>
      </c>
      <c r="J181" s="3">
        <v>708</v>
      </c>
      <c r="K181" s="3">
        <v>525</v>
      </c>
      <c r="L181" s="5">
        <v>607</v>
      </c>
      <c r="M181" s="24">
        <v>749</v>
      </c>
      <c r="N181" s="93">
        <f t="shared" si="30"/>
        <v>1.84266</v>
      </c>
      <c r="O181" s="92">
        <f t="shared" si="31"/>
        <v>1.6765439999999998</v>
      </c>
      <c r="P181" s="92">
        <f t="shared" si="32"/>
        <v>1.2432000000000001</v>
      </c>
      <c r="Q181" s="92">
        <f t="shared" si="33"/>
        <v>1.437376</v>
      </c>
      <c r="R181" s="94">
        <f t="shared" si="34"/>
        <v>1.7736319999999999</v>
      </c>
      <c r="S181" s="3">
        <v>239.64</v>
      </c>
      <c r="T181" s="3">
        <v>225.75</v>
      </c>
      <c r="U181" s="3">
        <v>204.76</v>
      </c>
      <c r="V181" s="3">
        <v>184.35</v>
      </c>
      <c r="W181" s="24">
        <v>230.14</v>
      </c>
      <c r="X181" s="92">
        <f t="shared" si="35"/>
        <v>0.26263200000000003</v>
      </c>
      <c r="Y181" s="92">
        <f t="shared" si="36"/>
        <v>0.234348</v>
      </c>
      <c r="Z181" s="92">
        <f t="shared" si="37"/>
        <v>0.17377500000000001</v>
      </c>
      <c r="AA181" s="92">
        <f t="shared" si="38"/>
        <v>0.20091700000000001</v>
      </c>
      <c r="AB181" s="92">
        <f t="shared" si="39"/>
        <v>0.247919</v>
      </c>
      <c r="AC181" s="91" t="s">
        <v>1511</v>
      </c>
      <c r="AD181" s="91" t="s">
        <v>498</v>
      </c>
      <c r="AE181" s="91">
        <v>2.2999999999999998</v>
      </c>
      <c r="AF181" s="234">
        <v>40122</v>
      </c>
      <c r="AG181" s="91" t="s">
        <v>309</v>
      </c>
    </row>
    <row r="182" spans="1:33" x14ac:dyDescent="0.25">
      <c r="A182" s="3" t="s">
        <v>861</v>
      </c>
      <c r="B182" s="35" t="s">
        <v>862</v>
      </c>
      <c r="C182" s="3" t="s">
        <v>425</v>
      </c>
      <c r="D182" s="3" t="s">
        <v>337</v>
      </c>
      <c r="E182" s="3" t="s">
        <v>863</v>
      </c>
      <c r="F182" s="3" t="s">
        <v>427</v>
      </c>
      <c r="G182" s="3">
        <v>20577</v>
      </c>
      <c r="H182" s="3" t="s">
        <v>339</v>
      </c>
      <c r="I182" s="8">
        <v>3666</v>
      </c>
      <c r="J182" s="3">
        <v>3766</v>
      </c>
      <c r="K182" s="3">
        <v>3826</v>
      </c>
      <c r="L182" s="3">
        <v>4412</v>
      </c>
      <c r="M182" s="24">
        <v>4500</v>
      </c>
      <c r="N182" s="93">
        <f t="shared" si="30"/>
        <v>9.5682600000000004</v>
      </c>
      <c r="O182" s="92">
        <f t="shared" si="31"/>
        <v>8.9178879999999996</v>
      </c>
      <c r="P182" s="92">
        <f t="shared" si="32"/>
        <v>9.0599679999999996</v>
      </c>
      <c r="Q182" s="92">
        <f t="shared" si="33"/>
        <v>10.447616</v>
      </c>
      <c r="R182" s="94">
        <f t="shared" si="34"/>
        <v>10.656000000000001</v>
      </c>
      <c r="S182" s="3">
        <v>617.17999999999995</v>
      </c>
      <c r="T182" s="3">
        <v>533.23</v>
      </c>
      <c r="U182" s="3">
        <v>657.84</v>
      </c>
      <c r="V182" s="3">
        <v>665.24</v>
      </c>
      <c r="W182" s="24">
        <v>661.06</v>
      </c>
      <c r="X182" s="92">
        <f t="shared" si="35"/>
        <v>1.3637519999999999</v>
      </c>
      <c r="Y182" s="92">
        <f t="shared" si="36"/>
        <v>1.2465460000000002</v>
      </c>
      <c r="Z182" s="92">
        <f t="shared" si="37"/>
        <v>1.2664060000000001</v>
      </c>
      <c r="AA182" s="92">
        <f t="shared" si="38"/>
        <v>1.460372</v>
      </c>
      <c r="AB182" s="92">
        <f t="shared" si="39"/>
        <v>1.4895</v>
      </c>
      <c r="AC182" s="91" t="s">
        <v>1511</v>
      </c>
      <c r="AD182" s="91" t="s">
        <v>292</v>
      </c>
      <c r="AE182" s="91">
        <v>3.46</v>
      </c>
      <c r="AF182" s="234">
        <v>40521</v>
      </c>
      <c r="AG182" s="91" t="s">
        <v>309</v>
      </c>
    </row>
    <row r="183" spans="1:33" x14ac:dyDescent="0.25">
      <c r="A183" s="3" t="s">
        <v>864</v>
      </c>
      <c r="B183" s="35" t="s">
        <v>865</v>
      </c>
      <c r="C183" s="3" t="s">
        <v>866</v>
      </c>
      <c r="D183" s="3" t="s">
        <v>867</v>
      </c>
      <c r="E183" s="3" t="s">
        <v>868</v>
      </c>
      <c r="F183" s="3" t="s">
        <v>869</v>
      </c>
      <c r="G183" s="3">
        <v>20159</v>
      </c>
      <c r="H183" s="3" t="s">
        <v>339</v>
      </c>
      <c r="I183" s="8">
        <v>14093</v>
      </c>
      <c r="J183" s="3">
        <v>13837</v>
      </c>
      <c r="K183" s="3">
        <v>12910</v>
      </c>
      <c r="L183" s="3">
        <v>17580</v>
      </c>
      <c r="M183" s="24">
        <v>23296</v>
      </c>
      <c r="N183" s="93">
        <f t="shared" si="30"/>
        <v>36.782729999999994</v>
      </c>
      <c r="O183" s="92">
        <f t="shared" si="31"/>
        <v>32.766016</v>
      </c>
      <c r="P183" s="92">
        <f t="shared" si="32"/>
        <v>30.570879999999999</v>
      </c>
      <c r="Q183" s="92">
        <f t="shared" si="33"/>
        <v>41.629439999999995</v>
      </c>
      <c r="R183" s="94">
        <f t="shared" si="34"/>
        <v>55.164928000000003</v>
      </c>
      <c r="S183" s="3">
        <v>1914.86</v>
      </c>
      <c r="T183" s="3">
        <v>1864.94</v>
      </c>
      <c r="U183" s="3">
        <v>2105.64</v>
      </c>
      <c r="V183" s="3">
        <v>2339.9699999999998</v>
      </c>
      <c r="W183" s="24">
        <v>2769.92</v>
      </c>
      <c r="X183" s="92">
        <f t="shared" si="35"/>
        <v>5.2425959999999998</v>
      </c>
      <c r="Y183" s="92">
        <f t="shared" si="36"/>
        <v>4.5800470000000004</v>
      </c>
      <c r="Z183" s="92">
        <f t="shared" si="37"/>
        <v>4.2732099999999997</v>
      </c>
      <c r="AA183" s="92">
        <f t="shared" si="38"/>
        <v>5.8189800000000007</v>
      </c>
      <c r="AB183" s="92">
        <f t="shared" si="39"/>
        <v>7.7109760000000005</v>
      </c>
      <c r="AC183" s="91" t="s">
        <v>1511</v>
      </c>
      <c r="AD183" s="91" t="s">
        <v>292</v>
      </c>
      <c r="AE183" s="91">
        <v>6.93</v>
      </c>
      <c r="AF183" s="234">
        <v>40431</v>
      </c>
      <c r="AG183" s="91" t="s">
        <v>309</v>
      </c>
    </row>
    <row r="184" spans="1:33" ht="27" x14ac:dyDescent="0.25">
      <c r="A184" s="3" t="s">
        <v>870</v>
      </c>
      <c r="B184" s="35" t="s">
        <v>871</v>
      </c>
      <c r="C184" s="3" t="s">
        <v>442</v>
      </c>
      <c r="D184" s="3" t="s">
        <v>337</v>
      </c>
      <c r="E184" s="3" t="s">
        <v>872</v>
      </c>
      <c r="F184" s="3" t="s">
        <v>444</v>
      </c>
      <c r="G184" s="3">
        <v>20115</v>
      </c>
      <c r="H184" s="3" t="s">
        <v>339</v>
      </c>
      <c r="I184" s="8">
        <v>8464</v>
      </c>
      <c r="J184" s="3">
        <v>8417</v>
      </c>
      <c r="K184" s="3">
        <v>8829</v>
      </c>
      <c r="L184" s="3">
        <v>9068</v>
      </c>
      <c r="M184" s="24">
        <v>10190</v>
      </c>
      <c r="N184" s="93">
        <f t="shared" si="30"/>
        <v>22.091039999999996</v>
      </c>
      <c r="O184" s="92">
        <f t="shared" si="31"/>
        <v>19.931455999999997</v>
      </c>
      <c r="P184" s="92">
        <f t="shared" si="32"/>
        <v>20.907071999999999</v>
      </c>
      <c r="Q184" s="92">
        <f t="shared" si="33"/>
        <v>21.473023999999999</v>
      </c>
      <c r="R184" s="94">
        <f t="shared" si="34"/>
        <v>24.129919999999998</v>
      </c>
      <c r="S184" s="3">
        <v>997.43</v>
      </c>
      <c r="T184" s="3">
        <v>941.61</v>
      </c>
      <c r="U184" s="3">
        <v>1200.0999999999999</v>
      </c>
      <c r="V184" s="3">
        <v>1080.9000000000001</v>
      </c>
      <c r="W184" s="24">
        <v>1136.8</v>
      </c>
      <c r="X184" s="92">
        <f t="shared" si="35"/>
        <v>3.1486080000000003</v>
      </c>
      <c r="Y184" s="92">
        <f t="shared" si="36"/>
        <v>2.7860270000000003</v>
      </c>
      <c r="Z184" s="92">
        <f t="shared" si="37"/>
        <v>2.9223990000000004</v>
      </c>
      <c r="AA184" s="92">
        <f t="shared" si="38"/>
        <v>3.0015080000000003</v>
      </c>
      <c r="AB184" s="92">
        <f t="shared" si="39"/>
        <v>3.3728900000000004</v>
      </c>
      <c r="AC184" s="91" t="s">
        <v>1511</v>
      </c>
      <c r="AD184" s="91" t="s">
        <v>292</v>
      </c>
      <c r="AE184" s="91">
        <v>3.46</v>
      </c>
      <c r="AF184" s="234">
        <v>40116</v>
      </c>
      <c r="AG184" s="91" t="s">
        <v>309</v>
      </c>
    </row>
    <row r="185" spans="1:33" x14ac:dyDescent="0.25">
      <c r="A185" s="3" t="s">
        <v>873</v>
      </c>
      <c r="B185" s="35" t="s">
        <v>874</v>
      </c>
      <c r="C185" s="3" t="s">
        <v>446</v>
      </c>
      <c r="D185" s="3" t="s">
        <v>337</v>
      </c>
      <c r="E185" s="3" t="s">
        <v>875</v>
      </c>
      <c r="F185" s="3" t="s">
        <v>221</v>
      </c>
      <c r="G185" s="3">
        <v>20720</v>
      </c>
      <c r="H185" s="3" t="s">
        <v>339</v>
      </c>
      <c r="I185" s="8">
        <v>10632</v>
      </c>
      <c r="J185" s="3">
        <v>10065</v>
      </c>
      <c r="K185" s="3">
        <v>10352</v>
      </c>
      <c r="L185" s="3">
        <v>10725</v>
      </c>
      <c r="M185" s="24">
        <v>10985</v>
      </c>
      <c r="N185" s="93">
        <f t="shared" si="30"/>
        <v>27.74952</v>
      </c>
      <c r="O185" s="92">
        <f t="shared" si="31"/>
        <v>23.833919999999999</v>
      </c>
      <c r="P185" s="92">
        <f t="shared" si="32"/>
        <v>24.513535999999998</v>
      </c>
      <c r="Q185" s="92">
        <f t="shared" si="33"/>
        <v>25.396799999999999</v>
      </c>
      <c r="R185" s="94">
        <f t="shared" si="34"/>
        <v>26.01248</v>
      </c>
      <c r="S185" s="3">
        <v>1334.46</v>
      </c>
      <c r="T185" s="3">
        <v>1155.8499999999999</v>
      </c>
      <c r="U185" s="3">
        <v>1418.42</v>
      </c>
      <c r="V185" s="3">
        <v>1299.53</v>
      </c>
      <c r="W185" s="24">
        <v>1276.7</v>
      </c>
      <c r="X185" s="92">
        <f t="shared" si="35"/>
        <v>3.955104</v>
      </c>
      <c r="Y185" s="92">
        <f t="shared" si="36"/>
        <v>3.3315150000000004</v>
      </c>
      <c r="Z185" s="92">
        <f t="shared" si="37"/>
        <v>3.4265120000000002</v>
      </c>
      <c r="AA185" s="92">
        <f t="shared" si="38"/>
        <v>3.5499750000000003</v>
      </c>
      <c r="AB185" s="92">
        <f t="shared" si="39"/>
        <v>3.6360350000000001</v>
      </c>
      <c r="AC185" s="91" t="s">
        <v>1511</v>
      </c>
      <c r="AD185" s="91" t="s">
        <v>292</v>
      </c>
      <c r="AE185" s="91">
        <v>3.46</v>
      </c>
      <c r="AF185" s="234">
        <v>40130</v>
      </c>
      <c r="AG185" s="91" t="s">
        <v>309</v>
      </c>
    </row>
    <row r="186" spans="1:33" ht="27" x14ac:dyDescent="0.25">
      <c r="A186" s="3" t="s">
        <v>876</v>
      </c>
      <c r="B186" s="35" t="s">
        <v>877</v>
      </c>
      <c r="C186" s="3" t="s">
        <v>446</v>
      </c>
      <c r="D186" s="3" t="s">
        <v>337</v>
      </c>
      <c r="E186" s="3" t="s">
        <v>878</v>
      </c>
      <c r="F186" s="3" t="s">
        <v>221</v>
      </c>
      <c r="G186" s="3">
        <v>20720</v>
      </c>
      <c r="H186" s="3" t="s">
        <v>339</v>
      </c>
      <c r="I186" s="8">
        <v>20448</v>
      </c>
      <c r="J186" s="3">
        <v>21078</v>
      </c>
      <c r="K186" s="3">
        <v>21507</v>
      </c>
      <c r="L186" s="3">
        <v>22156</v>
      </c>
      <c r="M186" s="24">
        <v>17533</v>
      </c>
      <c r="N186" s="93">
        <f t="shared" si="30"/>
        <v>53.369279999999996</v>
      </c>
      <c r="O186" s="92">
        <f t="shared" si="31"/>
        <v>49.912703999999998</v>
      </c>
      <c r="P186" s="92">
        <f t="shared" si="32"/>
        <v>50.928576</v>
      </c>
      <c r="Q186" s="92">
        <f t="shared" si="33"/>
        <v>52.465407999999996</v>
      </c>
      <c r="R186" s="94">
        <f t="shared" si="34"/>
        <v>41.518143999999999</v>
      </c>
      <c r="S186" s="3">
        <v>3393.27</v>
      </c>
      <c r="T186" s="3">
        <v>3184.72</v>
      </c>
      <c r="U186" s="3">
        <v>3779.34</v>
      </c>
      <c r="V186" s="3">
        <v>3684.36</v>
      </c>
      <c r="W186" s="24">
        <v>2879.14</v>
      </c>
      <c r="X186" s="92">
        <f t="shared" si="35"/>
        <v>7.6066560000000001</v>
      </c>
      <c r="Y186" s="92">
        <f t="shared" si="36"/>
        <v>6.9768180000000006</v>
      </c>
      <c r="Z186" s="92">
        <f t="shared" si="37"/>
        <v>7.118817</v>
      </c>
      <c r="AA186" s="92">
        <f t="shared" si="38"/>
        <v>7.3336360000000003</v>
      </c>
      <c r="AB186" s="92">
        <f t="shared" si="39"/>
        <v>5.8034230000000004</v>
      </c>
      <c r="AC186" s="91" t="s">
        <v>1511</v>
      </c>
      <c r="AD186" s="91" t="s">
        <v>498</v>
      </c>
      <c r="AE186" s="91">
        <v>6.93</v>
      </c>
      <c r="AF186" s="234">
        <v>40140</v>
      </c>
      <c r="AG186" s="91" t="s">
        <v>309</v>
      </c>
    </row>
    <row r="187" spans="1:33" ht="27" x14ac:dyDescent="0.25">
      <c r="A187" s="3" t="s">
        <v>879</v>
      </c>
      <c r="B187" s="35" t="s">
        <v>880</v>
      </c>
      <c r="C187" s="3" t="s">
        <v>446</v>
      </c>
      <c r="D187" s="3" t="s">
        <v>372</v>
      </c>
      <c r="E187" s="3" t="s">
        <v>881</v>
      </c>
      <c r="F187" s="3" t="s">
        <v>221</v>
      </c>
      <c r="G187" s="3">
        <v>20720</v>
      </c>
      <c r="H187" s="3" t="s">
        <v>339</v>
      </c>
      <c r="I187" s="8">
        <v>16068</v>
      </c>
      <c r="J187" s="3">
        <v>17698</v>
      </c>
      <c r="K187" s="3">
        <v>16487</v>
      </c>
      <c r="L187" s="3">
        <v>9322</v>
      </c>
      <c r="M187" s="24">
        <v>5615</v>
      </c>
      <c r="N187" s="93">
        <f t="shared" si="30"/>
        <v>41.937479999999994</v>
      </c>
      <c r="O187" s="92">
        <f t="shared" si="31"/>
        <v>41.908864000000001</v>
      </c>
      <c r="P187" s="92">
        <f t="shared" si="32"/>
        <v>39.041215999999999</v>
      </c>
      <c r="Q187" s="92">
        <f t="shared" si="33"/>
        <v>22.074496</v>
      </c>
      <c r="R187" s="94">
        <f t="shared" si="34"/>
        <v>13.29632</v>
      </c>
      <c r="S187" s="3">
        <v>1907.52</v>
      </c>
      <c r="T187" s="3">
        <v>1860.67</v>
      </c>
      <c r="U187" s="3">
        <v>2019.72</v>
      </c>
      <c r="V187" s="3">
        <v>1179.4000000000001</v>
      </c>
      <c r="W187" s="24">
        <v>746.29</v>
      </c>
      <c r="X187" s="92">
        <f t="shared" si="35"/>
        <v>5.9772959999999999</v>
      </c>
      <c r="Y187" s="92">
        <f t="shared" si="36"/>
        <v>5.8580380000000005</v>
      </c>
      <c r="Z187" s="92">
        <f t="shared" si="37"/>
        <v>5.4571969999999999</v>
      </c>
      <c r="AA187" s="92">
        <f t="shared" si="38"/>
        <v>3.0855820000000005</v>
      </c>
      <c r="AB187" s="92">
        <f t="shared" si="39"/>
        <v>1.858565</v>
      </c>
      <c r="AC187" s="91" t="s">
        <v>1511</v>
      </c>
      <c r="AD187" s="91" t="s">
        <v>292</v>
      </c>
      <c r="AE187" s="91">
        <v>3.46</v>
      </c>
      <c r="AF187" s="234">
        <v>40112</v>
      </c>
      <c r="AG187" s="91" t="s">
        <v>309</v>
      </c>
    </row>
    <row r="188" spans="1:33" ht="27" x14ac:dyDescent="0.25">
      <c r="A188" s="3" t="s">
        <v>882</v>
      </c>
      <c r="B188" s="35" t="s">
        <v>883</v>
      </c>
      <c r="C188" s="3" t="s">
        <v>446</v>
      </c>
      <c r="D188" s="3" t="s">
        <v>884</v>
      </c>
      <c r="E188" s="3" t="s">
        <v>885</v>
      </c>
      <c r="F188" s="3" t="s">
        <v>221</v>
      </c>
      <c r="G188" s="3">
        <v>20720</v>
      </c>
      <c r="H188" s="3" t="s">
        <v>339</v>
      </c>
      <c r="I188" s="8">
        <v>10232</v>
      </c>
      <c r="J188" s="3">
        <v>7417</v>
      </c>
      <c r="K188" s="3">
        <v>4607</v>
      </c>
      <c r="L188" s="3">
        <v>15646</v>
      </c>
      <c r="M188" s="24">
        <v>7354</v>
      </c>
      <c r="N188" s="93">
        <f t="shared" si="30"/>
        <v>26.70552</v>
      </c>
      <c r="O188" s="92">
        <f t="shared" si="31"/>
        <v>17.563455999999999</v>
      </c>
      <c r="P188" s="92">
        <f t="shared" si="32"/>
        <v>10.909376</v>
      </c>
      <c r="Q188" s="92">
        <f t="shared" si="33"/>
        <v>37.049727999999995</v>
      </c>
      <c r="R188" s="94">
        <f t="shared" si="34"/>
        <v>17.414272</v>
      </c>
      <c r="S188" s="3">
        <v>1436.37</v>
      </c>
      <c r="T188" s="3">
        <v>974.54</v>
      </c>
      <c r="U188" s="3">
        <v>721.8</v>
      </c>
      <c r="V188" s="3">
        <v>2237.11</v>
      </c>
      <c r="W188" s="24">
        <v>1093.43</v>
      </c>
      <c r="X188" s="92">
        <f t="shared" si="35"/>
        <v>3.8063039999999999</v>
      </c>
      <c r="Y188" s="92">
        <f t="shared" si="36"/>
        <v>2.4550269999999998</v>
      </c>
      <c r="Z188" s="92">
        <f t="shared" si="37"/>
        <v>1.5249170000000001</v>
      </c>
      <c r="AA188" s="92">
        <f t="shared" si="38"/>
        <v>5.1788259999999999</v>
      </c>
      <c r="AB188" s="92">
        <f t="shared" si="39"/>
        <v>2.4341740000000001</v>
      </c>
      <c r="AC188" s="91" t="s">
        <v>1511</v>
      </c>
      <c r="AD188" s="91" t="s">
        <v>292</v>
      </c>
      <c r="AE188" s="91">
        <v>3.78</v>
      </c>
      <c r="AF188" s="234">
        <v>40606</v>
      </c>
      <c r="AG188" s="91" t="s">
        <v>309</v>
      </c>
    </row>
    <row r="189" spans="1:33" x14ac:dyDescent="0.25">
      <c r="A189" s="5" t="s">
        <v>371</v>
      </c>
      <c r="B189" s="35" t="s">
        <v>886</v>
      </c>
      <c r="C189" s="3" t="s">
        <v>446</v>
      </c>
      <c r="D189" s="3" t="s">
        <v>372</v>
      </c>
      <c r="E189" s="5" t="s">
        <v>373</v>
      </c>
      <c r="F189" s="3" t="s">
        <v>221</v>
      </c>
      <c r="G189" s="3">
        <v>20730</v>
      </c>
      <c r="H189" s="3" t="s">
        <v>339</v>
      </c>
      <c r="I189" s="8">
        <v>41978</v>
      </c>
      <c r="J189" s="3">
        <v>39892</v>
      </c>
      <c r="K189" s="3">
        <v>37422</v>
      </c>
      <c r="L189" s="5">
        <v>42065</v>
      </c>
      <c r="M189" s="24">
        <v>45861</v>
      </c>
      <c r="N189" s="93">
        <f t="shared" si="30"/>
        <v>109.56258</v>
      </c>
      <c r="O189" s="92">
        <f t="shared" si="31"/>
        <v>94.464255999999992</v>
      </c>
      <c r="P189" s="92">
        <f t="shared" si="32"/>
        <v>88.615296000000001</v>
      </c>
      <c r="Q189" s="92">
        <f t="shared" si="33"/>
        <v>99.609920000000002</v>
      </c>
      <c r="R189" s="94">
        <f t="shared" si="34"/>
        <v>108.598848</v>
      </c>
      <c r="S189" s="3">
        <v>8511.0400000000009</v>
      </c>
      <c r="T189" s="3">
        <v>7871.45</v>
      </c>
      <c r="U189" s="3">
        <v>7687.05</v>
      </c>
      <c r="V189" s="3">
        <v>8151.22</v>
      </c>
      <c r="W189" s="24">
        <v>8122.1</v>
      </c>
      <c r="X189" s="92">
        <f t="shared" si="35"/>
        <v>15.615816000000001</v>
      </c>
      <c r="Y189" s="92">
        <f t="shared" si="36"/>
        <v>13.204252</v>
      </c>
      <c r="Z189" s="92">
        <f t="shared" si="37"/>
        <v>12.386682</v>
      </c>
      <c r="AA189" s="92">
        <f t="shared" si="38"/>
        <v>13.923515000000002</v>
      </c>
      <c r="AB189" s="92">
        <f t="shared" si="39"/>
        <v>15.179990999999999</v>
      </c>
      <c r="AC189" s="91" t="s">
        <v>1511</v>
      </c>
      <c r="AD189" s="91" t="s">
        <v>319</v>
      </c>
      <c r="AE189" s="91">
        <v>13.86</v>
      </c>
      <c r="AF189" s="234">
        <v>40123</v>
      </c>
      <c r="AG189" s="91" t="s">
        <v>309</v>
      </c>
    </row>
    <row r="190" spans="1:33" x14ac:dyDescent="0.25">
      <c r="A190" s="3" t="s">
        <v>887</v>
      </c>
      <c r="B190" s="35" t="s">
        <v>888</v>
      </c>
      <c r="C190" s="3" t="s">
        <v>446</v>
      </c>
      <c r="D190" s="3" t="s">
        <v>889</v>
      </c>
      <c r="E190" s="3" t="s">
        <v>890</v>
      </c>
      <c r="F190" s="3" t="s">
        <v>221</v>
      </c>
      <c r="G190" s="3">
        <v>20730</v>
      </c>
      <c r="H190" s="3" t="s">
        <v>339</v>
      </c>
      <c r="I190" s="8">
        <v>16083</v>
      </c>
      <c r="J190" s="3">
        <v>16402</v>
      </c>
      <c r="K190" s="3">
        <v>16833</v>
      </c>
      <c r="L190" s="3">
        <v>17686</v>
      </c>
      <c r="M190" s="24">
        <v>18933</v>
      </c>
      <c r="N190" s="93">
        <f t="shared" si="30"/>
        <v>41.97663</v>
      </c>
      <c r="O190" s="92">
        <f t="shared" si="31"/>
        <v>38.839936000000002</v>
      </c>
      <c r="P190" s="92">
        <f t="shared" si="32"/>
        <v>39.860543999999997</v>
      </c>
      <c r="Q190" s="92">
        <f t="shared" si="33"/>
        <v>41.880447999999994</v>
      </c>
      <c r="R190" s="94">
        <f t="shared" si="34"/>
        <v>44.833343999999997</v>
      </c>
      <c r="S190" s="3">
        <v>2115.8200000000002</v>
      </c>
      <c r="T190" s="3">
        <v>2005.09</v>
      </c>
      <c r="U190" s="3">
        <v>2262.4899999999998</v>
      </c>
      <c r="V190" s="3">
        <v>2210.38</v>
      </c>
      <c r="W190" s="24">
        <v>2221.92</v>
      </c>
      <c r="X190" s="92">
        <f t="shared" si="35"/>
        <v>5.9828760000000001</v>
      </c>
      <c r="Y190" s="92">
        <f t="shared" si="36"/>
        <v>5.4290620000000001</v>
      </c>
      <c r="Z190" s="92">
        <f t="shared" si="37"/>
        <v>5.5717229999999995</v>
      </c>
      <c r="AA190" s="92">
        <f t="shared" si="38"/>
        <v>5.8540660000000004</v>
      </c>
      <c r="AB190" s="92">
        <f t="shared" si="39"/>
        <v>6.2668230000000005</v>
      </c>
      <c r="AC190" s="91" t="s">
        <v>1511</v>
      </c>
      <c r="AD190" s="91" t="s">
        <v>292</v>
      </c>
      <c r="AE190" s="91">
        <v>6.93</v>
      </c>
      <c r="AF190" s="234">
        <v>40843</v>
      </c>
      <c r="AG190" s="91" t="s">
        <v>309</v>
      </c>
    </row>
    <row r="191" spans="1:33" x14ac:dyDescent="0.25">
      <c r="A191" s="3" t="s">
        <v>891</v>
      </c>
      <c r="B191" s="35" t="s">
        <v>892</v>
      </c>
      <c r="C191" s="3" t="s">
        <v>425</v>
      </c>
      <c r="D191" s="3" t="s">
        <v>893</v>
      </c>
      <c r="E191" s="3" t="s">
        <v>894</v>
      </c>
      <c r="F191" s="3" t="s">
        <v>313</v>
      </c>
      <c r="G191" s="3">
        <v>20200</v>
      </c>
      <c r="H191" s="3" t="s">
        <v>339</v>
      </c>
      <c r="I191" s="8">
        <v>20933</v>
      </c>
      <c r="J191" s="3">
        <v>15922</v>
      </c>
      <c r="K191" s="3">
        <v>18367</v>
      </c>
      <c r="L191" s="3">
        <v>17965</v>
      </c>
      <c r="M191" s="24">
        <v>18376</v>
      </c>
      <c r="N191" s="93">
        <f t="shared" si="30"/>
        <v>54.635129999999997</v>
      </c>
      <c r="O191" s="92">
        <f t="shared" si="31"/>
        <v>37.703295999999995</v>
      </c>
      <c r="P191" s="92">
        <f t="shared" si="32"/>
        <v>43.493055999999996</v>
      </c>
      <c r="Q191" s="92">
        <f t="shared" si="33"/>
        <v>42.541119999999992</v>
      </c>
      <c r="R191" s="94">
        <f t="shared" si="34"/>
        <v>43.514367999999997</v>
      </c>
      <c r="S191" s="3">
        <v>2360.33</v>
      </c>
      <c r="T191" s="3">
        <v>1756.65</v>
      </c>
      <c r="U191" s="3">
        <v>2316.58</v>
      </c>
      <c r="V191" s="3">
        <v>2056.36</v>
      </c>
      <c r="W191" s="24">
        <v>2086.6799999999998</v>
      </c>
      <c r="X191" s="92">
        <f t="shared" si="35"/>
        <v>7.7870759999999999</v>
      </c>
      <c r="Y191" s="92">
        <f t="shared" si="36"/>
        <v>5.270182000000001</v>
      </c>
      <c r="Z191" s="92">
        <f t="shared" si="37"/>
        <v>6.0794769999999998</v>
      </c>
      <c r="AA191" s="92">
        <f t="shared" si="38"/>
        <v>5.946415</v>
      </c>
      <c r="AB191" s="92">
        <f t="shared" si="39"/>
        <v>6.0824560000000005</v>
      </c>
      <c r="AC191" s="91" t="s">
        <v>1511</v>
      </c>
      <c r="AD191" s="91" t="s">
        <v>292</v>
      </c>
      <c r="AE191" s="91">
        <v>3.46</v>
      </c>
      <c r="AF191" s="234">
        <v>40389</v>
      </c>
      <c r="AG191" s="91" t="s">
        <v>309</v>
      </c>
    </row>
    <row r="192" spans="1:33" ht="27" x14ac:dyDescent="0.25">
      <c r="A192" s="3" t="s">
        <v>895</v>
      </c>
      <c r="B192" s="35" t="s">
        <v>896</v>
      </c>
      <c r="C192" s="3" t="s">
        <v>434</v>
      </c>
      <c r="D192" s="3" t="s">
        <v>897</v>
      </c>
      <c r="E192" s="3" t="s">
        <v>898</v>
      </c>
      <c r="F192" s="3" t="s">
        <v>268</v>
      </c>
      <c r="G192" s="3">
        <v>20570</v>
      </c>
      <c r="H192" s="3" t="s">
        <v>339</v>
      </c>
      <c r="I192" s="8">
        <v>3504</v>
      </c>
      <c r="J192" s="3">
        <v>3693</v>
      </c>
      <c r="K192" s="3">
        <v>4123</v>
      </c>
      <c r="L192" s="3">
        <v>4377</v>
      </c>
      <c r="M192" s="24">
        <v>4380</v>
      </c>
      <c r="N192" s="93">
        <f t="shared" si="30"/>
        <v>9.1454399999999989</v>
      </c>
      <c r="O192" s="92">
        <f t="shared" si="31"/>
        <v>8.745023999999999</v>
      </c>
      <c r="P192" s="92">
        <f t="shared" si="32"/>
        <v>9.7632639999999995</v>
      </c>
      <c r="Q192" s="92">
        <f t="shared" si="33"/>
        <v>10.364735999999999</v>
      </c>
      <c r="R192" s="94">
        <f t="shared" si="34"/>
        <v>10.371840000000001</v>
      </c>
      <c r="S192" s="3">
        <v>583.86</v>
      </c>
      <c r="T192" s="3">
        <v>575.47</v>
      </c>
      <c r="U192" s="3">
        <v>702.73</v>
      </c>
      <c r="V192" s="3">
        <v>679.85</v>
      </c>
      <c r="W192" s="24">
        <v>651.29</v>
      </c>
      <c r="X192" s="92">
        <f t="shared" si="35"/>
        <v>1.303488</v>
      </c>
      <c r="Y192" s="92">
        <f t="shared" si="36"/>
        <v>1.222383</v>
      </c>
      <c r="Z192" s="92">
        <f t="shared" si="37"/>
        <v>1.3647130000000001</v>
      </c>
      <c r="AA192" s="92">
        <f t="shared" si="38"/>
        <v>1.448787</v>
      </c>
      <c r="AB192" s="92">
        <f t="shared" si="39"/>
        <v>1.4497800000000001</v>
      </c>
      <c r="AC192" s="91" t="s">
        <v>1511</v>
      </c>
      <c r="AD192" s="91" t="s">
        <v>292</v>
      </c>
      <c r="AE192" s="91">
        <v>3.46</v>
      </c>
      <c r="AF192" s="234">
        <v>40423</v>
      </c>
      <c r="AG192" s="91" t="s">
        <v>309</v>
      </c>
    </row>
    <row r="193" spans="1:33" x14ac:dyDescent="0.25">
      <c r="A193" s="3" t="s">
        <v>899</v>
      </c>
      <c r="B193" s="35" t="s">
        <v>900</v>
      </c>
      <c r="C193" s="3" t="s">
        <v>434</v>
      </c>
      <c r="D193" s="3" t="s">
        <v>901</v>
      </c>
      <c r="E193" s="3" t="s">
        <v>902</v>
      </c>
      <c r="F193" s="3" t="s">
        <v>268</v>
      </c>
      <c r="G193" s="3">
        <v>20570</v>
      </c>
      <c r="H193" s="3" t="s">
        <v>339</v>
      </c>
      <c r="I193" s="8">
        <v>13897</v>
      </c>
      <c r="J193" s="3">
        <v>13875</v>
      </c>
      <c r="K193" s="3">
        <v>13551</v>
      </c>
      <c r="L193" s="3">
        <v>13322</v>
      </c>
      <c r="M193" s="24">
        <v>14944</v>
      </c>
      <c r="N193" s="93">
        <f t="shared" si="30"/>
        <v>36.271169999999998</v>
      </c>
      <c r="O193" s="92">
        <f t="shared" si="31"/>
        <v>32.856000000000002</v>
      </c>
      <c r="P193" s="92">
        <f t="shared" si="32"/>
        <v>32.088768000000002</v>
      </c>
      <c r="Q193" s="92">
        <f t="shared" si="33"/>
        <v>31.546495999999998</v>
      </c>
      <c r="R193" s="94">
        <f t="shared" si="34"/>
        <v>35.387391999999998</v>
      </c>
      <c r="S193" s="3">
        <v>1741.5</v>
      </c>
      <c r="T193" s="3">
        <v>1568.4</v>
      </c>
      <c r="U193" s="3">
        <v>1881.23</v>
      </c>
      <c r="V193" s="3">
        <v>1671.19</v>
      </c>
      <c r="W193" s="24">
        <v>1783.71</v>
      </c>
      <c r="X193" s="92">
        <f t="shared" si="35"/>
        <v>5.1696840000000002</v>
      </c>
      <c r="Y193" s="92">
        <f t="shared" si="36"/>
        <v>4.592625</v>
      </c>
      <c r="Z193" s="92">
        <f t="shared" si="37"/>
        <v>4.4853810000000003</v>
      </c>
      <c r="AA193" s="92">
        <f t="shared" si="38"/>
        <v>4.4095820000000003</v>
      </c>
      <c r="AB193" s="92">
        <f t="shared" si="39"/>
        <v>4.9464639999999997</v>
      </c>
      <c r="AC193" s="91" t="s">
        <v>1511</v>
      </c>
      <c r="AD193" s="91" t="s">
        <v>292</v>
      </c>
      <c r="AE193" s="91">
        <v>3.46</v>
      </c>
      <c r="AF193" s="234">
        <v>40423</v>
      </c>
      <c r="AG193" s="91" t="s">
        <v>309</v>
      </c>
    </row>
    <row r="194" spans="1:33" x14ac:dyDescent="0.25">
      <c r="A194" s="3" t="s">
        <v>903</v>
      </c>
      <c r="B194" s="35" t="s">
        <v>904</v>
      </c>
      <c r="C194" s="3" t="s">
        <v>442</v>
      </c>
      <c r="D194" s="3" t="s">
        <v>905</v>
      </c>
      <c r="E194" s="3" t="s">
        <v>906</v>
      </c>
      <c r="F194" s="3" t="s">
        <v>177</v>
      </c>
      <c r="G194" s="3">
        <v>20018</v>
      </c>
      <c r="H194" s="3" t="s">
        <v>339</v>
      </c>
      <c r="I194" s="8">
        <v>7288</v>
      </c>
      <c r="J194" s="3">
        <v>7117</v>
      </c>
      <c r="K194" s="3">
        <v>7685</v>
      </c>
      <c r="L194" s="3">
        <v>8941</v>
      </c>
      <c r="M194" s="24">
        <v>9980</v>
      </c>
      <c r="N194" s="93">
        <f t="shared" si="30"/>
        <v>19.02168</v>
      </c>
      <c r="O194" s="92">
        <f t="shared" si="31"/>
        <v>16.853056000000002</v>
      </c>
      <c r="P194" s="92">
        <f t="shared" si="32"/>
        <v>18.198079999999997</v>
      </c>
      <c r="Q194" s="92">
        <f t="shared" si="33"/>
        <v>21.172288000000002</v>
      </c>
      <c r="R194" s="94">
        <f t="shared" si="34"/>
        <v>23.632639999999999</v>
      </c>
      <c r="S194" s="3">
        <v>1007.15</v>
      </c>
      <c r="T194" s="3">
        <v>874.16</v>
      </c>
      <c r="U194" s="3">
        <v>1057.48</v>
      </c>
      <c r="V194" s="3">
        <v>1086.57</v>
      </c>
      <c r="W194" s="24">
        <v>1106.21</v>
      </c>
      <c r="X194" s="92">
        <f t="shared" si="35"/>
        <v>2.7111359999999998</v>
      </c>
      <c r="Y194" s="92">
        <f t="shared" si="36"/>
        <v>2.3557270000000003</v>
      </c>
      <c r="Z194" s="92">
        <f t="shared" si="37"/>
        <v>2.5437350000000003</v>
      </c>
      <c r="AA194" s="92">
        <f t="shared" si="38"/>
        <v>2.9594710000000002</v>
      </c>
      <c r="AB194" s="92">
        <f t="shared" si="39"/>
        <v>3.3033800000000002</v>
      </c>
      <c r="AC194" s="91" t="s">
        <v>1511</v>
      </c>
      <c r="AD194" s="91" t="s">
        <v>292</v>
      </c>
      <c r="AE194" s="91">
        <v>3.46</v>
      </c>
      <c r="AF194" s="234">
        <v>41193</v>
      </c>
      <c r="AG194" s="91" t="s">
        <v>309</v>
      </c>
    </row>
    <row r="195" spans="1:33" x14ac:dyDescent="0.25">
      <c r="A195" s="3" t="s">
        <v>907</v>
      </c>
      <c r="B195" s="35" t="s">
        <v>908</v>
      </c>
      <c r="C195" s="3" t="s">
        <v>434</v>
      </c>
      <c r="D195" s="3" t="s">
        <v>337</v>
      </c>
      <c r="E195" s="3" t="s">
        <v>909</v>
      </c>
      <c r="F195" s="3" t="s">
        <v>556</v>
      </c>
      <c r="G195" s="3">
        <v>20540</v>
      </c>
      <c r="H195" s="3" t="s">
        <v>339</v>
      </c>
      <c r="I195" s="8">
        <v>14383</v>
      </c>
      <c r="J195" s="3">
        <v>26803</v>
      </c>
      <c r="K195" s="3">
        <v>18924</v>
      </c>
      <c r="L195" s="3">
        <v>21991</v>
      </c>
      <c r="M195" s="24">
        <v>24156</v>
      </c>
      <c r="N195" s="93">
        <f t="shared" si="30"/>
        <v>37.539629999999995</v>
      </c>
      <c r="O195" s="92">
        <f t="shared" si="31"/>
        <v>63.469503999999993</v>
      </c>
      <c r="P195" s="92">
        <f t="shared" si="32"/>
        <v>44.812032000000002</v>
      </c>
      <c r="Q195" s="92">
        <f t="shared" si="33"/>
        <v>52.074687999999995</v>
      </c>
      <c r="R195" s="94">
        <f t="shared" si="34"/>
        <v>57.201407999999994</v>
      </c>
      <c r="S195" s="3">
        <v>1688.31</v>
      </c>
      <c r="T195" s="3">
        <v>2915.89</v>
      </c>
      <c r="U195" s="3">
        <v>2578.4</v>
      </c>
      <c r="V195" s="3">
        <v>2631.33</v>
      </c>
      <c r="W195" s="24">
        <v>2814.6</v>
      </c>
      <c r="X195" s="92">
        <f t="shared" si="35"/>
        <v>5.3504759999999996</v>
      </c>
      <c r="Y195" s="92">
        <f t="shared" si="36"/>
        <v>8.8717930000000003</v>
      </c>
      <c r="Z195" s="92">
        <f t="shared" si="37"/>
        <v>6.2638439999999997</v>
      </c>
      <c r="AA195" s="92">
        <f t="shared" si="38"/>
        <v>7.2790210000000011</v>
      </c>
      <c r="AB195" s="92">
        <f t="shared" si="39"/>
        <v>7.9956360000000002</v>
      </c>
      <c r="AC195" s="91" t="s">
        <v>1511</v>
      </c>
      <c r="AD195" s="91" t="s">
        <v>292</v>
      </c>
      <c r="AE195" s="91">
        <v>3.46</v>
      </c>
      <c r="AF195" s="234">
        <v>40136</v>
      </c>
      <c r="AG195" s="91" t="s">
        <v>309</v>
      </c>
    </row>
    <row r="196" spans="1:33" x14ac:dyDescent="0.25">
      <c r="A196" s="3" t="s">
        <v>910</v>
      </c>
      <c r="B196" s="35" t="s">
        <v>911</v>
      </c>
      <c r="C196" s="3" t="s">
        <v>630</v>
      </c>
      <c r="D196" s="3" t="s">
        <v>912</v>
      </c>
      <c r="E196" s="3" t="s">
        <v>913</v>
      </c>
      <c r="F196" s="3" t="s">
        <v>914</v>
      </c>
      <c r="G196" s="3">
        <v>20230</v>
      </c>
      <c r="H196" s="3" t="s">
        <v>339</v>
      </c>
      <c r="I196" s="8">
        <v>36153</v>
      </c>
      <c r="J196" s="3">
        <v>30877</v>
      </c>
      <c r="K196" s="3">
        <v>36412</v>
      </c>
      <c r="L196" s="3">
        <v>37520</v>
      </c>
      <c r="M196" s="24">
        <v>38242</v>
      </c>
      <c r="N196" s="93">
        <f t="shared" si="30"/>
        <v>94.35933</v>
      </c>
      <c r="O196" s="92">
        <f t="shared" si="31"/>
        <v>73.116735999999989</v>
      </c>
      <c r="P196" s="92">
        <f t="shared" si="32"/>
        <v>86.223615999999993</v>
      </c>
      <c r="Q196" s="92">
        <f t="shared" si="33"/>
        <v>88.847359999999995</v>
      </c>
      <c r="R196" s="94">
        <f t="shared" si="34"/>
        <v>90.557056000000003</v>
      </c>
      <c r="S196" s="3">
        <v>5179.6899999999996</v>
      </c>
      <c r="T196" s="3">
        <v>4857.2700000000004</v>
      </c>
      <c r="U196" s="3">
        <v>5157.71</v>
      </c>
      <c r="V196" s="3">
        <v>5282.55</v>
      </c>
      <c r="W196" s="24">
        <v>5541.42</v>
      </c>
      <c r="X196" s="92">
        <f t="shared" si="35"/>
        <v>13.448915999999999</v>
      </c>
      <c r="Y196" s="92">
        <f t="shared" si="36"/>
        <v>10.220287000000001</v>
      </c>
      <c r="Z196" s="92">
        <f t="shared" si="37"/>
        <v>12.052372000000002</v>
      </c>
      <c r="AA196" s="92">
        <f t="shared" si="38"/>
        <v>12.419120000000001</v>
      </c>
      <c r="AB196" s="92">
        <f t="shared" si="39"/>
        <v>12.658102000000001</v>
      </c>
      <c r="AC196" s="91" t="s">
        <v>1511</v>
      </c>
      <c r="AD196" s="91" t="s">
        <v>226</v>
      </c>
      <c r="AE196" s="91">
        <v>16</v>
      </c>
      <c r="AF196" s="234">
        <v>40140</v>
      </c>
      <c r="AG196" s="91" t="s">
        <v>309</v>
      </c>
    </row>
    <row r="197" spans="1:33" x14ac:dyDescent="0.25">
      <c r="A197" s="5" t="s">
        <v>915</v>
      </c>
      <c r="B197" s="35" t="s">
        <v>916</v>
      </c>
      <c r="C197" s="3" t="s">
        <v>630</v>
      </c>
      <c r="D197" s="3" t="s">
        <v>912</v>
      </c>
      <c r="E197" s="5" t="s">
        <v>917</v>
      </c>
      <c r="F197" s="3" t="s">
        <v>914</v>
      </c>
      <c r="G197" s="3">
        <v>20230</v>
      </c>
      <c r="H197" s="3" t="s">
        <v>339</v>
      </c>
      <c r="I197" s="8">
        <v>36735</v>
      </c>
      <c r="J197" s="3">
        <v>37803</v>
      </c>
      <c r="K197" s="3">
        <v>37606</v>
      </c>
      <c r="L197" s="5">
        <v>37516</v>
      </c>
      <c r="M197" s="24">
        <v>36249</v>
      </c>
      <c r="N197" s="93">
        <f t="shared" si="30"/>
        <v>95.878349999999998</v>
      </c>
      <c r="O197" s="92">
        <f t="shared" si="31"/>
        <v>89.517504000000002</v>
      </c>
      <c r="P197" s="92">
        <f t="shared" si="32"/>
        <v>89.051007999999996</v>
      </c>
      <c r="Q197" s="92">
        <f t="shared" si="33"/>
        <v>88.837887999999992</v>
      </c>
      <c r="R197" s="94">
        <f t="shared" si="34"/>
        <v>85.837631999999999</v>
      </c>
      <c r="S197" s="3">
        <v>5401.93</v>
      </c>
      <c r="T197" s="3">
        <v>5392.56</v>
      </c>
      <c r="U197" s="3">
        <v>5120.16</v>
      </c>
      <c r="V197" s="3">
        <v>5215.3</v>
      </c>
      <c r="W197" s="24">
        <v>5232.5</v>
      </c>
      <c r="X197" s="92">
        <f t="shared" si="35"/>
        <v>13.665419999999999</v>
      </c>
      <c r="Y197" s="92">
        <f t="shared" si="36"/>
        <v>12.512793000000002</v>
      </c>
      <c r="Z197" s="92">
        <f t="shared" si="37"/>
        <v>12.447586000000001</v>
      </c>
      <c r="AA197" s="92">
        <f t="shared" si="38"/>
        <v>12.417796000000001</v>
      </c>
      <c r="AB197" s="92">
        <f t="shared" si="39"/>
        <v>11.998419</v>
      </c>
      <c r="AC197" s="91" t="s">
        <v>1511</v>
      </c>
      <c r="AD197" s="91" t="s">
        <v>226</v>
      </c>
      <c r="AE197" s="91">
        <v>16</v>
      </c>
      <c r="AF197" s="234">
        <v>40140</v>
      </c>
      <c r="AG197" s="91" t="s">
        <v>309</v>
      </c>
    </row>
    <row r="198" spans="1:33" x14ac:dyDescent="0.25">
      <c r="A198" s="3" t="s">
        <v>918</v>
      </c>
      <c r="B198" s="35" t="s">
        <v>919</v>
      </c>
      <c r="C198" s="3" t="s">
        <v>630</v>
      </c>
      <c r="D198" s="3" t="s">
        <v>920</v>
      </c>
      <c r="E198" s="3" t="s">
        <v>921</v>
      </c>
      <c r="F198" s="3" t="s">
        <v>632</v>
      </c>
      <c r="G198" s="3"/>
      <c r="H198" s="3" t="s">
        <v>339</v>
      </c>
      <c r="I198" s="8">
        <v>37</v>
      </c>
      <c r="J198" s="3">
        <v>1589</v>
      </c>
      <c r="K198" s="3">
        <v>4632</v>
      </c>
      <c r="L198" s="3">
        <v>3850</v>
      </c>
      <c r="M198" s="24">
        <v>3824</v>
      </c>
      <c r="N198" s="93">
        <f t="shared" si="30"/>
        <v>9.6569999999999989E-2</v>
      </c>
      <c r="O198" s="92">
        <f t="shared" si="31"/>
        <v>3.7627519999999999</v>
      </c>
      <c r="P198" s="92">
        <f t="shared" si="32"/>
        <v>10.968575999999999</v>
      </c>
      <c r="Q198" s="92">
        <f t="shared" si="33"/>
        <v>9.1167999999999996</v>
      </c>
      <c r="R198" s="94">
        <f t="shared" si="34"/>
        <v>9.0552320000000002</v>
      </c>
      <c r="S198" s="3">
        <v>85.34</v>
      </c>
      <c r="T198" s="3">
        <v>290.04000000000002</v>
      </c>
      <c r="U198" s="3">
        <v>626.46</v>
      </c>
      <c r="V198" s="3">
        <v>505.2</v>
      </c>
      <c r="W198" s="24">
        <v>476.73</v>
      </c>
      <c r="X198" s="92">
        <f t="shared" si="35"/>
        <v>1.3764E-2</v>
      </c>
      <c r="Y198" s="92">
        <f t="shared" si="36"/>
        <v>0.52595900000000007</v>
      </c>
      <c r="Z198" s="92">
        <f t="shared" si="37"/>
        <v>1.5331920000000001</v>
      </c>
      <c r="AA198" s="92">
        <f t="shared" si="38"/>
        <v>1.2743500000000001</v>
      </c>
      <c r="AB198" s="92">
        <f t="shared" si="39"/>
        <v>1.2657440000000002</v>
      </c>
      <c r="AC198" s="91" t="s">
        <v>1511</v>
      </c>
      <c r="AD198" s="91" t="s">
        <v>292</v>
      </c>
      <c r="AE198" s="91">
        <v>2.2999999999999998</v>
      </c>
      <c r="AF198" s="234">
        <v>41229</v>
      </c>
      <c r="AG198" s="91" t="s">
        <v>309</v>
      </c>
    </row>
    <row r="199" spans="1:33" x14ac:dyDescent="0.25">
      <c r="A199" s="3" t="s">
        <v>922</v>
      </c>
      <c r="B199" s="35" t="s">
        <v>923</v>
      </c>
      <c r="C199" s="3" t="s">
        <v>434</v>
      </c>
      <c r="D199" s="3" t="s">
        <v>924</v>
      </c>
      <c r="E199" s="3" t="s">
        <v>925</v>
      </c>
      <c r="F199" s="3" t="s">
        <v>926</v>
      </c>
      <c r="G199" s="3">
        <v>20590</v>
      </c>
      <c r="H199" s="3" t="s">
        <v>339</v>
      </c>
      <c r="I199" s="8">
        <v>8401</v>
      </c>
      <c r="J199" s="3">
        <v>8516</v>
      </c>
      <c r="K199" s="3">
        <v>8453</v>
      </c>
      <c r="L199" s="3">
        <v>7976</v>
      </c>
      <c r="M199" s="24">
        <v>9249</v>
      </c>
      <c r="N199" s="93">
        <f t="shared" si="30"/>
        <v>21.92661</v>
      </c>
      <c r="O199" s="92">
        <f t="shared" si="31"/>
        <v>20.165887999999999</v>
      </c>
      <c r="P199" s="92">
        <f t="shared" si="32"/>
        <v>20.016703999999997</v>
      </c>
      <c r="Q199" s="92">
        <f t="shared" si="33"/>
        <v>18.887167999999999</v>
      </c>
      <c r="R199" s="94">
        <f t="shared" si="34"/>
        <v>21.901631999999999</v>
      </c>
      <c r="S199" s="3">
        <v>1266.74</v>
      </c>
      <c r="T199" s="3">
        <v>1247.22</v>
      </c>
      <c r="U199" s="3">
        <v>1202.5999999999999</v>
      </c>
      <c r="V199" s="3">
        <v>1059.68</v>
      </c>
      <c r="W199" s="24">
        <v>1163.27</v>
      </c>
      <c r="X199" s="92">
        <f t="shared" si="35"/>
        <v>3.1251720000000001</v>
      </c>
      <c r="Y199" s="92">
        <f t="shared" si="36"/>
        <v>2.8187960000000003</v>
      </c>
      <c r="Z199" s="92">
        <f t="shared" si="37"/>
        <v>2.7979430000000001</v>
      </c>
      <c r="AA199" s="92">
        <f t="shared" si="38"/>
        <v>2.640056</v>
      </c>
      <c r="AB199" s="92">
        <f t="shared" si="39"/>
        <v>3.0614190000000003</v>
      </c>
      <c r="AC199" s="91" t="s">
        <v>1511</v>
      </c>
      <c r="AD199" s="91" t="s">
        <v>292</v>
      </c>
      <c r="AE199" s="91">
        <v>4.9000000000000004</v>
      </c>
      <c r="AF199" s="234">
        <v>40427</v>
      </c>
      <c r="AG199" s="91" t="s">
        <v>309</v>
      </c>
    </row>
    <row r="200" spans="1:33" x14ac:dyDescent="0.25">
      <c r="A200" s="3" t="s">
        <v>336</v>
      </c>
      <c r="B200" s="35" t="s">
        <v>927</v>
      </c>
      <c r="C200" s="3" t="s">
        <v>401</v>
      </c>
      <c r="D200" s="3" t="s">
        <v>337</v>
      </c>
      <c r="E200" s="3" t="s">
        <v>338</v>
      </c>
      <c r="F200" s="3" t="s">
        <v>250</v>
      </c>
      <c r="G200" s="3">
        <v>20400</v>
      </c>
      <c r="H200" s="3" t="s">
        <v>339</v>
      </c>
      <c r="I200" s="8">
        <v>51410</v>
      </c>
      <c r="J200" s="3">
        <v>48623</v>
      </c>
      <c r="K200" s="3">
        <v>54951</v>
      </c>
      <c r="L200" s="3">
        <v>56817</v>
      </c>
      <c r="M200" s="24">
        <v>60346</v>
      </c>
      <c r="N200" s="93">
        <f t="shared" si="30"/>
        <v>134.18010000000001</v>
      </c>
      <c r="O200" s="92">
        <f t="shared" si="31"/>
        <v>115.139264</v>
      </c>
      <c r="P200" s="92">
        <f t="shared" si="32"/>
        <v>130.12396799999999</v>
      </c>
      <c r="Q200" s="92">
        <f t="shared" si="33"/>
        <v>134.54265599999999</v>
      </c>
      <c r="R200" s="94">
        <f t="shared" si="34"/>
        <v>142.89932799999997</v>
      </c>
      <c r="S200" s="3">
        <v>6932.34</v>
      </c>
      <c r="T200" s="3">
        <v>6348.09</v>
      </c>
      <c r="U200" s="3">
        <v>6576.44</v>
      </c>
      <c r="V200" s="3">
        <v>6940.78</v>
      </c>
      <c r="W200" s="24">
        <v>7071.82</v>
      </c>
      <c r="X200" s="92">
        <f t="shared" si="35"/>
        <v>19.12452</v>
      </c>
      <c r="Y200" s="92">
        <f t="shared" si="36"/>
        <v>16.094213</v>
      </c>
      <c r="Z200" s="92">
        <f t="shared" si="37"/>
        <v>18.188781000000002</v>
      </c>
      <c r="AA200" s="92">
        <f t="shared" si="38"/>
        <v>18.806426999999999</v>
      </c>
      <c r="AB200" s="92">
        <f t="shared" si="39"/>
        <v>19.974526000000001</v>
      </c>
      <c r="AC200" s="91" t="s">
        <v>1511</v>
      </c>
      <c r="AD200" s="91" t="s">
        <v>226</v>
      </c>
      <c r="AE200" s="91">
        <v>17.32</v>
      </c>
      <c r="AF200" s="234">
        <v>40113</v>
      </c>
      <c r="AG200" s="91" t="s">
        <v>309</v>
      </c>
    </row>
    <row r="201" spans="1:33" x14ac:dyDescent="0.25">
      <c r="A201" s="3" t="s">
        <v>928</v>
      </c>
      <c r="B201" s="35" t="s">
        <v>929</v>
      </c>
      <c r="C201" s="3" t="s">
        <v>446</v>
      </c>
      <c r="D201" s="3" t="s">
        <v>930</v>
      </c>
      <c r="E201" s="3" t="s">
        <v>931</v>
      </c>
      <c r="F201" s="3" t="s">
        <v>173</v>
      </c>
      <c r="G201" s="3">
        <v>20700</v>
      </c>
      <c r="H201" s="3" t="s">
        <v>339</v>
      </c>
      <c r="I201" s="8">
        <v>11912</v>
      </c>
      <c r="J201" s="3">
        <v>9324</v>
      </c>
      <c r="K201" s="3">
        <v>11278</v>
      </c>
      <c r="L201" s="3">
        <v>12706</v>
      </c>
      <c r="M201" s="24">
        <v>11035</v>
      </c>
      <c r="N201" s="93">
        <f t="shared" si="30"/>
        <v>31.090319999999998</v>
      </c>
      <c r="O201" s="92">
        <f t="shared" si="31"/>
        <v>22.079232000000001</v>
      </c>
      <c r="P201" s="92">
        <f t="shared" si="32"/>
        <v>26.706303999999999</v>
      </c>
      <c r="Q201" s="92">
        <f t="shared" si="33"/>
        <v>30.087807999999999</v>
      </c>
      <c r="R201" s="94">
        <f t="shared" si="34"/>
        <v>26.130879999999998</v>
      </c>
      <c r="S201" s="3">
        <v>1955.74</v>
      </c>
      <c r="T201" s="3">
        <v>1415.71</v>
      </c>
      <c r="U201" s="3">
        <v>1836.94</v>
      </c>
      <c r="V201" s="3">
        <v>1962.61</v>
      </c>
      <c r="W201" s="24">
        <v>1712.46</v>
      </c>
      <c r="X201" s="92">
        <f t="shared" si="35"/>
        <v>4.4312640000000005</v>
      </c>
      <c r="Y201" s="92">
        <f t="shared" si="36"/>
        <v>3.0862440000000002</v>
      </c>
      <c r="Z201" s="92">
        <f t="shared" si="37"/>
        <v>3.7330179999999999</v>
      </c>
      <c r="AA201" s="92">
        <f t="shared" si="38"/>
        <v>4.2056860000000009</v>
      </c>
      <c r="AB201" s="92">
        <f t="shared" si="39"/>
        <v>3.6525850000000002</v>
      </c>
      <c r="AC201" s="91" t="s">
        <v>1511</v>
      </c>
      <c r="AD201" s="91" t="s">
        <v>292</v>
      </c>
      <c r="AE201" s="91">
        <v>3.46</v>
      </c>
      <c r="AF201" s="234">
        <v>40137</v>
      </c>
      <c r="AG201" s="91" t="s">
        <v>309</v>
      </c>
    </row>
    <row r="202" spans="1:33" ht="27" x14ac:dyDescent="0.25">
      <c r="A202" s="3" t="s">
        <v>932</v>
      </c>
      <c r="B202" s="35" t="s">
        <v>933</v>
      </c>
      <c r="C202" s="3" t="s">
        <v>573</v>
      </c>
      <c r="D202" s="3" t="s">
        <v>934</v>
      </c>
      <c r="E202" s="3" t="s">
        <v>935</v>
      </c>
      <c r="F202" s="3" t="s">
        <v>936</v>
      </c>
      <c r="G202" s="3">
        <v>20215</v>
      </c>
      <c r="H202" s="3" t="s">
        <v>339</v>
      </c>
      <c r="I202" s="8">
        <v>3093</v>
      </c>
      <c r="J202" s="3">
        <v>2747</v>
      </c>
      <c r="K202" s="3">
        <v>2552</v>
      </c>
      <c r="L202" s="3">
        <v>2823</v>
      </c>
      <c r="M202" s="24">
        <v>2807</v>
      </c>
      <c r="N202" s="93">
        <f t="shared" si="30"/>
        <v>8.07273</v>
      </c>
      <c r="O202" s="92">
        <f t="shared" si="31"/>
        <v>6.5048959999999996</v>
      </c>
      <c r="P202" s="92">
        <f t="shared" si="32"/>
        <v>6.0431359999999996</v>
      </c>
      <c r="Q202" s="92">
        <f t="shared" si="33"/>
        <v>6.6848639999999993</v>
      </c>
      <c r="R202" s="94">
        <f t="shared" si="34"/>
        <v>6.6469759999999996</v>
      </c>
      <c r="S202" s="3">
        <v>403.69</v>
      </c>
      <c r="T202" s="3">
        <v>328.72</v>
      </c>
      <c r="U202" s="3">
        <v>349.37</v>
      </c>
      <c r="V202" s="3">
        <v>346.67</v>
      </c>
      <c r="W202" s="24">
        <v>340.04</v>
      </c>
      <c r="X202" s="92">
        <f t="shared" si="35"/>
        <v>1.150596</v>
      </c>
      <c r="Y202" s="92">
        <f t="shared" si="36"/>
        <v>0.90925700000000009</v>
      </c>
      <c r="Z202" s="92">
        <f t="shared" si="37"/>
        <v>0.84471200000000002</v>
      </c>
      <c r="AA202" s="92">
        <f t="shared" si="38"/>
        <v>0.93441300000000005</v>
      </c>
      <c r="AB202" s="92">
        <f t="shared" si="39"/>
        <v>0.92911700000000008</v>
      </c>
      <c r="AC202" s="91" t="s">
        <v>1511</v>
      </c>
      <c r="AD202" s="91" t="s">
        <v>292</v>
      </c>
      <c r="AE202" s="91">
        <v>1.1499999999999999</v>
      </c>
      <c r="AF202" s="234">
        <v>40857</v>
      </c>
      <c r="AG202" s="91" t="s">
        <v>309</v>
      </c>
    </row>
    <row r="203" spans="1:33" x14ac:dyDescent="0.25">
      <c r="A203" s="3" t="s">
        <v>937</v>
      </c>
      <c r="B203" s="35" t="s">
        <v>938</v>
      </c>
      <c r="C203" s="3" t="s">
        <v>446</v>
      </c>
      <c r="D203" s="3" t="s">
        <v>939</v>
      </c>
      <c r="E203" s="3" t="s">
        <v>940</v>
      </c>
      <c r="F203" s="3" t="s">
        <v>353</v>
      </c>
      <c r="G203" s="3">
        <v>20740</v>
      </c>
      <c r="H203" s="3" t="s">
        <v>339</v>
      </c>
      <c r="I203" s="8">
        <v>2941</v>
      </c>
      <c r="J203" s="3">
        <v>3459</v>
      </c>
      <c r="K203" s="3">
        <v>3203</v>
      </c>
      <c r="L203" s="3">
        <v>3458</v>
      </c>
      <c r="M203" s="24">
        <v>3678</v>
      </c>
      <c r="N203" s="93">
        <f t="shared" si="30"/>
        <v>7.6760099999999989</v>
      </c>
      <c r="O203" s="92">
        <f t="shared" si="31"/>
        <v>8.1909119999999991</v>
      </c>
      <c r="P203" s="92">
        <f t="shared" si="32"/>
        <v>7.5847039999999994</v>
      </c>
      <c r="Q203" s="92">
        <f t="shared" si="33"/>
        <v>8.1885440000000003</v>
      </c>
      <c r="R203" s="94">
        <f t="shared" si="34"/>
        <v>8.709503999999999</v>
      </c>
      <c r="S203" s="3">
        <v>519.16999999999996</v>
      </c>
      <c r="T203" s="3">
        <v>550.6</v>
      </c>
      <c r="U203" s="3">
        <v>552.78</v>
      </c>
      <c r="V203" s="3">
        <v>568.9</v>
      </c>
      <c r="W203" s="24">
        <v>564.01</v>
      </c>
      <c r="X203" s="92">
        <f t="shared" si="35"/>
        <v>1.0940519999999998</v>
      </c>
      <c r="Y203" s="92">
        <f t="shared" si="36"/>
        <v>1.1449290000000001</v>
      </c>
      <c r="Z203" s="92">
        <f t="shared" si="37"/>
        <v>1.0601929999999999</v>
      </c>
      <c r="AA203" s="92">
        <f t="shared" si="38"/>
        <v>1.144598</v>
      </c>
      <c r="AB203" s="92">
        <f t="shared" si="39"/>
        <v>1.2174180000000001</v>
      </c>
      <c r="AC203" s="91" t="s">
        <v>1511</v>
      </c>
      <c r="AD203" s="91" t="s">
        <v>292</v>
      </c>
      <c r="AE203" s="91">
        <v>3.5</v>
      </c>
      <c r="AF203" s="234">
        <v>40757</v>
      </c>
      <c r="AG203" s="91" t="s">
        <v>309</v>
      </c>
    </row>
    <row r="204" spans="1:33" x14ac:dyDescent="0.25">
      <c r="A204" s="3" t="s">
        <v>941</v>
      </c>
      <c r="B204" s="35" t="s">
        <v>942</v>
      </c>
      <c r="C204" s="3" t="s">
        <v>866</v>
      </c>
      <c r="D204" s="3" t="s">
        <v>943</v>
      </c>
      <c r="E204" s="3" t="s">
        <v>944</v>
      </c>
      <c r="F204" s="3" t="s">
        <v>945</v>
      </c>
      <c r="G204" s="3">
        <v>20159</v>
      </c>
      <c r="H204" s="3" t="s">
        <v>339</v>
      </c>
      <c r="I204" s="8">
        <v>10464</v>
      </c>
      <c r="J204" s="3">
        <v>11735</v>
      </c>
      <c r="K204" s="3">
        <v>18155</v>
      </c>
      <c r="L204" s="3">
        <v>18185</v>
      </c>
      <c r="M204" s="24">
        <v>19506</v>
      </c>
      <c r="N204" s="93">
        <f t="shared" si="30"/>
        <v>27.311039999999998</v>
      </c>
      <c r="O204" s="92">
        <f t="shared" si="31"/>
        <v>27.78848</v>
      </c>
      <c r="P204" s="92">
        <f t="shared" si="32"/>
        <v>42.991039999999998</v>
      </c>
      <c r="Q204" s="92">
        <f t="shared" si="33"/>
        <v>43.062079999999995</v>
      </c>
      <c r="R204" s="94">
        <f t="shared" si="34"/>
        <v>46.190207999999998</v>
      </c>
      <c r="S204" s="3">
        <v>1502.26</v>
      </c>
      <c r="T204" s="3">
        <v>1445.99</v>
      </c>
      <c r="U204" s="3">
        <v>2264.91</v>
      </c>
      <c r="V204" s="3">
        <v>2120.23</v>
      </c>
      <c r="W204" s="24">
        <v>2214.31</v>
      </c>
      <c r="X204" s="92">
        <f t="shared" si="35"/>
        <v>3.8926080000000001</v>
      </c>
      <c r="Y204" s="92">
        <f t="shared" si="36"/>
        <v>3.8842850000000002</v>
      </c>
      <c r="Z204" s="92">
        <f t="shared" si="37"/>
        <v>6.0093050000000003</v>
      </c>
      <c r="AA204" s="92">
        <f t="shared" si="38"/>
        <v>6.019235000000001</v>
      </c>
      <c r="AB204" s="92">
        <f t="shared" si="39"/>
        <v>6.4564859999999999</v>
      </c>
      <c r="AC204" s="91" t="s">
        <v>1511</v>
      </c>
      <c r="AD204" s="91" t="s">
        <v>292</v>
      </c>
      <c r="AE204" s="91" t="s">
        <v>946</v>
      </c>
      <c r="AF204" s="234">
        <v>40431</v>
      </c>
      <c r="AG204" s="91" t="s">
        <v>309</v>
      </c>
    </row>
    <row r="205" spans="1:33" ht="27" x14ac:dyDescent="0.25">
      <c r="A205" s="5" t="s">
        <v>947</v>
      </c>
      <c r="B205" s="35" t="s">
        <v>948</v>
      </c>
      <c r="C205" s="3" t="s">
        <v>510</v>
      </c>
      <c r="D205" s="3" t="s">
        <v>949</v>
      </c>
      <c r="E205" s="5" t="s">
        <v>950</v>
      </c>
      <c r="F205" s="3" t="s">
        <v>254</v>
      </c>
      <c r="G205" s="3">
        <v>20160</v>
      </c>
      <c r="H205" s="3" t="s">
        <v>339</v>
      </c>
      <c r="I205" s="8">
        <v>2531</v>
      </c>
      <c r="J205" s="3">
        <v>4017</v>
      </c>
      <c r="K205" s="3">
        <v>4277</v>
      </c>
      <c r="L205" s="5">
        <v>5028</v>
      </c>
      <c r="M205" s="24">
        <v>5397</v>
      </c>
      <c r="N205" s="93">
        <f t="shared" si="30"/>
        <v>6.6059099999999997</v>
      </c>
      <c r="O205" s="92">
        <f t="shared" si="31"/>
        <v>9.5122559999999989</v>
      </c>
      <c r="P205" s="92">
        <f t="shared" si="32"/>
        <v>10.127936</v>
      </c>
      <c r="Q205" s="92">
        <f t="shared" si="33"/>
        <v>11.906304</v>
      </c>
      <c r="R205" s="94">
        <f t="shared" si="34"/>
        <v>12.780096</v>
      </c>
      <c r="S205" s="3">
        <v>419.41</v>
      </c>
      <c r="T205" s="3">
        <v>613.52</v>
      </c>
      <c r="U205" s="3">
        <v>701.91</v>
      </c>
      <c r="V205" s="3">
        <v>725.42</v>
      </c>
      <c r="W205" s="24">
        <v>729.54</v>
      </c>
      <c r="X205" s="92">
        <f t="shared" si="35"/>
        <v>0.94153200000000004</v>
      </c>
      <c r="Y205" s="92">
        <f t="shared" si="36"/>
        <v>1.3296269999999999</v>
      </c>
      <c r="Z205" s="92">
        <f t="shared" si="37"/>
        <v>1.4156870000000001</v>
      </c>
      <c r="AA205" s="92">
        <f t="shared" si="38"/>
        <v>1.6642680000000001</v>
      </c>
      <c r="AB205" s="92">
        <f t="shared" si="39"/>
        <v>1.7864070000000001</v>
      </c>
      <c r="AC205" s="91" t="s">
        <v>1511</v>
      </c>
      <c r="AD205" s="91" t="s">
        <v>292</v>
      </c>
      <c r="AE205" s="91">
        <v>3.46</v>
      </c>
      <c r="AF205" s="234">
        <v>42139</v>
      </c>
      <c r="AG205" s="91" t="s">
        <v>309</v>
      </c>
    </row>
    <row r="206" spans="1:33" x14ac:dyDescent="0.25">
      <c r="A206" s="3" t="s">
        <v>951</v>
      </c>
      <c r="B206" s="35" t="s">
        <v>952</v>
      </c>
      <c r="C206" s="3" t="s">
        <v>442</v>
      </c>
      <c r="D206" s="3" t="s">
        <v>953</v>
      </c>
      <c r="E206" s="3" t="s">
        <v>954</v>
      </c>
      <c r="F206" s="3" t="s">
        <v>444</v>
      </c>
      <c r="G206" s="3">
        <v>20115</v>
      </c>
      <c r="H206" s="3" t="s">
        <v>339</v>
      </c>
      <c r="I206" s="8">
        <v>0</v>
      </c>
      <c r="J206" s="3">
        <v>0</v>
      </c>
      <c r="K206" s="3">
        <v>1092</v>
      </c>
      <c r="L206" s="3">
        <v>1197</v>
      </c>
      <c r="M206" s="24">
        <v>2419</v>
      </c>
      <c r="N206" s="93">
        <f t="shared" si="30"/>
        <v>0</v>
      </c>
      <c r="O206" s="92">
        <f t="shared" si="31"/>
        <v>0</v>
      </c>
      <c r="P206" s="92">
        <f t="shared" si="32"/>
        <v>2.5858559999999997</v>
      </c>
      <c r="Q206" s="92">
        <f t="shared" si="33"/>
        <v>2.8344959999999997</v>
      </c>
      <c r="R206" s="94">
        <f t="shared" si="34"/>
        <v>5.728192</v>
      </c>
      <c r="S206" s="3">
        <v>0</v>
      </c>
      <c r="T206" s="3">
        <v>0</v>
      </c>
      <c r="U206" s="3">
        <v>325.33999999999997</v>
      </c>
      <c r="V206" s="3">
        <v>356.77</v>
      </c>
      <c r="W206" s="24">
        <v>467.31</v>
      </c>
      <c r="X206" s="92">
        <f t="shared" si="35"/>
        <v>0</v>
      </c>
      <c r="Y206" s="92">
        <f t="shared" si="36"/>
        <v>0</v>
      </c>
      <c r="Z206" s="92">
        <f t="shared" si="37"/>
        <v>0.361452</v>
      </c>
      <c r="AA206" s="92">
        <f t="shared" si="38"/>
        <v>0.39620699999999998</v>
      </c>
      <c r="AB206" s="92">
        <f t="shared" si="39"/>
        <v>0.8006890000000001</v>
      </c>
      <c r="AC206" s="91" t="s">
        <v>1511</v>
      </c>
      <c r="AD206" s="91" t="s">
        <v>292</v>
      </c>
      <c r="AE206" s="91">
        <v>4.9000000000000004</v>
      </c>
      <c r="AF206" s="234">
        <v>42788</v>
      </c>
      <c r="AG206" s="91" t="s">
        <v>309</v>
      </c>
    </row>
    <row r="207" spans="1:33" x14ac:dyDescent="0.25">
      <c r="A207" s="3" t="s">
        <v>955</v>
      </c>
      <c r="B207" s="35" t="s">
        <v>956</v>
      </c>
      <c r="C207" s="3" t="s">
        <v>957</v>
      </c>
      <c r="D207" s="3" t="s">
        <v>958</v>
      </c>
      <c r="E207" s="3" t="s">
        <v>959</v>
      </c>
      <c r="F207" s="3" t="s">
        <v>960</v>
      </c>
      <c r="G207" s="3">
        <v>20494</v>
      </c>
      <c r="H207" s="3" t="s">
        <v>339</v>
      </c>
      <c r="I207" s="8">
        <v>0</v>
      </c>
      <c r="J207" s="3">
        <v>3194</v>
      </c>
      <c r="K207" s="3">
        <v>3145</v>
      </c>
      <c r="L207" s="3">
        <v>3444</v>
      </c>
      <c r="M207" s="24">
        <v>3539</v>
      </c>
      <c r="N207" s="93">
        <f t="shared" si="30"/>
        <v>0</v>
      </c>
      <c r="O207" s="92">
        <f t="shared" si="31"/>
        <v>7.5633919999999994</v>
      </c>
      <c r="P207" s="92">
        <f t="shared" si="32"/>
        <v>7.4473599999999998</v>
      </c>
      <c r="Q207" s="92">
        <f t="shared" si="33"/>
        <v>8.1553919999999991</v>
      </c>
      <c r="R207" s="94">
        <f t="shared" si="34"/>
        <v>8.3803519999999985</v>
      </c>
      <c r="S207" s="3">
        <v>0</v>
      </c>
      <c r="T207" s="3">
        <v>507.01</v>
      </c>
      <c r="U207" s="3">
        <v>587.75</v>
      </c>
      <c r="V207" s="3">
        <v>591.14</v>
      </c>
      <c r="W207" s="24">
        <v>565.04</v>
      </c>
      <c r="X207" s="92">
        <f t="shared" si="35"/>
        <v>0</v>
      </c>
      <c r="Y207" s="92">
        <f t="shared" si="36"/>
        <v>1.0572139999999999</v>
      </c>
      <c r="Z207" s="92">
        <f t="shared" si="37"/>
        <v>1.0409950000000001</v>
      </c>
      <c r="AA207" s="92">
        <f t="shared" si="38"/>
        <v>1.1399640000000002</v>
      </c>
      <c r="AB207" s="92">
        <f t="shared" si="39"/>
        <v>1.1714090000000001</v>
      </c>
      <c r="AC207" s="91" t="s">
        <v>1511</v>
      </c>
      <c r="AD207" s="91" t="s">
        <v>292</v>
      </c>
      <c r="AE207" s="91">
        <v>4.5</v>
      </c>
      <c r="AF207" s="234">
        <v>42403</v>
      </c>
      <c r="AG207" s="91" t="s">
        <v>309</v>
      </c>
    </row>
    <row r="208" spans="1:33" x14ac:dyDescent="0.25">
      <c r="A208" s="3" t="s">
        <v>961</v>
      </c>
      <c r="B208" s="35" t="s">
        <v>962</v>
      </c>
      <c r="C208" s="3" t="s">
        <v>957</v>
      </c>
      <c r="D208" s="3" t="s">
        <v>963</v>
      </c>
      <c r="E208" s="3" t="s">
        <v>964</v>
      </c>
      <c r="F208" s="3" t="s">
        <v>965</v>
      </c>
      <c r="G208" s="3">
        <v>20270</v>
      </c>
      <c r="H208" s="3" t="s">
        <v>339</v>
      </c>
      <c r="I208" s="8">
        <v>0</v>
      </c>
      <c r="J208" s="3">
        <v>2093</v>
      </c>
      <c r="K208" s="3">
        <v>2153</v>
      </c>
      <c r="L208" s="3">
        <v>2196</v>
      </c>
      <c r="M208" s="24">
        <v>2287</v>
      </c>
      <c r="N208" s="93">
        <f t="shared" si="30"/>
        <v>0</v>
      </c>
      <c r="O208" s="92">
        <f t="shared" si="31"/>
        <v>4.9562239999999997</v>
      </c>
      <c r="P208" s="92">
        <f t="shared" si="32"/>
        <v>5.0983039999999997</v>
      </c>
      <c r="Q208" s="92">
        <f t="shared" si="33"/>
        <v>5.2001279999999994</v>
      </c>
      <c r="R208" s="94">
        <f t="shared" si="34"/>
        <v>5.415616</v>
      </c>
      <c r="S208" s="3">
        <v>0</v>
      </c>
      <c r="T208" s="3">
        <v>411.15</v>
      </c>
      <c r="U208" s="3">
        <v>464.66</v>
      </c>
      <c r="V208" s="3">
        <v>436.04</v>
      </c>
      <c r="W208" s="24">
        <v>450.07</v>
      </c>
      <c r="X208" s="92">
        <f t="shared" si="35"/>
        <v>0</v>
      </c>
      <c r="Y208" s="92">
        <f t="shared" si="36"/>
        <v>0.69278300000000004</v>
      </c>
      <c r="Z208" s="92">
        <f t="shared" si="37"/>
        <v>0.71264300000000003</v>
      </c>
      <c r="AA208" s="92">
        <f t="shared" si="38"/>
        <v>0.72687600000000008</v>
      </c>
      <c r="AB208" s="92">
        <f t="shared" si="39"/>
        <v>0.75699700000000003</v>
      </c>
      <c r="AC208" s="91" t="s">
        <v>1511</v>
      </c>
      <c r="AD208" s="91" t="s">
        <v>292</v>
      </c>
      <c r="AE208" s="91">
        <v>4.5</v>
      </c>
      <c r="AF208" s="234">
        <v>42403</v>
      </c>
      <c r="AG208" s="91" t="s">
        <v>309</v>
      </c>
    </row>
    <row r="209" spans="1:33" x14ac:dyDescent="0.25">
      <c r="A209" s="3" t="s">
        <v>966</v>
      </c>
      <c r="B209" s="35" t="s">
        <v>967</v>
      </c>
      <c r="C209" s="3" t="s">
        <v>957</v>
      </c>
      <c r="D209" s="3" t="s">
        <v>968</v>
      </c>
      <c r="E209" s="3" t="s">
        <v>969</v>
      </c>
      <c r="F209" s="3" t="s">
        <v>965</v>
      </c>
      <c r="G209" s="3">
        <v>20270</v>
      </c>
      <c r="H209" s="3" t="s">
        <v>339</v>
      </c>
      <c r="I209" s="8">
        <v>0</v>
      </c>
      <c r="J209" s="3">
        <v>2870</v>
      </c>
      <c r="K209" s="3">
        <v>6323</v>
      </c>
      <c r="L209" s="3">
        <v>6585</v>
      </c>
      <c r="M209" s="24">
        <v>7493</v>
      </c>
      <c r="N209" s="93">
        <f t="shared" si="30"/>
        <v>0</v>
      </c>
      <c r="O209" s="92">
        <f t="shared" si="31"/>
        <v>6.7961599999999995</v>
      </c>
      <c r="P209" s="92">
        <f t="shared" si="32"/>
        <v>14.972864</v>
      </c>
      <c r="Q209" s="92">
        <f t="shared" si="33"/>
        <v>15.593279999999998</v>
      </c>
      <c r="R209" s="94">
        <f t="shared" si="34"/>
        <v>17.743423999999997</v>
      </c>
      <c r="S209" s="3">
        <v>0</v>
      </c>
      <c r="T209" s="3">
        <v>420.35</v>
      </c>
      <c r="U209" s="3">
        <v>933.47</v>
      </c>
      <c r="V209" s="3">
        <v>885.67</v>
      </c>
      <c r="W209" s="24">
        <v>929.14</v>
      </c>
      <c r="X209" s="92">
        <f t="shared" si="35"/>
        <v>0</v>
      </c>
      <c r="Y209" s="92">
        <f t="shared" si="36"/>
        <v>0.94996999999999998</v>
      </c>
      <c r="Z209" s="92">
        <f t="shared" si="37"/>
        <v>2.0929129999999998</v>
      </c>
      <c r="AA209" s="92">
        <f t="shared" si="38"/>
        <v>2.1796350000000002</v>
      </c>
      <c r="AB209" s="92">
        <f t="shared" si="39"/>
        <v>2.4801829999999998</v>
      </c>
      <c r="AC209" s="91" t="s">
        <v>1511</v>
      </c>
      <c r="AD209" s="91" t="s">
        <v>292</v>
      </c>
      <c r="AE209" s="91">
        <v>4.5</v>
      </c>
      <c r="AF209" s="234">
        <v>42558</v>
      </c>
      <c r="AG209" s="91" t="s">
        <v>309</v>
      </c>
    </row>
    <row r="210" spans="1:33" x14ac:dyDescent="0.25">
      <c r="A210" s="3" t="s">
        <v>970</v>
      </c>
      <c r="B210" s="35" t="s">
        <v>971</v>
      </c>
      <c r="C210" s="3" t="s">
        <v>608</v>
      </c>
      <c r="D210" s="3" t="s">
        <v>972</v>
      </c>
      <c r="E210" s="3" t="s">
        <v>973</v>
      </c>
      <c r="F210" s="3" t="s">
        <v>974</v>
      </c>
      <c r="G210" s="3">
        <v>20268</v>
      </c>
      <c r="H210" s="3" t="s">
        <v>339</v>
      </c>
      <c r="I210" s="8">
        <v>1545</v>
      </c>
      <c r="J210" s="3">
        <v>4654</v>
      </c>
      <c r="K210" s="3">
        <v>3657</v>
      </c>
      <c r="L210" s="3">
        <v>3633</v>
      </c>
      <c r="M210" s="24">
        <v>4037</v>
      </c>
      <c r="N210" s="93">
        <f t="shared" si="30"/>
        <v>4.0324499999999999</v>
      </c>
      <c r="O210" s="92">
        <f t="shared" si="31"/>
        <v>11.020671999999999</v>
      </c>
      <c r="P210" s="92">
        <f t="shared" si="32"/>
        <v>8.659775999999999</v>
      </c>
      <c r="Q210" s="92">
        <f t="shared" si="33"/>
        <v>8.602943999999999</v>
      </c>
      <c r="R210" s="94">
        <f t="shared" si="34"/>
        <v>9.5596160000000001</v>
      </c>
      <c r="S210" s="3">
        <v>199.72</v>
      </c>
      <c r="T210" s="3">
        <v>543.82000000000005</v>
      </c>
      <c r="U210" s="3">
        <v>547.47</v>
      </c>
      <c r="V210" s="3">
        <v>509.15</v>
      </c>
      <c r="W210" s="24">
        <v>519.52</v>
      </c>
      <c r="X210" s="92">
        <f t="shared" si="35"/>
        <v>0.57474000000000003</v>
      </c>
      <c r="Y210" s="92">
        <f t="shared" si="36"/>
        <v>1.5404740000000001</v>
      </c>
      <c r="Z210" s="92">
        <f t="shared" si="37"/>
        <v>1.2104670000000002</v>
      </c>
      <c r="AA210" s="92">
        <f t="shared" si="38"/>
        <v>1.2025230000000002</v>
      </c>
      <c r="AB210" s="92">
        <f t="shared" si="39"/>
        <v>1.336247</v>
      </c>
      <c r="AC210" s="91" t="s">
        <v>1511</v>
      </c>
      <c r="AD210" s="91" t="s">
        <v>292</v>
      </c>
      <c r="AE210" s="91">
        <v>2.4300000000000002</v>
      </c>
      <c r="AF210" s="234">
        <v>42317</v>
      </c>
      <c r="AG210" s="91" t="s">
        <v>309</v>
      </c>
    </row>
    <row r="211" spans="1:33" x14ac:dyDescent="0.25">
      <c r="A211" s="3" t="s">
        <v>975</v>
      </c>
      <c r="B211" s="35" t="s">
        <v>976</v>
      </c>
      <c r="C211" s="3" t="s">
        <v>573</v>
      </c>
      <c r="D211" s="3" t="s">
        <v>977</v>
      </c>
      <c r="E211" s="3" t="s">
        <v>978</v>
      </c>
      <c r="F211" s="3" t="s">
        <v>979</v>
      </c>
      <c r="G211" s="3"/>
      <c r="H211" s="3" t="s">
        <v>339</v>
      </c>
      <c r="I211" s="8"/>
      <c r="J211" s="3"/>
      <c r="K211" s="3"/>
      <c r="L211" s="3">
        <v>1819</v>
      </c>
      <c r="M211" s="24">
        <v>3495</v>
      </c>
      <c r="N211" s="93">
        <f t="shared" si="30"/>
        <v>0</v>
      </c>
      <c r="O211" s="92">
        <f t="shared" si="31"/>
        <v>0</v>
      </c>
      <c r="P211" s="92">
        <f t="shared" si="32"/>
        <v>0</v>
      </c>
      <c r="Q211" s="92">
        <f t="shared" si="33"/>
        <v>4.3073920000000001</v>
      </c>
      <c r="R211" s="94">
        <f t="shared" si="34"/>
        <v>8.2761599999999991</v>
      </c>
      <c r="S211" s="3"/>
      <c r="T211" s="3"/>
      <c r="U211" s="3"/>
      <c r="V211" s="3">
        <v>298.77999999999997</v>
      </c>
      <c r="W211" s="24">
        <v>534.80999999999995</v>
      </c>
      <c r="X211" s="92">
        <f t="shared" si="35"/>
        <v>0</v>
      </c>
      <c r="Y211" s="92">
        <f t="shared" si="36"/>
        <v>0</v>
      </c>
      <c r="Z211" s="92">
        <f t="shared" si="37"/>
        <v>0</v>
      </c>
      <c r="AA211" s="92">
        <f t="shared" si="38"/>
        <v>0.6020890000000001</v>
      </c>
      <c r="AB211" s="92">
        <f t="shared" si="39"/>
        <v>1.1568450000000001</v>
      </c>
      <c r="AC211" s="91" t="s">
        <v>1511</v>
      </c>
      <c r="AD211" s="91" t="s">
        <v>292</v>
      </c>
      <c r="AE211" s="91">
        <v>4</v>
      </c>
      <c r="AF211" s="234">
        <v>43241</v>
      </c>
      <c r="AG211" s="91" t="s">
        <v>309</v>
      </c>
    </row>
    <row r="212" spans="1:33" x14ac:dyDescent="0.25">
      <c r="A212" s="3" t="s">
        <v>980</v>
      </c>
      <c r="B212" s="35" t="s">
        <v>981</v>
      </c>
      <c r="C212" s="3" t="s">
        <v>982</v>
      </c>
      <c r="D212" s="3" t="s">
        <v>983</v>
      </c>
      <c r="E212" s="3" t="s">
        <v>984</v>
      </c>
      <c r="F212" s="3" t="s">
        <v>847</v>
      </c>
      <c r="G212" s="3"/>
      <c r="H212" s="3" t="s">
        <v>339</v>
      </c>
      <c r="I212" s="8"/>
      <c r="J212" s="3">
        <v>0</v>
      </c>
      <c r="K212" s="3">
        <v>0</v>
      </c>
      <c r="L212" s="3">
        <v>0</v>
      </c>
      <c r="M212" s="24">
        <v>3778</v>
      </c>
      <c r="N212" s="93">
        <f t="shared" si="30"/>
        <v>0</v>
      </c>
      <c r="O212" s="92">
        <f t="shared" si="31"/>
        <v>0</v>
      </c>
      <c r="P212" s="92">
        <f t="shared" si="32"/>
        <v>0</v>
      </c>
      <c r="Q212" s="92">
        <f t="shared" si="33"/>
        <v>0</v>
      </c>
      <c r="R212" s="94">
        <f t="shared" si="34"/>
        <v>8.9463039999999996</v>
      </c>
      <c r="S212" s="3"/>
      <c r="T212" s="3">
        <v>0</v>
      </c>
      <c r="U212" s="3">
        <v>0</v>
      </c>
      <c r="V212" s="3">
        <v>0</v>
      </c>
      <c r="W212" s="24">
        <v>490.57</v>
      </c>
      <c r="X212" s="92">
        <f t="shared" si="35"/>
        <v>0</v>
      </c>
      <c r="Y212" s="92">
        <f t="shared" si="36"/>
        <v>0</v>
      </c>
      <c r="Z212" s="92">
        <f t="shared" si="37"/>
        <v>0</v>
      </c>
      <c r="AA212" s="92">
        <f t="shared" si="38"/>
        <v>0</v>
      </c>
      <c r="AB212" s="92">
        <f t="shared" si="39"/>
        <v>1.250518</v>
      </c>
      <c r="AC212" s="91" t="s">
        <v>1511</v>
      </c>
      <c r="AD212" s="91" t="s">
        <v>292</v>
      </c>
      <c r="AE212" s="91" t="s">
        <v>985</v>
      </c>
      <c r="AF212" s="234">
        <v>43696</v>
      </c>
      <c r="AG212" s="91" t="s">
        <v>309</v>
      </c>
    </row>
    <row r="213" spans="1:33" x14ac:dyDescent="0.25">
      <c r="A213" s="5" t="s">
        <v>986</v>
      </c>
      <c r="B213" s="35" t="s">
        <v>987</v>
      </c>
      <c r="C213" s="3" t="s">
        <v>510</v>
      </c>
      <c r="D213" s="3" t="s">
        <v>988</v>
      </c>
      <c r="E213" s="5" t="s">
        <v>989</v>
      </c>
      <c r="F213" s="3" t="s">
        <v>835</v>
      </c>
      <c r="G213" s="3">
        <v>20809</v>
      </c>
      <c r="H213" s="3" t="s">
        <v>339</v>
      </c>
      <c r="I213" s="8">
        <v>2353</v>
      </c>
      <c r="J213" s="3">
        <v>826</v>
      </c>
      <c r="K213" s="3">
        <v>696</v>
      </c>
      <c r="L213" s="5">
        <v>6793</v>
      </c>
      <c r="M213" s="24">
        <v>7258</v>
      </c>
      <c r="N213" s="93">
        <f t="shared" si="30"/>
        <v>6.14133</v>
      </c>
      <c r="O213" s="92">
        <f t="shared" si="31"/>
        <v>1.9559679999999999</v>
      </c>
      <c r="P213" s="92">
        <f t="shared" si="32"/>
        <v>1.648128</v>
      </c>
      <c r="Q213" s="92">
        <f t="shared" si="33"/>
        <v>16.085823999999999</v>
      </c>
      <c r="R213" s="94">
        <f t="shared" si="34"/>
        <v>17.186944</v>
      </c>
      <c r="S213" s="3">
        <v>357.33</v>
      </c>
      <c r="T213" s="3">
        <v>165.12</v>
      </c>
      <c r="U213" s="3">
        <v>216.71</v>
      </c>
      <c r="V213" s="3">
        <v>842.11</v>
      </c>
      <c r="W213" s="24">
        <v>853.29</v>
      </c>
      <c r="X213" s="92">
        <f t="shared" si="35"/>
        <v>0.87531599999999998</v>
      </c>
      <c r="Y213" s="92">
        <f t="shared" si="36"/>
        <v>0.27340599999999998</v>
      </c>
      <c r="Z213" s="92">
        <f t="shared" si="37"/>
        <v>0.230376</v>
      </c>
      <c r="AA213" s="92">
        <f t="shared" si="38"/>
        <v>2.2484830000000002</v>
      </c>
      <c r="AB213" s="92">
        <f t="shared" si="39"/>
        <v>2.4023980000000003</v>
      </c>
      <c r="AC213" s="91" t="s">
        <v>1511</v>
      </c>
      <c r="AD213" s="91" t="s">
        <v>292</v>
      </c>
      <c r="AE213" s="91">
        <v>2.5</v>
      </c>
      <c r="AF213" s="234">
        <v>41292</v>
      </c>
      <c r="AG213" s="91" t="s">
        <v>309</v>
      </c>
    </row>
    <row r="214" spans="1:33" x14ac:dyDescent="0.25">
      <c r="A214" s="3" t="s">
        <v>990</v>
      </c>
      <c r="B214" s="35" t="s">
        <v>991</v>
      </c>
      <c r="C214" s="3" t="s">
        <v>510</v>
      </c>
      <c r="D214" s="3" t="s">
        <v>992</v>
      </c>
      <c r="E214" s="3" t="s">
        <v>993</v>
      </c>
      <c r="F214" s="3" t="s">
        <v>350</v>
      </c>
      <c r="G214" s="3">
        <v>20750</v>
      </c>
      <c r="H214" s="3" t="s">
        <v>339</v>
      </c>
      <c r="I214" s="8">
        <v>5712</v>
      </c>
      <c r="J214" s="3">
        <v>13316</v>
      </c>
      <c r="K214" s="3">
        <v>14841</v>
      </c>
      <c r="L214" s="3">
        <v>17410</v>
      </c>
      <c r="M214" s="24">
        <v>18478</v>
      </c>
      <c r="N214" s="93">
        <f t="shared" si="30"/>
        <v>14.90832</v>
      </c>
      <c r="O214" s="92">
        <f t="shared" si="31"/>
        <v>31.532287999999998</v>
      </c>
      <c r="P214" s="92">
        <f t="shared" si="32"/>
        <v>35.143487999999998</v>
      </c>
      <c r="Q214" s="92">
        <f t="shared" si="33"/>
        <v>41.226879999999994</v>
      </c>
      <c r="R214" s="94">
        <f t="shared" si="34"/>
        <v>43.755903999999994</v>
      </c>
      <c r="S214" s="3">
        <v>709.94</v>
      </c>
      <c r="T214" s="3">
        <v>1633.42</v>
      </c>
      <c r="U214" s="3">
        <v>2102.13</v>
      </c>
      <c r="V214" s="3">
        <v>2254.67</v>
      </c>
      <c r="W214" s="24">
        <v>2266.9</v>
      </c>
      <c r="X214" s="92">
        <f t="shared" si="35"/>
        <v>2.1248640000000001</v>
      </c>
      <c r="Y214" s="92">
        <f t="shared" si="36"/>
        <v>4.4075960000000007</v>
      </c>
      <c r="Z214" s="92">
        <f t="shared" si="37"/>
        <v>4.9123710000000003</v>
      </c>
      <c r="AA214" s="92">
        <f t="shared" si="38"/>
        <v>5.7627100000000002</v>
      </c>
      <c r="AB214" s="92">
        <f t="shared" si="39"/>
        <v>6.1162180000000008</v>
      </c>
      <c r="AC214" s="91" t="s">
        <v>1511</v>
      </c>
      <c r="AD214" s="91" t="s">
        <v>292</v>
      </c>
      <c r="AE214" s="91">
        <v>1.5</v>
      </c>
      <c r="AF214" s="234">
        <v>41836</v>
      </c>
      <c r="AG214" s="91" t="s">
        <v>309</v>
      </c>
    </row>
    <row r="215" spans="1:33" x14ac:dyDescent="0.25">
      <c r="A215" s="3" t="s">
        <v>994</v>
      </c>
      <c r="B215" s="35" t="s">
        <v>995</v>
      </c>
      <c r="C215" s="3" t="s">
        <v>446</v>
      </c>
      <c r="D215" s="3" t="s">
        <v>996</v>
      </c>
      <c r="E215" s="3" t="s">
        <v>997</v>
      </c>
      <c r="F215" s="3" t="s">
        <v>173</v>
      </c>
      <c r="G215" s="3">
        <v>20700</v>
      </c>
      <c r="H215" s="3" t="s">
        <v>339</v>
      </c>
      <c r="I215" s="8">
        <v>21437</v>
      </c>
      <c r="J215" s="3">
        <v>26815</v>
      </c>
      <c r="K215" s="3">
        <v>33235</v>
      </c>
      <c r="L215" s="3">
        <v>33288</v>
      </c>
      <c r="M215" s="24">
        <v>33392</v>
      </c>
      <c r="N215" s="93">
        <f t="shared" ref="N215:N236" si="41">I215*2.61/1000</f>
        <v>55.950569999999999</v>
      </c>
      <c r="O215" s="92">
        <f t="shared" ref="O215:O236" si="42">J215*2.368/1000</f>
        <v>63.497920000000001</v>
      </c>
      <c r="P215" s="92">
        <f t="shared" ref="N215:R260" si="43">K215*2.368/1000</f>
        <v>78.700479999999999</v>
      </c>
      <c r="Q215" s="92">
        <f t="shared" ref="Q215:Q236" si="44">L215*2.368/1000</f>
        <v>78.825983999999991</v>
      </c>
      <c r="R215" s="94">
        <f t="shared" ref="R215:R236" si="45">M215*2.368/1000</f>
        <v>79.072255999999996</v>
      </c>
      <c r="S215" s="3">
        <v>2522.5</v>
      </c>
      <c r="T215" s="3">
        <v>2787.08</v>
      </c>
      <c r="U215" s="3">
        <v>4093.86</v>
      </c>
      <c r="V215" s="3">
        <v>3823.11</v>
      </c>
      <c r="W215" s="24">
        <v>3778.25</v>
      </c>
      <c r="X215" s="92">
        <f t="shared" ref="X215:X235" si="46">I215*0.372/1000</f>
        <v>7.974564</v>
      </c>
      <c r="Y215" s="92">
        <f t="shared" ref="Y215:Y236" si="47">J215*0.331/1000</f>
        <v>8.8757650000000012</v>
      </c>
      <c r="Z215" s="92">
        <f t="shared" ref="Z215:Z236" si="48">K215*0.331/1000</f>
        <v>11.000785</v>
      </c>
      <c r="AA215" s="92">
        <f t="shared" ref="AA215:AA236" si="49">L215*0.331/1000</f>
        <v>11.018328000000002</v>
      </c>
      <c r="AB215" s="92">
        <f t="shared" ref="AB215:AB235" si="50">M215*0.331/1000</f>
        <v>11.052752</v>
      </c>
      <c r="AC215" s="91" t="s">
        <v>1511</v>
      </c>
      <c r="AD215" s="91" t="s">
        <v>292</v>
      </c>
      <c r="AE215" s="91">
        <v>3.3</v>
      </c>
      <c r="AF215" s="234">
        <v>41905</v>
      </c>
      <c r="AG215" s="91" t="s">
        <v>309</v>
      </c>
    </row>
    <row r="216" spans="1:33" x14ac:dyDescent="0.25">
      <c r="A216" s="3" t="s">
        <v>998</v>
      </c>
      <c r="B216" s="35" t="s">
        <v>999</v>
      </c>
      <c r="C216" s="3" t="s">
        <v>1000</v>
      </c>
      <c r="D216" s="3" t="s">
        <v>1001</v>
      </c>
      <c r="E216" s="3" t="s">
        <v>1002</v>
      </c>
      <c r="F216" s="3" t="s">
        <v>281</v>
      </c>
      <c r="G216" s="3">
        <v>20249</v>
      </c>
      <c r="H216" s="3" t="s">
        <v>339</v>
      </c>
      <c r="I216" s="8">
        <v>3592</v>
      </c>
      <c r="J216" s="3">
        <v>4737</v>
      </c>
      <c r="K216" s="3">
        <v>4676</v>
      </c>
      <c r="L216" s="3">
        <v>4745</v>
      </c>
      <c r="M216" s="24">
        <v>5342</v>
      </c>
      <c r="N216" s="93">
        <f t="shared" si="41"/>
        <v>9.375119999999999</v>
      </c>
      <c r="O216" s="92">
        <f t="shared" si="42"/>
        <v>11.217216000000001</v>
      </c>
      <c r="P216" s="92">
        <f t="shared" si="43"/>
        <v>11.072768</v>
      </c>
      <c r="Q216" s="92">
        <f t="shared" si="44"/>
        <v>11.23616</v>
      </c>
      <c r="R216" s="94">
        <f t="shared" si="45"/>
        <v>12.649856</v>
      </c>
      <c r="S216" s="3">
        <v>443.9</v>
      </c>
      <c r="T216" s="3">
        <v>516.82000000000005</v>
      </c>
      <c r="U216" s="3">
        <v>595.32000000000005</v>
      </c>
      <c r="V216" s="3">
        <v>563.04</v>
      </c>
      <c r="W216" s="24">
        <v>590.21</v>
      </c>
      <c r="X216" s="92">
        <f t="shared" si="46"/>
        <v>1.3362239999999999</v>
      </c>
      <c r="Y216" s="92">
        <f t="shared" si="47"/>
        <v>1.5679470000000002</v>
      </c>
      <c r="Z216" s="92">
        <f t="shared" si="48"/>
        <v>1.5477560000000001</v>
      </c>
      <c r="AA216" s="92">
        <f t="shared" si="49"/>
        <v>1.570595</v>
      </c>
      <c r="AB216" s="92">
        <f t="shared" si="50"/>
        <v>1.7682020000000001</v>
      </c>
      <c r="AC216" s="91" t="s">
        <v>1511</v>
      </c>
      <c r="AD216" s="91" t="s">
        <v>292</v>
      </c>
      <c r="AE216" s="91">
        <v>1.04</v>
      </c>
      <c r="AF216" s="234">
        <v>42074</v>
      </c>
      <c r="AG216" s="91" t="s">
        <v>309</v>
      </c>
    </row>
    <row r="217" spans="1:33" x14ac:dyDescent="0.25">
      <c r="A217" s="3" t="s">
        <v>1003</v>
      </c>
      <c r="B217" s="35" t="s">
        <v>1004</v>
      </c>
      <c r="C217" s="3" t="s">
        <v>1005</v>
      </c>
      <c r="D217" s="3" t="s">
        <v>1006</v>
      </c>
      <c r="E217" s="3" t="s">
        <v>1007</v>
      </c>
      <c r="F217" s="3" t="s">
        <v>268</v>
      </c>
      <c r="G217" s="3">
        <v>20570</v>
      </c>
      <c r="H217" s="3" t="s">
        <v>339</v>
      </c>
      <c r="I217" s="8">
        <v>804</v>
      </c>
      <c r="J217" s="3">
        <v>4622</v>
      </c>
      <c r="K217" s="3">
        <v>2932</v>
      </c>
      <c r="L217" s="3">
        <v>3061</v>
      </c>
      <c r="M217" s="24">
        <v>3493</v>
      </c>
      <c r="N217" s="93">
        <f t="shared" si="41"/>
        <v>2.0984400000000001</v>
      </c>
      <c r="O217" s="92">
        <f t="shared" si="42"/>
        <v>10.944895999999998</v>
      </c>
      <c r="P217" s="92">
        <f t="shared" si="43"/>
        <v>6.9429759999999998</v>
      </c>
      <c r="Q217" s="92">
        <f t="shared" si="44"/>
        <v>7.2484479999999998</v>
      </c>
      <c r="R217" s="94">
        <f t="shared" si="45"/>
        <v>8.2714239999999997</v>
      </c>
      <c r="S217" s="3">
        <v>182.61</v>
      </c>
      <c r="T217" s="3">
        <v>774.53</v>
      </c>
      <c r="U217" s="3">
        <v>572.80999999999995</v>
      </c>
      <c r="V217" s="3">
        <v>556.80999999999995</v>
      </c>
      <c r="W217" s="24">
        <v>597.84</v>
      </c>
      <c r="X217" s="92">
        <f t="shared" si="46"/>
        <v>0.29908800000000002</v>
      </c>
      <c r="Y217" s="92">
        <f t="shared" si="47"/>
        <v>1.529882</v>
      </c>
      <c r="Z217" s="92">
        <f t="shared" si="48"/>
        <v>0.97049200000000002</v>
      </c>
      <c r="AA217" s="92">
        <f t="shared" si="49"/>
        <v>1.013191</v>
      </c>
      <c r="AB217" s="92">
        <f t="shared" si="50"/>
        <v>1.156183</v>
      </c>
      <c r="AC217" s="91" t="s">
        <v>1511</v>
      </c>
      <c r="AD217" s="91" t="s">
        <v>498</v>
      </c>
      <c r="AE217" s="91">
        <v>2.2999999999999998</v>
      </c>
      <c r="AF217" s="234">
        <v>42080</v>
      </c>
      <c r="AG217" s="91" t="s">
        <v>309</v>
      </c>
    </row>
    <row r="218" spans="1:33" x14ac:dyDescent="0.25">
      <c r="A218" s="3" t="s">
        <v>1008</v>
      </c>
      <c r="B218" s="35" t="s">
        <v>1009</v>
      </c>
      <c r="C218" s="3" t="s">
        <v>454</v>
      </c>
      <c r="D218" s="3" t="s">
        <v>1006</v>
      </c>
      <c r="E218" s="3" t="s">
        <v>1010</v>
      </c>
      <c r="F218" s="3" t="s">
        <v>268</v>
      </c>
      <c r="G218" s="3">
        <v>20570</v>
      </c>
      <c r="H218" s="3" t="s">
        <v>339</v>
      </c>
      <c r="I218" s="8">
        <v>3268</v>
      </c>
      <c r="J218" s="3">
        <v>5053</v>
      </c>
      <c r="K218" s="3">
        <v>5343</v>
      </c>
      <c r="L218" s="3">
        <v>5504</v>
      </c>
      <c r="M218" s="24">
        <v>5734</v>
      </c>
      <c r="N218" s="93">
        <f t="shared" si="41"/>
        <v>8.5294799999999995</v>
      </c>
      <c r="O218" s="92">
        <f t="shared" si="42"/>
        <v>11.965503999999999</v>
      </c>
      <c r="P218" s="92">
        <f t="shared" si="43"/>
        <v>12.652224</v>
      </c>
      <c r="Q218" s="92">
        <f t="shared" si="44"/>
        <v>13.033472</v>
      </c>
      <c r="R218" s="94">
        <f t="shared" si="45"/>
        <v>13.578111999999999</v>
      </c>
      <c r="S218" s="3">
        <v>566.35</v>
      </c>
      <c r="T218" s="3">
        <v>778.77</v>
      </c>
      <c r="U218" s="3">
        <v>915.38</v>
      </c>
      <c r="V218" s="3">
        <v>887.55</v>
      </c>
      <c r="W218" s="24">
        <v>887.23</v>
      </c>
      <c r="X218" s="92">
        <f t="shared" si="46"/>
        <v>1.2156959999999999</v>
      </c>
      <c r="Y218" s="92">
        <f t="shared" si="47"/>
        <v>1.6725430000000001</v>
      </c>
      <c r="Z218" s="92">
        <f t="shared" si="48"/>
        <v>1.7685330000000001</v>
      </c>
      <c r="AA218" s="92">
        <f t="shared" si="49"/>
        <v>1.8218240000000001</v>
      </c>
      <c r="AB218" s="92">
        <f t="shared" si="50"/>
        <v>1.8979540000000001</v>
      </c>
      <c r="AC218" s="91" t="s">
        <v>1511</v>
      </c>
      <c r="AD218" s="91" t="s">
        <v>498</v>
      </c>
      <c r="AE218" s="91">
        <v>1.73</v>
      </c>
      <c r="AF218" s="234">
        <v>42080</v>
      </c>
      <c r="AG218" s="91" t="s">
        <v>309</v>
      </c>
    </row>
    <row r="219" spans="1:33" x14ac:dyDescent="0.25">
      <c r="A219" s="3" t="s">
        <v>1011</v>
      </c>
      <c r="B219" s="35" t="s">
        <v>1012</v>
      </c>
      <c r="C219" s="3" t="s">
        <v>446</v>
      </c>
      <c r="D219" s="3" t="s">
        <v>1013</v>
      </c>
      <c r="E219" s="3" t="s">
        <v>1014</v>
      </c>
      <c r="F219" s="3" t="s">
        <v>353</v>
      </c>
      <c r="G219" s="3">
        <v>20740</v>
      </c>
      <c r="H219" s="3" t="s">
        <v>339</v>
      </c>
      <c r="I219" s="8">
        <v>1959</v>
      </c>
      <c r="J219" s="3">
        <v>3097</v>
      </c>
      <c r="K219" s="3">
        <v>2451</v>
      </c>
      <c r="L219" s="3">
        <v>4146</v>
      </c>
      <c r="M219" s="24">
        <v>4547</v>
      </c>
      <c r="N219" s="93">
        <f t="shared" si="41"/>
        <v>5.1129899999999999</v>
      </c>
      <c r="O219" s="92">
        <f t="shared" si="42"/>
        <v>7.3336959999999998</v>
      </c>
      <c r="P219" s="92">
        <f t="shared" si="43"/>
        <v>5.8039680000000002</v>
      </c>
      <c r="Q219" s="92">
        <f t="shared" si="44"/>
        <v>9.8177279999999989</v>
      </c>
      <c r="R219" s="94">
        <f t="shared" si="45"/>
        <v>10.767296</v>
      </c>
      <c r="S219" s="3">
        <v>426.3</v>
      </c>
      <c r="T219" s="3">
        <v>584.75</v>
      </c>
      <c r="U219" s="3">
        <v>597.21</v>
      </c>
      <c r="V219" s="3">
        <v>795.33</v>
      </c>
      <c r="W219" s="24">
        <v>819.95</v>
      </c>
      <c r="X219" s="92">
        <f t="shared" si="46"/>
        <v>0.72874800000000006</v>
      </c>
      <c r="Y219" s="92">
        <f t="shared" si="47"/>
        <v>1.025107</v>
      </c>
      <c r="Z219" s="92">
        <f t="shared" si="48"/>
        <v>0.81128100000000003</v>
      </c>
      <c r="AA219" s="92">
        <f t="shared" si="49"/>
        <v>1.3723259999999999</v>
      </c>
      <c r="AB219" s="92">
        <f t="shared" si="50"/>
        <v>1.5050570000000001</v>
      </c>
      <c r="AC219" s="91" t="s">
        <v>1511</v>
      </c>
      <c r="AD219" s="91" t="s">
        <v>498</v>
      </c>
      <c r="AE219" s="91">
        <v>4.16</v>
      </c>
      <c r="AF219" s="234">
        <v>42094</v>
      </c>
      <c r="AG219" s="91" t="s">
        <v>309</v>
      </c>
    </row>
    <row r="220" spans="1:33" x14ac:dyDescent="0.25">
      <c r="A220" s="3" t="s">
        <v>1015</v>
      </c>
      <c r="B220" s="35" t="s">
        <v>1016</v>
      </c>
      <c r="C220" s="3" t="s">
        <v>630</v>
      </c>
      <c r="D220" s="3" t="s">
        <v>1017</v>
      </c>
      <c r="E220" s="3" t="s">
        <v>1018</v>
      </c>
      <c r="F220" s="3" t="s">
        <v>632</v>
      </c>
      <c r="G220" s="3"/>
      <c r="H220" s="3" t="s">
        <v>339</v>
      </c>
      <c r="I220" s="8">
        <v>7128</v>
      </c>
      <c r="J220" s="3">
        <v>6317</v>
      </c>
      <c r="K220" s="3">
        <v>6056</v>
      </c>
      <c r="L220" s="3">
        <v>5614</v>
      </c>
      <c r="M220" s="24">
        <v>6160</v>
      </c>
      <c r="N220" s="93">
        <f t="shared" si="41"/>
        <v>18.60408</v>
      </c>
      <c r="O220" s="92">
        <f t="shared" si="42"/>
        <v>14.958656</v>
      </c>
      <c r="P220" s="92">
        <f t="shared" si="43"/>
        <v>14.340608</v>
      </c>
      <c r="Q220" s="92">
        <f t="shared" si="44"/>
        <v>13.293951999999999</v>
      </c>
      <c r="R220" s="94">
        <f t="shared" si="45"/>
        <v>14.586879999999999</v>
      </c>
      <c r="S220" s="3">
        <v>884.59</v>
      </c>
      <c r="T220" s="3">
        <v>692.9</v>
      </c>
      <c r="U220" s="3">
        <v>832.75</v>
      </c>
      <c r="V220" s="3">
        <v>720.25</v>
      </c>
      <c r="W220" s="24">
        <v>762.61</v>
      </c>
      <c r="X220" s="92">
        <f t="shared" si="46"/>
        <v>2.6516160000000002</v>
      </c>
      <c r="Y220" s="92">
        <f t="shared" si="47"/>
        <v>2.0909270000000002</v>
      </c>
      <c r="Z220" s="92">
        <f t="shared" si="48"/>
        <v>2.0045359999999999</v>
      </c>
      <c r="AA220" s="92">
        <f t="shared" si="49"/>
        <v>1.8582340000000002</v>
      </c>
      <c r="AB220" s="92">
        <f t="shared" si="50"/>
        <v>2.0389599999999999</v>
      </c>
      <c r="AC220" s="91" t="s">
        <v>1511</v>
      </c>
      <c r="AD220" s="91" t="s">
        <v>292</v>
      </c>
      <c r="AE220" s="91">
        <v>2.2999999999999998</v>
      </c>
      <c r="AF220" s="234">
        <v>39814</v>
      </c>
      <c r="AG220" s="91" t="s">
        <v>309</v>
      </c>
    </row>
    <row r="221" spans="1:33" x14ac:dyDescent="0.25">
      <c r="A221" s="5" t="s">
        <v>1019</v>
      </c>
      <c r="B221" s="35" t="s">
        <v>1020</v>
      </c>
      <c r="C221" s="3" t="s">
        <v>434</v>
      </c>
      <c r="D221" s="3" t="s">
        <v>1021</v>
      </c>
      <c r="E221" s="5" t="s">
        <v>1022</v>
      </c>
      <c r="F221" s="3" t="s">
        <v>268</v>
      </c>
      <c r="G221" s="3">
        <v>20570</v>
      </c>
      <c r="H221" s="3" t="s">
        <v>339</v>
      </c>
      <c r="I221" s="8">
        <v>17689</v>
      </c>
      <c r="J221" s="3">
        <v>19572</v>
      </c>
      <c r="K221" s="3">
        <v>20850</v>
      </c>
      <c r="L221" s="5">
        <v>21913</v>
      </c>
      <c r="M221" s="24">
        <v>23428</v>
      </c>
      <c r="N221" s="93">
        <f t="shared" si="41"/>
        <v>46.168289999999999</v>
      </c>
      <c r="O221" s="92">
        <f t="shared" si="42"/>
        <v>46.346496000000002</v>
      </c>
      <c r="P221" s="92">
        <f t="shared" si="43"/>
        <v>49.372799999999998</v>
      </c>
      <c r="Q221" s="92">
        <f t="shared" si="44"/>
        <v>51.889983999999998</v>
      </c>
      <c r="R221" s="94">
        <f t="shared" si="45"/>
        <v>55.477504000000003</v>
      </c>
      <c r="S221" s="3">
        <v>2296.86</v>
      </c>
      <c r="T221" s="3">
        <v>2317.09</v>
      </c>
      <c r="U221" s="3">
        <v>2784.87</v>
      </c>
      <c r="V221" s="3">
        <v>2697.23</v>
      </c>
      <c r="W221" s="24">
        <v>2756.39</v>
      </c>
      <c r="X221" s="92">
        <f t="shared" si="46"/>
        <v>6.5803079999999996</v>
      </c>
      <c r="Y221" s="92">
        <f t="shared" si="47"/>
        <v>6.478332</v>
      </c>
      <c r="Z221" s="92">
        <f t="shared" si="48"/>
        <v>6.9013500000000008</v>
      </c>
      <c r="AA221" s="92">
        <f t="shared" si="49"/>
        <v>7.2532030000000001</v>
      </c>
      <c r="AB221" s="92">
        <f t="shared" si="50"/>
        <v>7.7546680000000006</v>
      </c>
      <c r="AC221" s="91" t="s">
        <v>1511</v>
      </c>
      <c r="AD221" s="91" t="s">
        <v>292</v>
      </c>
      <c r="AE221" s="91">
        <v>6.93</v>
      </c>
      <c r="AF221" s="234">
        <v>39814</v>
      </c>
      <c r="AG221" s="91" t="s">
        <v>309</v>
      </c>
    </row>
    <row r="222" spans="1:33" ht="25.5" customHeight="1" x14ac:dyDescent="0.25">
      <c r="A222" s="3" t="s">
        <v>1023</v>
      </c>
      <c r="B222" s="35" t="s">
        <v>1024</v>
      </c>
      <c r="C222" s="3" t="s">
        <v>1025</v>
      </c>
      <c r="D222" s="3" t="s">
        <v>1026</v>
      </c>
      <c r="E222" s="3" t="s">
        <v>1027</v>
      </c>
      <c r="F222" s="3" t="s">
        <v>427</v>
      </c>
      <c r="G222" s="3">
        <v>20577</v>
      </c>
      <c r="H222" s="3" t="s">
        <v>339</v>
      </c>
      <c r="I222" s="8">
        <v>1085</v>
      </c>
      <c r="J222" s="3">
        <v>826</v>
      </c>
      <c r="K222" s="3">
        <v>741</v>
      </c>
      <c r="L222" s="3">
        <v>2765</v>
      </c>
      <c r="M222" s="24">
        <v>2804</v>
      </c>
      <c r="N222" s="93">
        <f t="shared" si="41"/>
        <v>2.8318499999999998</v>
      </c>
      <c r="O222" s="92">
        <f t="shared" si="42"/>
        <v>1.9559679999999999</v>
      </c>
      <c r="P222" s="92">
        <f t="shared" si="43"/>
        <v>1.7546879999999998</v>
      </c>
      <c r="Q222" s="92">
        <f t="shared" si="44"/>
        <v>6.5475199999999996</v>
      </c>
      <c r="R222" s="94">
        <f t="shared" si="45"/>
        <v>6.6398719999999996</v>
      </c>
      <c r="S222" s="3">
        <v>288.29000000000002</v>
      </c>
      <c r="T222" s="3">
        <v>315.45</v>
      </c>
      <c r="U222" s="3">
        <v>319.99</v>
      </c>
      <c r="V222" s="3">
        <v>551.16999999999996</v>
      </c>
      <c r="W222" s="24">
        <v>535.36</v>
      </c>
      <c r="X222" s="92">
        <f t="shared" si="46"/>
        <v>0.40361999999999998</v>
      </c>
      <c r="Y222" s="92">
        <f t="shared" si="47"/>
        <v>0.27340599999999998</v>
      </c>
      <c r="Z222" s="92">
        <f t="shared" si="48"/>
        <v>0.24527100000000002</v>
      </c>
      <c r="AA222" s="92">
        <f t="shared" si="49"/>
        <v>0.915215</v>
      </c>
      <c r="AB222" s="92">
        <f t="shared" si="50"/>
        <v>0.92812400000000006</v>
      </c>
      <c r="AC222" s="91" t="s">
        <v>1511</v>
      </c>
      <c r="AD222" s="91" t="s">
        <v>292</v>
      </c>
      <c r="AE222" s="91">
        <v>4.5999999999999996</v>
      </c>
      <c r="AF222" s="234">
        <v>42138</v>
      </c>
      <c r="AG222" s="91" t="s">
        <v>309</v>
      </c>
    </row>
    <row r="223" spans="1:33" ht="25.5" customHeight="1" x14ac:dyDescent="0.25">
      <c r="A223" s="3" t="s">
        <v>1028</v>
      </c>
      <c r="B223" s="35" t="s">
        <v>1044</v>
      </c>
      <c r="C223" s="3"/>
      <c r="D223" s="3" t="s">
        <v>1029</v>
      </c>
      <c r="E223" s="3" t="s">
        <v>1030</v>
      </c>
      <c r="F223" s="3" t="s">
        <v>225</v>
      </c>
      <c r="G223" s="3">
        <v>20150</v>
      </c>
      <c r="H223" s="3" t="s">
        <v>1031</v>
      </c>
      <c r="I223" s="8">
        <v>2359</v>
      </c>
      <c r="J223" s="3">
        <v>2029</v>
      </c>
      <c r="K223" s="3">
        <v>1836</v>
      </c>
      <c r="L223" s="3">
        <v>4664</v>
      </c>
      <c r="M223" s="24">
        <v>6425</v>
      </c>
      <c r="N223" s="93">
        <f t="shared" si="41"/>
        <v>6.1569899999999995</v>
      </c>
      <c r="O223" s="92">
        <f t="shared" si="42"/>
        <v>4.8046719999999992</v>
      </c>
      <c r="P223" s="92">
        <f t="shared" si="43"/>
        <v>4.3476480000000004</v>
      </c>
      <c r="Q223" s="92">
        <f t="shared" si="44"/>
        <v>11.044351999999998</v>
      </c>
      <c r="R223" s="94">
        <f t="shared" si="45"/>
        <v>15.214399999999999</v>
      </c>
      <c r="S223" s="3">
        <v>571.67999999999995</v>
      </c>
      <c r="T223" s="3">
        <v>462.67</v>
      </c>
      <c r="U223" s="3">
        <v>387.12</v>
      </c>
      <c r="V223" s="3">
        <v>869</v>
      </c>
      <c r="W223" s="24">
        <v>1104.22</v>
      </c>
      <c r="X223" s="92">
        <f t="shared" si="46"/>
        <v>0.87754799999999999</v>
      </c>
      <c r="Y223" s="92">
        <f t="shared" si="47"/>
        <v>0.67159900000000006</v>
      </c>
      <c r="Z223" s="92">
        <f t="shared" si="48"/>
        <v>0.60771600000000003</v>
      </c>
      <c r="AA223" s="92">
        <f t="shared" si="49"/>
        <v>1.543784</v>
      </c>
      <c r="AB223" s="92">
        <f t="shared" si="50"/>
        <v>2.1266750000000001</v>
      </c>
      <c r="AC223" s="91" t="s">
        <v>1511</v>
      </c>
      <c r="AD223" s="91" t="s">
        <v>498</v>
      </c>
      <c r="AE223" s="91">
        <v>3.46</v>
      </c>
      <c r="AF223" s="234">
        <v>40121</v>
      </c>
      <c r="AG223" s="91" t="s">
        <v>309</v>
      </c>
    </row>
    <row r="224" spans="1:33" ht="25.5" customHeight="1" x14ac:dyDescent="0.25">
      <c r="A224" s="3" t="s">
        <v>1032</v>
      </c>
      <c r="B224" s="35" t="s">
        <v>1045</v>
      </c>
      <c r="C224" s="3"/>
      <c r="D224" s="3" t="s">
        <v>1033</v>
      </c>
      <c r="E224" s="3" t="s">
        <v>1034</v>
      </c>
      <c r="F224" s="3" t="s">
        <v>225</v>
      </c>
      <c r="G224" s="3">
        <v>20150</v>
      </c>
      <c r="H224" s="3" t="s">
        <v>1031</v>
      </c>
      <c r="I224" s="8">
        <v>2130</v>
      </c>
      <c r="J224" s="3">
        <v>1619</v>
      </c>
      <c r="K224" s="3">
        <v>1925</v>
      </c>
      <c r="L224" s="3">
        <v>1183</v>
      </c>
      <c r="M224" s="24">
        <v>5113</v>
      </c>
      <c r="N224" s="93">
        <f t="shared" si="41"/>
        <v>5.5593000000000004</v>
      </c>
      <c r="O224" s="92">
        <f t="shared" si="42"/>
        <v>3.8337919999999999</v>
      </c>
      <c r="P224" s="92">
        <f t="shared" si="43"/>
        <v>4.5583999999999998</v>
      </c>
      <c r="Q224" s="92">
        <f t="shared" si="44"/>
        <v>2.8013439999999998</v>
      </c>
      <c r="R224" s="94">
        <f t="shared" si="45"/>
        <v>12.107583999999999</v>
      </c>
      <c r="S224" s="3">
        <v>427.01</v>
      </c>
      <c r="T224" s="3">
        <v>332.52</v>
      </c>
      <c r="U224" s="3">
        <v>423.97</v>
      </c>
      <c r="V224" s="3">
        <v>265.97000000000003</v>
      </c>
      <c r="W224" s="24">
        <v>1121.04</v>
      </c>
      <c r="X224" s="92">
        <f t="shared" si="46"/>
        <v>0.79236000000000006</v>
      </c>
      <c r="Y224" s="92">
        <f t="shared" si="47"/>
        <v>0.53588900000000006</v>
      </c>
      <c r="Z224" s="92">
        <f t="shared" si="48"/>
        <v>0.63717500000000005</v>
      </c>
      <c r="AA224" s="92">
        <f t="shared" si="49"/>
        <v>0.39157300000000006</v>
      </c>
      <c r="AB224" s="92">
        <f t="shared" si="50"/>
        <v>1.6924030000000001</v>
      </c>
      <c r="AC224" s="91" t="s">
        <v>1511</v>
      </c>
      <c r="AD224" s="91" t="s">
        <v>304</v>
      </c>
      <c r="AE224" s="91">
        <v>10.4</v>
      </c>
      <c r="AF224" s="234">
        <v>40121</v>
      </c>
      <c r="AG224" s="91" t="s">
        <v>309</v>
      </c>
    </row>
    <row r="225" spans="1:33" ht="25.5" customHeight="1" x14ac:dyDescent="0.25">
      <c r="A225" s="3" t="s">
        <v>1035</v>
      </c>
      <c r="B225" s="35" t="s">
        <v>1042</v>
      </c>
      <c r="C225" s="3"/>
      <c r="D225" s="3" t="s">
        <v>1036</v>
      </c>
      <c r="E225" s="3" t="s">
        <v>1037</v>
      </c>
      <c r="F225" s="3" t="s">
        <v>575</v>
      </c>
      <c r="G225" s="3">
        <v>20213</v>
      </c>
      <c r="H225" s="3" t="s">
        <v>1031</v>
      </c>
      <c r="I225" s="8">
        <v>59</v>
      </c>
      <c r="J225" s="3">
        <v>67</v>
      </c>
      <c r="K225" s="3">
        <v>62</v>
      </c>
      <c r="L225" s="3">
        <v>58</v>
      </c>
      <c r="M225" s="24">
        <v>72</v>
      </c>
      <c r="N225" s="93">
        <f t="shared" si="41"/>
        <v>0.15398999999999999</v>
      </c>
      <c r="O225" s="92">
        <f t="shared" si="42"/>
        <v>0.15865600000000002</v>
      </c>
      <c r="P225" s="92">
        <f t="shared" si="43"/>
        <v>0.146816</v>
      </c>
      <c r="Q225" s="92">
        <f t="shared" si="44"/>
        <v>0.13734399999999999</v>
      </c>
      <c r="R225" s="94">
        <f t="shared" si="45"/>
        <v>0.17049599999999998</v>
      </c>
      <c r="S225" s="3">
        <v>156.68</v>
      </c>
      <c r="T225" s="3">
        <v>149.63999999999999</v>
      </c>
      <c r="U225" s="3">
        <v>98.37</v>
      </c>
      <c r="V225" s="3">
        <v>147.74</v>
      </c>
      <c r="W225" s="24">
        <v>145.16</v>
      </c>
      <c r="X225" s="92">
        <f t="shared" si="46"/>
        <v>2.1947999999999999E-2</v>
      </c>
      <c r="Y225" s="92">
        <f t="shared" si="47"/>
        <v>2.2176999999999999E-2</v>
      </c>
      <c r="Z225" s="92">
        <f t="shared" si="48"/>
        <v>2.0522000000000002E-2</v>
      </c>
      <c r="AA225" s="92">
        <f t="shared" si="49"/>
        <v>1.9198E-2</v>
      </c>
      <c r="AB225" s="92">
        <f t="shared" si="50"/>
        <v>2.3831999999999999E-2</v>
      </c>
      <c r="AC225" s="91" t="s">
        <v>1511</v>
      </c>
      <c r="AD225" s="91" t="s">
        <v>498</v>
      </c>
      <c r="AE225" s="91">
        <v>3</v>
      </c>
      <c r="AF225" s="234">
        <v>40688</v>
      </c>
      <c r="AG225" s="91" t="s">
        <v>309</v>
      </c>
    </row>
    <row r="226" spans="1:33" ht="25.5" customHeight="1" x14ac:dyDescent="0.25">
      <c r="A226" s="3" t="s">
        <v>1038</v>
      </c>
      <c r="B226" s="35" t="s">
        <v>1043</v>
      </c>
      <c r="C226" s="3"/>
      <c r="D226" s="3" t="s">
        <v>1039</v>
      </c>
      <c r="E226" s="3" t="s">
        <v>1040</v>
      </c>
      <c r="F226" s="3" t="s">
        <v>1041</v>
      </c>
      <c r="G226" s="3">
        <v>31880</v>
      </c>
      <c r="H226" s="3" t="s">
        <v>1031</v>
      </c>
      <c r="I226" s="8">
        <v>3188</v>
      </c>
      <c r="J226" s="3">
        <v>5003</v>
      </c>
      <c r="K226" s="3">
        <v>4206</v>
      </c>
      <c r="L226" s="3">
        <v>2001</v>
      </c>
      <c r="M226" s="24">
        <v>1816</v>
      </c>
      <c r="N226" s="93">
        <f t="shared" si="41"/>
        <v>8.3206799999999994</v>
      </c>
      <c r="O226" s="92">
        <f t="shared" si="42"/>
        <v>11.847104</v>
      </c>
      <c r="P226" s="92">
        <f t="shared" si="43"/>
        <v>9.9598079999999989</v>
      </c>
      <c r="Q226" s="92">
        <f t="shared" si="44"/>
        <v>4.7383679999999995</v>
      </c>
      <c r="R226" s="94">
        <f t="shared" si="45"/>
        <v>4.3002879999999992</v>
      </c>
      <c r="S226" s="3">
        <v>975.05</v>
      </c>
      <c r="T226" s="3">
        <v>1176.5999999999999</v>
      </c>
      <c r="U226" s="3">
        <v>1021.18</v>
      </c>
      <c r="V226" s="3">
        <v>703.42</v>
      </c>
      <c r="W226" s="24">
        <v>633.39</v>
      </c>
      <c r="X226" s="92">
        <f t="shared" si="46"/>
        <v>1.1859359999999999</v>
      </c>
      <c r="Y226" s="92">
        <f t="shared" si="47"/>
        <v>1.6559930000000003</v>
      </c>
      <c r="Z226" s="92">
        <f t="shared" si="48"/>
        <v>1.3921860000000001</v>
      </c>
      <c r="AA226" s="92">
        <f t="shared" si="49"/>
        <v>0.662331</v>
      </c>
      <c r="AB226" s="92">
        <f t="shared" si="50"/>
        <v>0.60109599999999996</v>
      </c>
      <c r="AC226" s="91" t="s">
        <v>1511</v>
      </c>
      <c r="AD226" s="91" t="s">
        <v>498</v>
      </c>
      <c r="AE226" s="91">
        <v>6.93</v>
      </c>
      <c r="AF226" s="234">
        <v>40136</v>
      </c>
      <c r="AG226" s="91" t="s">
        <v>309</v>
      </c>
    </row>
    <row r="227" spans="1:33" ht="25.5" customHeight="1" x14ac:dyDescent="0.25">
      <c r="A227" s="3" t="s">
        <v>1046</v>
      </c>
      <c r="B227" s="35" t="s">
        <v>1081</v>
      </c>
      <c r="C227" s="3"/>
      <c r="D227" s="3" t="s">
        <v>1047</v>
      </c>
      <c r="E227" s="3" t="s">
        <v>1048</v>
      </c>
      <c r="F227" s="3" t="s">
        <v>173</v>
      </c>
      <c r="G227" s="3">
        <v>20700</v>
      </c>
      <c r="H227" s="3" t="s">
        <v>2</v>
      </c>
      <c r="I227" s="8">
        <v>81</v>
      </c>
      <c r="J227" s="3">
        <v>0</v>
      </c>
      <c r="K227" s="3">
        <v>0</v>
      </c>
      <c r="L227" s="3">
        <v>0</v>
      </c>
      <c r="M227" s="24">
        <v>0</v>
      </c>
      <c r="N227" s="93">
        <f t="shared" si="41"/>
        <v>0.21140999999999999</v>
      </c>
      <c r="O227" s="92">
        <f t="shared" si="42"/>
        <v>0</v>
      </c>
      <c r="P227" s="92">
        <f t="shared" si="43"/>
        <v>0</v>
      </c>
      <c r="Q227" s="92">
        <f t="shared" si="44"/>
        <v>0</v>
      </c>
      <c r="R227" s="94">
        <f t="shared" si="45"/>
        <v>0</v>
      </c>
      <c r="S227" s="3">
        <v>84.18</v>
      </c>
      <c r="T227" s="3">
        <v>74.760000000000005</v>
      </c>
      <c r="U227" s="3">
        <v>73.849999999999994</v>
      </c>
      <c r="V227" s="3">
        <v>67.510000000000005</v>
      </c>
      <c r="W227" s="24">
        <v>56.84</v>
      </c>
      <c r="X227" s="92">
        <f t="shared" si="46"/>
        <v>3.0132000000000003E-2</v>
      </c>
      <c r="Y227" s="92">
        <f t="shared" si="47"/>
        <v>0</v>
      </c>
      <c r="Z227" s="92">
        <f t="shared" si="48"/>
        <v>0</v>
      </c>
      <c r="AA227" s="92">
        <f t="shared" si="49"/>
        <v>0</v>
      </c>
      <c r="AB227" s="92">
        <f t="shared" si="50"/>
        <v>0</v>
      </c>
      <c r="AC227" s="91" t="s">
        <v>1511</v>
      </c>
      <c r="AD227" s="91" t="s">
        <v>292</v>
      </c>
      <c r="AE227" s="91">
        <v>1.1499999999999999</v>
      </c>
      <c r="AF227" s="234">
        <v>41290</v>
      </c>
      <c r="AG227" s="91" t="s">
        <v>309</v>
      </c>
    </row>
    <row r="228" spans="1:33" ht="25.5" customHeight="1" x14ac:dyDescent="0.25">
      <c r="A228" s="3" t="s">
        <v>1049</v>
      </c>
      <c r="B228" s="35" t="s">
        <v>1082</v>
      </c>
      <c r="C228" s="3"/>
      <c r="D228" s="3" t="s">
        <v>1050</v>
      </c>
      <c r="E228" s="3" t="s">
        <v>1051</v>
      </c>
      <c r="F228" s="3" t="s">
        <v>185</v>
      </c>
      <c r="G228" s="3">
        <v>20305</v>
      </c>
      <c r="H228" s="3" t="s">
        <v>2</v>
      </c>
      <c r="I228" s="8">
        <v>34460</v>
      </c>
      <c r="J228" s="3">
        <v>27153</v>
      </c>
      <c r="K228" s="3">
        <v>32629</v>
      </c>
      <c r="L228" s="3">
        <v>33714</v>
      </c>
      <c r="M228" s="24">
        <v>34334</v>
      </c>
      <c r="N228" s="93">
        <f t="shared" si="41"/>
        <v>89.940599999999989</v>
      </c>
      <c r="O228" s="92">
        <f t="shared" si="42"/>
        <v>64.298304000000002</v>
      </c>
      <c r="P228" s="92">
        <f t="shared" si="43"/>
        <v>77.265471999999988</v>
      </c>
      <c r="Q228" s="92">
        <f t="shared" si="44"/>
        <v>79.834751999999995</v>
      </c>
      <c r="R228" s="94">
        <f t="shared" si="45"/>
        <v>81.302911999999992</v>
      </c>
      <c r="S228" s="3">
        <v>5722.47</v>
      </c>
      <c r="T228" s="3">
        <v>4711.83</v>
      </c>
      <c r="U228" s="3">
        <v>5074.38</v>
      </c>
      <c r="V228" s="3">
        <v>5274.79</v>
      </c>
      <c r="W228" s="24">
        <v>5382.62</v>
      </c>
      <c r="X228" s="92">
        <f t="shared" si="46"/>
        <v>12.819120000000002</v>
      </c>
      <c r="Y228" s="92">
        <f t="shared" si="47"/>
        <v>8.9876430000000003</v>
      </c>
      <c r="Z228" s="92">
        <f t="shared" si="48"/>
        <v>10.800199000000001</v>
      </c>
      <c r="AA228" s="92">
        <f t="shared" si="49"/>
        <v>11.159334000000001</v>
      </c>
      <c r="AB228" s="92">
        <f t="shared" si="50"/>
        <v>11.364554</v>
      </c>
      <c r="AC228" s="91" t="s">
        <v>1511</v>
      </c>
      <c r="AD228" s="91" t="s">
        <v>226</v>
      </c>
      <c r="AE228" s="91">
        <v>21</v>
      </c>
      <c r="AF228" s="234">
        <v>40127</v>
      </c>
      <c r="AG228" s="91" t="s">
        <v>309</v>
      </c>
    </row>
    <row r="229" spans="1:33" ht="25.5" customHeight="1" x14ac:dyDescent="0.25">
      <c r="A229" s="3" t="s">
        <v>1052</v>
      </c>
      <c r="B229" s="35" t="s">
        <v>1083</v>
      </c>
      <c r="C229" s="3"/>
      <c r="D229" s="3" t="s">
        <v>1053</v>
      </c>
      <c r="E229" s="3" t="s">
        <v>1054</v>
      </c>
      <c r="F229" s="3" t="s">
        <v>860</v>
      </c>
      <c r="G229" s="3">
        <v>20130</v>
      </c>
      <c r="H229" s="3" t="s">
        <v>2</v>
      </c>
      <c r="I229" s="8">
        <v>107716</v>
      </c>
      <c r="J229" s="3">
        <v>97836</v>
      </c>
      <c r="K229" s="3">
        <v>116269</v>
      </c>
      <c r="L229" s="3">
        <v>98273</v>
      </c>
      <c r="M229" s="24">
        <v>0</v>
      </c>
      <c r="N229" s="93">
        <f t="shared" si="41"/>
        <v>281.13875999999999</v>
      </c>
      <c r="O229" s="92">
        <f t="shared" si="42"/>
        <v>231.675648</v>
      </c>
      <c r="P229" s="92">
        <f t="shared" si="43"/>
        <v>275.32499199999995</v>
      </c>
      <c r="Q229" s="92">
        <f t="shared" si="44"/>
        <v>232.71046399999997</v>
      </c>
      <c r="R229" s="94">
        <f t="shared" si="45"/>
        <v>0</v>
      </c>
      <c r="S229" s="3">
        <v>14181.45</v>
      </c>
      <c r="T229" s="3">
        <v>12942.8</v>
      </c>
      <c r="U229" s="3">
        <v>12964.65</v>
      </c>
      <c r="V229" s="3">
        <v>11357.47</v>
      </c>
      <c r="W229" s="24">
        <v>0</v>
      </c>
      <c r="X229" s="92">
        <f t="shared" si="46"/>
        <v>40.070352</v>
      </c>
      <c r="Y229" s="92">
        <f t="shared" si="47"/>
        <v>32.383716</v>
      </c>
      <c r="Z229" s="92">
        <f t="shared" si="48"/>
        <v>38.485039000000008</v>
      </c>
      <c r="AA229" s="92">
        <f t="shared" si="49"/>
        <v>32.528362999999999</v>
      </c>
      <c r="AB229" s="92">
        <f t="shared" si="50"/>
        <v>0</v>
      </c>
      <c r="AC229" s="91" t="s">
        <v>1511</v>
      </c>
      <c r="AD229" s="91" t="s">
        <v>1055</v>
      </c>
      <c r="AE229" s="91" t="s">
        <v>1055</v>
      </c>
      <c r="AF229" s="234">
        <v>40130</v>
      </c>
      <c r="AG229" s="234">
        <v>43421</v>
      </c>
    </row>
    <row r="230" spans="1:33" x14ac:dyDescent="0.25">
      <c r="A230" s="3" t="s">
        <v>1056</v>
      </c>
      <c r="B230" s="35" t="s">
        <v>1088</v>
      </c>
      <c r="C230" s="3"/>
      <c r="D230" s="3" t="s">
        <v>1057</v>
      </c>
      <c r="E230" s="3" t="s">
        <v>1058</v>
      </c>
      <c r="F230" s="3" t="s">
        <v>177</v>
      </c>
      <c r="G230" s="3">
        <v>20018</v>
      </c>
      <c r="H230" s="3" t="s">
        <v>2</v>
      </c>
      <c r="I230" s="8">
        <v>841</v>
      </c>
      <c r="J230" s="3">
        <v>837</v>
      </c>
      <c r="K230" s="3">
        <v>837</v>
      </c>
      <c r="L230" s="3">
        <v>804</v>
      </c>
      <c r="M230" s="24">
        <v>648</v>
      </c>
      <c r="N230" s="93">
        <f t="shared" si="41"/>
        <v>2.1950099999999999</v>
      </c>
      <c r="O230" s="92">
        <f t="shared" si="42"/>
        <v>1.9820159999999998</v>
      </c>
      <c r="P230" s="92">
        <f t="shared" si="43"/>
        <v>1.9820159999999998</v>
      </c>
      <c r="Q230" s="92">
        <f t="shared" si="44"/>
        <v>1.9038719999999998</v>
      </c>
      <c r="R230" s="94">
        <f t="shared" si="45"/>
        <v>1.5344640000000001</v>
      </c>
      <c r="S230" s="3">
        <v>1727.73</v>
      </c>
      <c r="T230" s="3">
        <v>1720.46</v>
      </c>
      <c r="U230" s="3">
        <v>1714.94</v>
      </c>
      <c r="V230" s="3">
        <v>1711.95</v>
      </c>
      <c r="W230" s="24">
        <v>1620.02</v>
      </c>
      <c r="X230" s="92">
        <f t="shared" si="46"/>
        <v>0.31285199999999996</v>
      </c>
      <c r="Y230" s="92">
        <f t="shared" si="47"/>
        <v>0.27704700000000004</v>
      </c>
      <c r="Z230" s="92">
        <f t="shared" si="48"/>
        <v>0.27704700000000004</v>
      </c>
      <c r="AA230" s="92">
        <f t="shared" si="49"/>
        <v>0.26612400000000003</v>
      </c>
      <c r="AB230" s="92">
        <f t="shared" si="50"/>
        <v>0.21448800000000001</v>
      </c>
      <c r="AC230" s="91" t="s">
        <v>1511</v>
      </c>
      <c r="AD230" s="91" t="s">
        <v>226</v>
      </c>
      <c r="AE230" s="91">
        <v>16.5</v>
      </c>
      <c r="AF230" s="234">
        <v>40121</v>
      </c>
      <c r="AG230" s="91" t="s">
        <v>309</v>
      </c>
    </row>
    <row r="231" spans="1:33" x14ac:dyDescent="0.25">
      <c r="A231" s="3" t="s">
        <v>1059</v>
      </c>
      <c r="B231" s="35" t="s">
        <v>1084</v>
      </c>
      <c r="C231" s="3"/>
      <c r="D231" s="3" t="s">
        <v>1060</v>
      </c>
      <c r="E231" s="3" t="s">
        <v>1061</v>
      </c>
      <c r="F231" s="3" t="s">
        <v>1062</v>
      </c>
      <c r="G231" s="3">
        <v>20491</v>
      </c>
      <c r="H231" s="3" t="s">
        <v>2</v>
      </c>
      <c r="I231" s="8">
        <v>6891</v>
      </c>
      <c r="J231" s="3">
        <v>8092</v>
      </c>
      <c r="K231" s="3">
        <v>7860</v>
      </c>
      <c r="L231" s="3">
        <v>5409</v>
      </c>
      <c r="M231" s="24">
        <v>10588</v>
      </c>
      <c r="N231" s="93">
        <f t="shared" si="41"/>
        <v>17.985509999999998</v>
      </c>
      <c r="O231" s="92">
        <f t="shared" si="42"/>
        <v>19.161856</v>
      </c>
      <c r="P231" s="92">
        <f t="shared" si="43"/>
        <v>18.612479999999998</v>
      </c>
      <c r="Q231" s="92">
        <f t="shared" si="44"/>
        <v>12.808511999999999</v>
      </c>
      <c r="R231" s="94">
        <f t="shared" si="45"/>
        <v>25.072384</v>
      </c>
      <c r="S231" s="3">
        <v>1448.31</v>
      </c>
      <c r="T231" s="3">
        <v>1376.2</v>
      </c>
      <c r="U231" s="3">
        <v>1553.46</v>
      </c>
      <c r="V231" s="3">
        <v>1234.1400000000001</v>
      </c>
      <c r="W231" s="24">
        <v>1627.77</v>
      </c>
      <c r="X231" s="92">
        <f t="shared" si="46"/>
        <v>2.5634519999999998</v>
      </c>
      <c r="Y231" s="92">
        <f t="shared" si="47"/>
        <v>2.6784520000000001</v>
      </c>
      <c r="Z231" s="92">
        <f t="shared" si="48"/>
        <v>2.6016600000000003</v>
      </c>
      <c r="AA231" s="92">
        <f t="shared" si="49"/>
        <v>1.7903790000000002</v>
      </c>
      <c r="AB231" s="92">
        <f t="shared" si="50"/>
        <v>3.5046280000000003</v>
      </c>
      <c r="AC231" s="91" t="s">
        <v>1511</v>
      </c>
      <c r="AD231" s="91" t="s">
        <v>498</v>
      </c>
      <c r="AE231" s="91">
        <v>6.6</v>
      </c>
      <c r="AF231" s="234">
        <v>40134</v>
      </c>
      <c r="AG231" s="91" t="s">
        <v>309</v>
      </c>
    </row>
    <row r="232" spans="1:33" x14ac:dyDescent="0.25">
      <c r="A232" s="3" t="s">
        <v>1063</v>
      </c>
      <c r="B232" s="35" t="s">
        <v>1085</v>
      </c>
      <c r="C232" s="3"/>
      <c r="D232" s="3" t="s">
        <v>1064</v>
      </c>
      <c r="E232" s="3" t="s">
        <v>1065</v>
      </c>
      <c r="F232" s="3" t="s">
        <v>860</v>
      </c>
      <c r="G232" s="3">
        <v>20130</v>
      </c>
      <c r="H232" s="3" t="s">
        <v>2</v>
      </c>
      <c r="I232" s="8">
        <v>122399</v>
      </c>
      <c r="J232" s="3">
        <v>113377</v>
      </c>
      <c r="K232" s="3">
        <v>112317</v>
      </c>
      <c r="L232" s="3">
        <v>108131</v>
      </c>
      <c r="M232" s="24">
        <v>113528</v>
      </c>
      <c r="N232" s="93">
        <f t="shared" si="41"/>
        <v>319.46138999999994</v>
      </c>
      <c r="O232" s="92">
        <f t="shared" si="42"/>
        <v>268.47673599999996</v>
      </c>
      <c r="P232" s="92">
        <f t="shared" si="43"/>
        <v>265.96665599999994</v>
      </c>
      <c r="Q232" s="92">
        <f t="shared" si="44"/>
        <v>256.05420799999996</v>
      </c>
      <c r="R232" s="94">
        <f t="shared" si="45"/>
        <v>268.83430400000003</v>
      </c>
      <c r="S232" s="3">
        <v>17328.39</v>
      </c>
      <c r="T232" s="3">
        <v>15890.3</v>
      </c>
      <c r="U232" s="3">
        <v>14763.69</v>
      </c>
      <c r="V232" s="3">
        <v>13840.06</v>
      </c>
      <c r="W232" s="24">
        <v>15209.76</v>
      </c>
      <c r="X232" s="92">
        <f t="shared" si="46"/>
        <v>45.532428000000003</v>
      </c>
      <c r="Y232" s="92">
        <f t="shared" si="47"/>
        <v>37.527787000000004</v>
      </c>
      <c r="Z232" s="92">
        <f t="shared" si="48"/>
        <v>37.176927000000006</v>
      </c>
      <c r="AA232" s="92">
        <f t="shared" si="49"/>
        <v>35.791361000000002</v>
      </c>
      <c r="AB232" s="92">
        <f t="shared" si="50"/>
        <v>37.577768000000006</v>
      </c>
      <c r="AC232" s="91" t="s">
        <v>1511</v>
      </c>
      <c r="AD232" s="91" t="s">
        <v>226</v>
      </c>
      <c r="AE232" s="91">
        <v>28</v>
      </c>
      <c r="AF232" s="234">
        <v>40130</v>
      </c>
      <c r="AG232" s="91" t="s">
        <v>309</v>
      </c>
    </row>
    <row r="233" spans="1:33" x14ac:dyDescent="0.25">
      <c r="A233" s="3" t="s">
        <v>1066</v>
      </c>
      <c r="B233" s="35" t="s">
        <v>1086</v>
      </c>
      <c r="C233" s="3"/>
      <c r="D233" s="3" t="s">
        <v>1067</v>
      </c>
      <c r="E233" s="3" t="s">
        <v>1068</v>
      </c>
      <c r="F233" s="3" t="s">
        <v>860</v>
      </c>
      <c r="G233" s="3">
        <v>20130</v>
      </c>
      <c r="H233" s="3" t="s">
        <v>2</v>
      </c>
      <c r="I233" s="8">
        <v>160319</v>
      </c>
      <c r="J233" s="3">
        <v>164342</v>
      </c>
      <c r="K233" s="3">
        <v>179189</v>
      </c>
      <c r="L233" s="3">
        <v>192480</v>
      </c>
      <c r="M233" s="24">
        <v>192445</v>
      </c>
      <c r="N233" s="93">
        <f t="shared" si="41"/>
        <v>418.43258999999995</v>
      </c>
      <c r="O233" s="92">
        <f t="shared" si="42"/>
        <v>389.16185599999994</v>
      </c>
      <c r="P233" s="92">
        <f t="shared" si="43"/>
        <v>424.31955199999999</v>
      </c>
      <c r="Q233" s="92">
        <f t="shared" si="44"/>
        <v>455.79263999999995</v>
      </c>
      <c r="R233" s="94">
        <f t="shared" si="45"/>
        <v>455.70975999999996</v>
      </c>
      <c r="S233" s="3">
        <v>22695.4</v>
      </c>
      <c r="T233" s="3">
        <v>22427.67</v>
      </c>
      <c r="U233" s="3">
        <v>22489.89</v>
      </c>
      <c r="V233" s="3">
        <v>24375.75</v>
      </c>
      <c r="W233" s="24">
        <v>25871.42</v>
      </c>
      <c r="X233" s="92">
        <f t="shared" si="46"/>
        <v>59.638667999999996</v>
      </c>
      <c r="Y233" s="92">
        <f t="shared" si="47"/>
        <v>54.397202000000007</v>
      </c>
      <c r="Z233" s="92">
        <f t="shared" si="48"/>
        <v>59.311559000000003</v>
      </c>
      <c r="AA233" s="92">
        <f t="shared" si="49"/>
        <v>63.710880000000003</v>
      </c>
      <c r="AB233" s="92">
        <f t="shared" si="50"/>
        <v>63.699295000000006</v>
      </c>
      <c r="AC233" s="91" t="s">
        <v>1511</v>
      </c>
      <c r="AD233" s="91" t="s">
        <v>226</v>
      </c>
      <c r="AE233" s="91" t="s">
        <v>1069</v>
      </c>
      <c r="AF233" s="234">
        <v>40129</v>
      </c>
      <c r="AG233" s="91" t="s">
        <v>309</v>
      </c>
    </row>
    <row r="234" spans="1:33" x14ac:dyDescent="0.25">
      <c r="A234" s="3" t="s">
        <v>1070</v>
      </c>
      <c r="B234" s="35" t="s">
        <v>1087</v>
      </c>
      <c r="C234" s="3"/>
      <c r="D234" s="3" t="s">
        <v>1071</v>
      </c>
      <c r="E234" s="3" t="s">
        <v>1072</v>
      </c>
      <c r="F234" s="3" t="s">
        <v>313</v>
      </c>
      <c r="G234" s="3">
        <v>20200</v>
      </c>
      <c r="H234" s="3" t="s">
        <v>2</v>
      </c>
      <c r="I234" s="8">
        <v>18163</v>
      </c>
      <c r="J234" s="3">
        <v>16081</v>
      </c>
      <c r="K234" s="3">
        <v>17474</v>
      </c>
      <c r="L234" s="3">
        <v>12571</v>
      </c>
      <c r="M234" s="24">
        <v>13666</v>
      </c>
      <c r="N234" s="93">
        <f t="shared" si="41"/>
        <v>47.405430000000003</v>
      </c>
      <c r="O234" s="92">
        <f t="shared" si="42"/>
        <v>38.079808</v>
      </c>
      <c r="P234" s="92">
        <f t="shared" si="43"/>
        <v>41.378432000000004</v>
      </c>
      <c r="Q234" s="92">
        <f t="shared" si="44"/>
        <v>29.768127999999997</v>
      </c>
      <c r="R234" s="94">
        <f t="shared" si="45"/>
        <v>32.361088000000002</v>
      </c>
      <c r="S234" s="3">
        <v>2728.72</v>
      </c>
      <c r="T234" s="3">
        <v>2256.56</v>
      </c>
      <c r="U234" s="3">
        <v>2615</v>
      </c>
      <c r="V234" s="3">
        <v>1932.53</v>
      </c>
      <c r="W234" s="24">
        <v>2040.76</v>
      </c>
      <c r="X234" s="92">
        <f t="shared" si="46"/>
        <v>6.7566359999999994</v>
      </c>
      <c r="Y234" s="92">
        <f t="shared" si="47"/>
        <v>5.3228110000000006</v>
      </c>
      <c r="Z234" s="92">
        <f t="shared" si="48"/>
        <v>5.7838940000000001</v>
      </c>
      <c r="AA234" s="92">
        <f t="shared" si="49"/>
        <v>4.1610010000000006</v>
      </c>
      <c r="AB234" s="92">
        <f t="shared" si="50"/>
        <v>4.5234459999999999</v>
      </c>
      <c r="AC234" s="91" t="s">
        <v>1511</v>
      </c>
      <c r="AD234" s="91" t="s">
        <v>292</v>
      </c>
      <c r="AE234" s="91">
        <v>9.9</v>
      </c>
      <c r="AF234" s="234">
        <v>40120</v>
      </c>
      <c r="AG234" s="91" t="s">
        <v>309</v>
      </c>
    </row>
    <row r="235" spans="1:33" x14ac:dyDescent="0.25">
      <c r="A235" s="3" t="s">
        <v>1073</v>
      </c>
      <c r="B235" s="35" t="s">
        <v>1089</v>
      </c>
      <c r="C235" s="3"/>
      <c r="D235" s="3" t="s">
        <v>1074</v>
      </c>
      <c r="E235" s="3" t="s">
        <v>1075</v>
      </c>
      <c r="F235" s="3" t="s">
        <v>1076</v>
      </c>
      <c r="G235" s="3">
        <v>20800</v>
      </c>
      <c r="H235" s="3" t="s">
        <v>2</v>
      </c>
      <c r="I235" s="8">
        <v>3446</v>
      </c>
      <c r="J235" s="3">
        <v>3977</v>
      </c>
      <c r="K235" s="3">
        <v>946</v>
      </c>
      <c r="L235" s="3">
        <v>909</v>
      </c>
      <c r="M235" s="24">
        <v>1264</v>
      </c>
      <c r="N235" s="93">
        <f t="shared" si="41"/>
        <v>8.9940599999999993</v>
      </c>
      <c r="O235" s="92">
        <f t="shared" si="42"/>
        <v>9.4175360000000001</v>
      </c>
      <c r="P235" s="92">
        <f t="shared" si="43"/>
        <v>2.2401279999999999</v>
      </c>
      <c r="Q235" s="92">
        <f t="shared" si="44"/>
        <v>2.1525119999999998</v>
      </c>
      <c r="R235" s="94">
        <f t="shared" si="45"/>
        <v>2.9931520000000003</v>
      </c>
      <c r="S235" s="3">
        <v>1074.8499999999999</v>
      </c>
      <c r="T235" s="3">
        <v>1041.3800000000001</v>
      </c>
      <c r="U235" s="3">
        <v>675.09</v>
      </c>
      <c r="V235" s="3">
        <v>646.11</v>
      </c>
      <c r="W235" s="24">
        <v>677.91</v>
      </c>
      <c r="X235" s="92">
        <f t="shared" si="46"/>
        <v>1.2819119999999999</v>
      </c>
      <c r="Y235" s="92">
        <f t="shared" si="47"/>
        <v>1.3163870000000002</v>
      </c>
      <c r="Z235" s="193">
        <f t="shared" si="48"/>
        <v>0.31312600000000002</v>
      </c>
      <c r="AA235" s="92">
        <f t="shared" si="49"/>
        <v>0.30087900000000001</v>
      </c>
      <c r="AB235" s="92">
        <f t="shared" si="50"/>
        <v>0.41838400000000003</v>
      </c>
      <c r="AC235" s="91" t="s">
        <v>1511</v>
      </c>
      <c r="AD235" s="91" t="s">
        <v>498</v>
      </c>
      <c r="AE235" s="91" t="s">
        <v>1077</v>
      </c>
      <c r="AF235" s="234">
        <v>40121</v>
      </c>
      <c r="AG235" s="91" t="s">
        <v>309</v>
      </c>
    </row>
    <row r="236" spans="1:33" x14ac:dyDescent="0.25">
      <c r="A236" s="80" t="s">
        <v>1078</v>
      </c>
      <c r="B236" s="189" t="s">
        <v>1090</v>
      </c>
      <c r="C236" s="80"/>
      <c r="D236" s="80" t="s">
        <v>1079</v>
      </c>
      <c r="E236" s="80" t="s">
        <v>1080</v>
      </c>
      <c r="F236" s="80" t="s">
        <v>173</v>
      </c>
      <c r="G236" s="80">
        <v>20700</v>
      </c>
      <c r="H236" s="80" t="s">
        <v>2</v>
      </c>
      <c r="I236" s="190">
        <v>719</v>
      </c>
      <c r="J236" s="80">
        <v>712</v>
      </c>
      <c r="K236" s="3">
        <v>790</v>
      </c>
      <c r="L236" s="80">
        <v>886</v>
      </c>
      <c r="M236" s="191">
        <v>942</v>
      </c>
      <c r="N236" s="192">
        <f t="shared" si="41"/>
        <v>1.87659</v>
      </c>
      <c r="O236" s="193">
        <f t="shared" si="42"/>
        <v>1.686016</v>
      </c>
      <c r="P236" s="193">
        <f t="shared" si="43"/>
        <v>1.8707199999999997</v>
      </c>
      <c r="Q236" s="193">
        <f t="shared" si="44"/>
        <v>2.0980479999999999</v>
      </c>
      <c r="R236" s="194">
        <f t="shared" si="45"/>
        <v>2.2306559999999998</v>
      </c>
      <c r="S236" s="80">
        <v>177.65</v>
      </c>
      <c r="T236" s="80">
        <v>165.45</v>
      </c>
      <c r="U236" s="80">
        <v>199.04</v>
      </c>
      <c r="V236" s="80">
        <v>202.75</v>
      </c>
      <c r="W236" s="191">
        <v>205.17</v>
      </c>
      <c r="X236" s="193">
        <f>I236*0.372/1000</f>
        <v>0.26746800000000004</v>
      </c>
      <c r="Y236" s="193">
        <f t="shared" si="47"/>
        <v>0.23567200000000002</v>
      </c>
      <c r="Z236" s="193">
        <f t="shared" si="48"/>
        <v>0.26149</v>
      </c>
      <c r="AA236" s="193">
        <f t="shared" si="49"/>
        <v>0.29326600000000003</v>
      </c>
      <c r="AB236" s="193">
        <f>M236*0.331/1000</f>
        <v>0.31180200000000002</v>
      </c>
      <c r="AC236" s="91" t="s">
        <v>1511</v>
      </c>
      <c r="AD236" s="91" t="s">
        <v>498</v>
      </c>
      <c r="AE236" s="91">
        <v>1.1000000000000001</v>
      </c>
      <c r="AF236" s="234">
        <v>40133</v>
      </c>
      <c r="AG236" s="91" t="s">
        <v>309</v>
      </c>
    </row>
    <row r="237" spans="1:33" x14ac:dyDescent="0.25">
      <c r="A237" s="80" t="s">
        <v>1364</v>
      </c>
      <c r="B237" s="189" t="s">
        <v>1487</v>
      </c>
      <c r="C237" s="80"/>
      <c r="D237" s="80"/>
      <c r="E237" s="80"/>
      <c r="F237" s="80"/>
      <c r="G237" s="80"/>
      <c r="H237" s="80"/>
      <c r="I237" s="190"/>
      <c r="J237" s="80"/>
      <c r="K237" s="3"/>
      <c r="L237" s="80"/>
      <c r="M237" s="191">
        <v>80133</v>
      </c>
      <c r="N237" s="192">
        <f>I237*2.368/1000</f>
        <v>0</v>
      </c>
      <c r="O237" s="193">
        <f>J237*2.368/1000</f>
        <v>0</v>
      </c>
      <c r="P237" s="193">
        <f>K237*2.368/1000</f>
        <v>0</v>
      </c>
      <c r="Q237" s="193">
        <f>L237*2.368/1000</f>
        <v>0</v>
      </c>
      <c r="R237" s="194">
        <f>M237*2.368/1000</f>
        <v>189.75494399999999</v>
      </c>
      <c r="S237" s="80"/>
      <c r="T237" s="80"/>
      <c r="U237" s="80"/>
      <c r="V237" s="80"/>
      <c r="W237" s="191"/>
      <c r="X237" s="193">
        <f t="shared" ref="X237:X260" si="51">I237*0.372/1000</f>
        <v>0</v>
      </c>
      <c r="Y237" s="193">
        <f t="shared" ref="Y237:Y260" si="52">J237*0.331/1000</f>
        <v>0</v>
      </c>
      <c r="Z237" s="193">
        <f t="shared" ref="Z237:Z260" si="53">K237*0.331/1000</f>
        <v>0</v>
      </c>
      <c r="AA237" s="193">
        <f t="shared" ref="AA237:AA260" si="54">L237*0.331/1000</f>
        <v>0</v>
      </c>
      <c r="AB237" s="193">
        <f t="shared" ref="AB237:AB260" si="55">M237*0.331/1000</f>
        <v>26.524023</v>
      </c>
      <c r="AC237" s="91" t="s">
        <v>1511</v>
      </c>
      <c r="AD237" s="91"/>
      <c r="AE237" s="91"/>
      <c r="AF237" s="234"/>
      <c r="AG237" s="91"/>
    </row>
    <row r="238" spans="1:33" x14ac:dyDescent="0.25">
      <c r="A238" s="80" t="s">
        <v>1364</v>
      </c>
      <c r="B238" s="189" t="s">
        <v>1488</v>
      </c>
      <c r="C238" s="80"/>
      <c r="D238" s="80"/>
      <c r="E238" s="80"/>
      <c r="F238" s="80"/>
      <c r="G238" s="80"/>
      <c r="H238" s="80"/>
      <c r="I238" s="190"/>
      <c r="J238" s="80"/>
      <c r="K238" s="3"/>
      <c r="L238" s="80"/>
      <c r="M238" s="191">
        <v>139076</v>
      </c>
      <c r="N238" s="192">
        <f t="shared" si="43"/>
        <v>0</v>
      </c>
      <c r="O238" s="193">
        <f t="shared" si="43"/>
        <v>0</v>
      </c>
      <c r="P238" s="193">
        <f t="shared" si="43"/>
        <v>0</v>
      </c>
      <c r="Q238" s="193">
        <f t="shared" si="43"/>
        <v>0</v>
      </c>
      <c r="R238" s="194">
        <f t="shared" si="43"/>
        <v>329.33196800000002</v>
      </c>
      <c r="S238" s="80"/>
      <c r="T238" s="80"/>
      <c r="U238" s="80"/>
      <c r="V238" s="80"/>
      <c r="W238" s="191"/>
      <c r="X238" s="193">
        <f t="shared" si="51"/>
        <v>0</v>
      </c>
      <c r="Y238" s="193">
        <f t="shared" si="52"/>
        <v>0</v>
      </c>
      <c r="Z238" s="193">
        <f t="shared" si="53"/>
        <v>0</v>
      </c>
      <c r="AA238" s="193">
        <f t="shared" si="54"/>
        <v>0</v>
      </c>
      <c r="AB238" s="193">
        <f t="shared" si="55"/>
        <v>46.034156000000003</v>
      </c>
      <c r="AC238" s="91" t="s">
        <v>1511</v>
      </c>
      <c r="AD238" s="91"/>
      <c r="AE238" s="91"/>
      <c r="AF238" s="234"/>
      <c r="AG238" s="91"/>
    </row>
    <row r="239" spans="1:33" x14ac:dyDescent="0.25">
      <c r="A239" s="80" t="s">
        <v>1364</v>
      </c>
      <c r="B239" s="189" t="s">
        <v>1489</v>
      </c>
      <c r="C239" s="80"/>
      <c r="D239" s="80"/>
      <c r="E239" s="80"/>
      <c r="F239" s="80"/>
      <c r="G239" s="80"/>
      <c r="H239" s="80"/>
      <c r="I239" s="190"/>
      <c r="J239" s="80"/>
      <c r="K239" s="3"/>
      <c r="L239" s="80"/>
      <c r="M239" s="191">
        <v>105186</v>
      </c>
      <c r="N239" s="192">
        <f t="shared" si="43"/>
        <v>0</v>
      </c>
      <c r="O239" s="193">
        <f t="shared" si="43"/>
        <v>0</v>
      </c>
      <c r="P239" s="193">
        <f t="shared" si="43"/>
        <v>0</v>
      </c>
      <c r="Q239" s="193">
        <f t="shared" si="43"/>
        <v>0</v>
      </c>
      <c r="R239" s="194">
        <f t="shared" si="43"/>
        <v>249.08044799999996</v>
      </c>
      <c r="S239" s="80"/>
      <c r="T239" s="80"/>
      <c r="U239" s="80"/>
      <c r="V239" s="80"/>
      <c r="W239" s="191"/>
      <c r="X239" s="193">
        <f t="shared" si="51"/>
        <v>0</v>
      </c>
      <c r="Y239" s="193">
        <f t="shared" si="52"/>
        <v>0</v>
      </c>
      <c r="Z239" s="193">
        <f t="shared" si="53"/>
        <v>0</v>
      </c>
      <c r="AA239" s="193">
        <f t="shared" si="54"/>
        <v>0</v>
      </c>
      <c r="AB239" s="193">
        <f t="shared" si="55"/>
        <v>34.816566000000002</v>
      </c>
      <c r="AC239" s="91" t="s">
        <v>1511</v>
      </c>
      <c r="AD239" s="91"/>
      <c r="AE239" s="91"/>
      <c r="AF239" s="234"/>
      <c r="AG239" s="91"/>
    </row>
    <row r="240" spans="1:33" x14ac:dyDescent="0.25">
      <c r="A240" s="80" t="s">
        <v>1364</v>
      </c>
      <c r="B240" s="189" t="s">
        <v>1490</v>
      </c>
      <c r="C240" s="80"/>
      <c r="D240" s="80"/>
      <c r="E240" s="80"/>
      <c r="F240" s="80"/>
      <c r="G240" s="80"/>
      <c r="H240" s="80"/>
      <c r="I240" s="190"/>
      <c r="J240" s="80"/>
      <c r="K240" s="3"/>
      <c r="L240" s="80"/>
      <c r="M240" s="191">
        <v>188733</v>
      </c>
      <c r="N240" s="192">
        <f t="shared" si="43"/>
        <v>0</v>
      </c>
      <c r="O240" s="193">
        <f t="shared" si="43"/>
        <v>0</v>
      </c>
      <c r="P240" s="193">
        <f t="shared" si="43"/>
        <v>0</v>
      </c>
      <c r="Q240" s="193">
        <f t="shared" si="43"/>
        <v>0</v>
      </c>
      <c r="R240" s="194">
        <f t="shared" si="43"/>
        <v>446.91974399999998</v>
      </c>
      <c r="S240" s="80"/>
      <c r="T240" s="80"/>
      <c r="U240" s="80"/>
      <c r="V240" s="80"/>
      <c r="W240" s="191"/>
      <c r="X240" s="193">
        <f t="shared" si="51"/>
        <v>0</v>
      </c>
      <c r="Y240" s="193">
        <f t="shared" si="52"/>
        <v>0</v>
      </c>
      <c r="Z240" s="193">
        <f t="shared" si="53"/>
        <v>0</v>
      </c>
      <c r="AA240" s="193">
        <f t="shared" si="54"/>
        <v>0</v>
      </c>
      <c r="AB240" s="193">
        <f t="shared" si="55"/>
        <v>62.470622999999996</v>
      </c>
      <c r="AC240" s="91" t="s">
        <v>1511</v>
      </c>
      <c r="AD240" s="91"/>
      <c r="AE240" s="91"/>
      <c r="AF240" s="234"/>
      <c r="AG240" s="91"/>
    </row>
    <row r="241" spans="1:33" x14ac:dyDescent="0.25">
      <c r="A241" s="80" t="s">
        <v>1364</v>
      </c>
      <c r="B241" s="189" t="s">
        <v>1491</v>
      </c>
      <c r="C241" s="80"/>
      <c r="D241" s="80"/>
      <c r="E241" s="80"/>
      <c r="F241" s="80"/>
      <c r="G241" s="80"/>
      <c r="H241" s="80"/>
      <c r="I241" s="190"/>
      <c r="J241" s="80"/>
      <c r="K241" s="3"/>
      <c r="L241" s="80"/>
      <c r="M241" s="191">
        <v>7086</v>
      </c>
      <c r="N241" s="192">
        <f t="shared" si="43"/>
        <v>0</v>
      </c>
      <c r="O241" s="193">
        <f t="shared" si="43"/>
        <v>0</v>
      </c>
      <c r="P241" s="193">
        <f t="shared" si="43"/>
        <v>0</v>
      </c>
      <c r="Q241" s="193">
        <f t="shared" si="43"/>
        <v>0</v>
      </c>
      <c r="R241" s="194">
        <f t="shared" si="43"/>
        <v>16.779647999999998</v>
      </c>
      <c r="S241" s="80"/>
      <c r="T241" s="80"/>
      <c r="U241" s="80"/>
      <c r="V241" s="80"/>
      <c r="W241" s="191"/>
      <c r="X241" s="193">
        <f t="shared" si="51"/>
        <v>0</v>
      </c>
      <c r="Y241" s="193">
        <f t="shared" si="52"/>
        <v>0</v>
      </c>
      <c r="Z241" s="193">
        <f t="shared" si="53"/>
        <v>0</v>
      </c>
      <c r="AA241" s="193">
        <f t="shared" si="54"/>
        <v>0</v>
      </c>
      <c r="AB241" s="193">
        <f t="shared" si="55"/>
        <v>2.3454660000000001</v>
      </c>
      <c r="AC241" s="91" t="s">
        <v>1511</v>
      </c>
      <c r="AD241" s="91"/>
      <c r="AE241" s="91"/>
      <c r="AF241" s="234"/>
      <c r="AG241" s="91"/>
    </row>
    <row r="242" spans="1:33" ht="15" customHeight="1" x14ac:dyDescent="0.25">
      <c r="A242" s="80" t="s">
        <v>1364</v>
      </c>
      <c r="B242" s="189" t="s">
        <v>1492</v>
      </c>
      <c r="C242" s="80"/>
      <c r="D242" s="80"/>
      <c r="E242" s="80"/>
      <c r="F242" s="80"/>
      <c r="G242" s="80"/>
      <c r="H242" s="80"/>
      <c r="I242" s="190"/>
      <c r="J242" s="80"/>
      <c r="K242" s="3"/>
      <c r="L242" s="80"/>
      <c r="M242" s="191">
        <v>85737</v>
      </c>
      <c r="N242" s="192">
        <f t="shared" si="43"/>
        <v>0</v>
      </c>
      <c r="O242" s="193">
        <f t="shared" si="43"/>
        <v>0</v>
      </c>
      <c r="P242" s="193">
        <f t="shared" si="43"/>
        <v>0</v>
      </c>
      <c r="Q242" s="193">
        <f t="shared" si="43"/>
        <v>0</v>
      </c>
      <c r="R242" s="194">
        <f t="shared" si="43"/>
        <v>203.02521599999997</v>
      </c>
      <c r="S242" s="80"/>
      <c r="T242" s="80"/>
      <c r="U242" s="80"/>
      <c r="V242" s="80"/>
      <c r="W242" s="191"/>
      <c r="X242" s="193">
        <f t="shared" si="51"/>
        <v>0</v>
      </c>
      <c r="Y242" s="193">
        <f t="shared" si="52"/>
        <v>0</v>
      </c>
      <c r="Z242" s="193">
        <f t="shared" si="53"/>
        <v>0</v>
      </c>
      <c r="AA242" s="193">
        <f t="shared" si="54"/>
        <v>0</v>
      </c>
      <c r="AB242" s="193">
        <f t="shared" si="55"/>
        <v>28.378947</v>
      </c>
      <c r="AC242" s="91" t="s">
        <v>1511</v>
      </c>
      <c r="AD242" s="91"/>
      <c r="AE242" s="91"/>
      <c r="AF242" s="234"/>
      <c r="AG242" s="91"/>
    </row>
    <row r="243" spans="1:33" x14ac:dyDescent="0.25">
      <c r="A243" s="80" t="s">
        <v>1364</v>
      </c>
      <c r="B243" s="189" t="s">
        <v>1493</v>
      </c>
      <c r="C243" s="80"/>
      <c r="D243" s="80"/>
      <c r="E243" s="80"/>
      <c r="F243" s="80"/>
      <c r="G243" s="80"/>
      <c r="H243" s="80"/>
      <c r="I243" s="190"/>
      <c r="J243" s="80"/>
      <c r="K243" s="3"/>
      <c r="L243" s="80"/>
      <c r="M243" s="191">
        <v>154092</v>
      </c>
      <c r="N243" s="192">
        <f t="shared" si="43"/>
        <v>0</v>
      </c>
      <c r="O243" s="193">
        <f t="shared" si="43"/>
        <v>0</v>
      </c>
      <c r="P243" s="193">
        <f t="shared" si="43"/>
        <v>0</v>
      </c>
      <c r="Q243" s="193">
        <f t="shared" si="43"/>
        <v>0</v>
      </c>
      <c r="R243" s="194">
        <f t="shared" si="43"/>
        <v>364.88985599999995</v>
      </c>
      <c r="S243" s="80"/>
      <c r="T243" s="80"/>
      <c r="U243" s="80"/>
      <c r="V243" s="80"/>
      <c r="W243" s="191"/>
      <c r="X243" s="193">
        <f t="shared" si="51"/>
        <v>0</v>
      </c>
      <c r="Y243" s="193">
        <f t="shared" si="52"/>
        <v>0</v>
      </c>
      <c r="Z243" s="193">
        <f t="shared" si="53"/>
        <v>0</v>
      </c>
      <c r="AA243" s="193">
        <f t="shared" si="54"/>
        <v>0</v>
      </c>
      <c r="AB243" s="193">
        <f t="shared" si="55"/>
        <v>51.004452000000008</v>
      </c>
      <c r="AC243" s="91" t="s">
        <v>1511</v>
      </c>
      <c r="AD243" s="91"/>
      <c r="AE243" s="91"/>
      <c r="AF243" s="234"/>
      <c r="AG243" s="91"/>
    </row>
    <row r="244" spans="1:33" x14ac:dyDescent="0.25">
      <c r="A244" s="80" t="s">
        <v>1364</v>
      </c>
      <c r="B244" s="189" t="s">
        <v>1494</v>
      </c>
      <c r="C244" s="80"/>
      <c r="D244" s="80"/>
      <c r="E244" s="80"/>
      <c r="F244" s="80"/>
      <c r="G244" s="80"/>
      <c r="H244" s="80"/>
      <c r="I244" s="190"/>
      <c r="J244" s="80"/>
      <c r="K244" s="3"/>
      <c r="L244" s="80"/>
      <c r="M244" s="191">
        <v>145447</v>
      </c>
      <c r="N244" s="192">
        <f t="shared" si="43"/>
        <v>0</v>
      </c>
      <c r="O244" s="193">
        <f t="shared" si="43"/>
        <v>0</v>
      </c>
      <c r="P244" s="193">
        <f t="shared" si="43"/>
        <v>0</v>
      </c>
      <c r="Q244" s="193">
        <f t="shared" si="43"/>
        <v>0</v>
      </c>
      <c r="R244" s="194">
        <f t="shared" si="43"/>
        <v>344.418496</v>
      </c>
      <c r="S244" s="80"/>
      <c r="T244" s="80"/>
      <c r="U244" s="80"/>
      <c r="V244" s="80"/>
      <c r="W244" s="191"/>
      <c r="X244" s="193">
        <f t="shared" si="51"/>
        <v>0</v>
      </c>
      <c r="Y244" s="193">
        <f t="shared" si="52"/>
        <v>0</v>
      </c>
      <c r="Z244" s="193">
        <f t="shared" si="53"/>
        <v>0</v>
      </c>
      <c r="AA244" s="193">
        <f t="shared" si="54"/>
        <v>0</v>
      </c>
      <c r="AB244" s="193">
        <f t="shared" si="55"/>
        <v>48.142957000000003</v>
      </c>
      <c r="AC244" s="91" t="s">
        <v>1511</v>
      </c>
      <c r="AD244" s="91"/>
      <c r="AE244" s="91"/>
      <c r="AF244" s="234"/>
      <c r="AG244" s="91"/>
    </row>
    <row r="245" spans="1:33" x14ac:dyDescent="0.25">
      <c r="A245" s="80" t="s">
        <v>1364</v>
      </c>
      <c r="B245" s="189" t="s">
        <v>1495</v>
      </c>
      <c r="C245" s="80"/>
      <c r="D245" s="80"/>
      <c r="E245" s="80"/>
      <c r="F245" s="80"/>
      <c r="G245" s="80"/>
      <c r="H245" s="80"/>
      <c r="I245" s="190"/>
      <c r="J245" s="80"/>
      <c r="K245" s="3"/>
      <c r="L245" s="80"/>
      <c r="M245" s="191">
        <v>328804</v>
      </c>
      <c r="N245" s="192">
        <f t="shared" si="43"/>
        <v>0</v>
      </c>
      <c r="O245" s="193">
        <f t="shared" si="43"/>
        <v>0</v>
      </c>
      <c r="P245" s="193">
        <f t="shared" si="43"/>
        <v>0</v>
      </c>
      <c r="Q245" s="193">
        <f t="shared" si="43"/>
        <v>0</v>
      </c>
      <c r="R245" s="194">
        <f t="shared" si="43"/>
        <v>778.60787199999993</v>
      </c>
      <c r="S245" s="80"/>
      <c r="T245" s="80"/>
      <c r="U245" s="80"/>
      <c r="V245" s="80"/>
      <c r="W245" s="191"/>
      <c r="X245" s="193">
        <f t="shared" si="51"/>
        <v>0</v>
      </c>
      <c r="Y245" s="193">
        <f t="shared" si="52"/>
        <v>0</v>
      </c>
      <c r="Z245" s="193">
        <f t="shared" si="53"/>
        <v>0</v>
      </c>
      <c r="AA245" s="193">
        <f t="shared" si="54"/>
        <v>0</v>
      </c>
      <c r="AB245" s="193">
        <f t="shared" si="55"/>
        <v>108.83412400000002</v>
      </c>
      <c r="AC245" s="91" t="s">
        <v>1511</v>
      </c>
      <c r="AD245" s="91"/>
      <c r="AE245" s="91"/>
      <c r="AF245" s="234"/>
      <c r="AG245" s="91"/>
    </row>
    <row r="246" spans="1:33" x14ac:dyDescent="0.25">
      <c r="A246" s="80" t="s">
        <v>1364</v>
      </c>
      <c r="B246" s="189" t="s">
        <v>1496</v>
      </c>
      <c r="C246" s="80"/>
      <c r="D246" s="80"/>
      <c r="E246" s="80"/>
      <c r="F246" s="80"/>
      <c r="G246" s="80"/>
      <c r="H246" s="80"/>
      <c r="I246" s="190"/>
      <c r="J246" s="80"/>
      <c r="K246" s="3"/>
      <c r="L246" s="80"/>
      <c r="M246" s="191">
        <v>107348</v>
      </c>
      <c r="N246" s="192">
        <f t="shared" si="43"/>
        <v>0</v>
      </c>
      <c r="O246" s="193">
        <f t="shared" si="43"/>
        <v>0</v>
      </c>
      <c r="P246" s="193">
        <f t="shared" si="43"/>
        <v>0</v>
      </c>
      <c r="Q246" s="193">
        <f t="shared" si="43"/>
        <v>0</v>
      </c>
      <c r="R246" s="194">
        <f t="shared" si="43"/>
        <v>254.200064</v>
      </c>
      <c r="S246" s="80"/>
      <c r="T246" s="80"/>
      <c r="U246" s="80"/>
      <c r="V246" s="80"/>
      <c r="W246" s="191"/>
      <c r="X246" s="193">
        <f t="shared" si="51"/>
        <v>0</v>
      </c>
      <c r="Y246" s="193">
        <f t="shared" si="52"/>
        <v>0</v>
      </c>
      <c r="Z246" s="193">
        <f t="shared" si="53"/>
        <v>0</v>
      </c>
      <c r="AA246" s="193">
        <f t="shared" si="54"/>
        <v>0</v>
      </c>
      <c r="AB246" s="193">
        <f t="shared" si="55"/>
        <v>35.532188000000005</v>
      </c>
      <c r="AC246" s="91" t="s">
        <v>1511</v>
      </c>
      <c r="AD246" s="91"/>
      <c r="AE246" s="91"/>
      <c r="AF246" s="234"/>
      <c r="AG246" s="91"/>
    </row>
    <row r="247" spans="1:33" x14ac:dyDescent="0.25">
      <c r="A247" s="80" t="s">
        <v>1364</v>
      </c>
      <c r="B247" s="189" t="s">
        <v>1497</v>
      </c>
      <c r="C247" s="80"/>
      <c r="D247" s="80"/>
      <c r="E247" s="80"/>
      <c r="F247" s="80"/>
      <c r="G247" s="80"/>
      <c r="H247" s="80"/>
      <c r="I247" s="190"/>
      <c r="J247" s="80"/>
      <c r="K247" s="3"/>
      <c r="L247" s="80"/>
      <c r="M247" s="191">
        <v>606958</v>
      </c>
      <c r="N247" s="192">
        <f t="shared" si="43"/>
        <v>0</v>
      </c>
      <c r="O247" s="193">
        <f t="shared" si="43"/>
        <v>0</v>
      </c>
      <c r="P247" s="193">
        <f t="shared" si="43"/>
        <v>0</v>
      </c>
      <c r="Q247" s="193">
        <f t="shared" si="43"/>
        <v>0</v>
      </c>
      <c r="R247" s="194">
        <f t="shared" si="43"/>
        <v>1437.2765440000001</v>
      </c>
      <c r="S247" s="80"/>
      <c r="T247" s="80"/>
      <c r="U247" s="80"/>
      <c r="V247" s="80"/>
      <c r="W247" s="191"/>
      <c r="X247" s="193">
        <f t="shared" si="51"/>
        <v>0</v>
      </c>
      <c r="Y247" s="193">
        <f t="shared" si="52"/>
        <v>0</v>
      </c>
      <c r="Z247" s="193">
        <f t="shared" si="53"/>
        <v>0</v>
      </c>
      <c r="AA247" s="193">
        <f t="shared" si="54"/>
        <v>0</v>
      </c>
      <c r="AB247" s="193">
        <f t="shared" si="55"/>
        <v>200.903098</v>
      </c>
      <c r="AC247" s="91" t="s">
        <v>1511</v>
      </c>
      <c r="AD247" s="91"/>
      <c r="AE247" s="91"/>
      <c r="AF247" s="234"/>
      <c r="AG247" s="91"/>
    </row>
    <row r="248" spans="1:33" x14ac:dyDescent="0.25">
      <c r="A248" s="80" t="s">
        <v>1364</v>
      </c>
      <c r="B248" s="189" t="s">
        <v>1498</v>
      </c>
      <c r="C248" s="80"/>
      <c r="D248" s="80"/>
      <c r="E248" s="80"/>
      <c r="F248" s="80"/>
      <c r="G248" s="80"/>
      <c r="H248" s="80"/>
      <c r="I248" s="190"/>
      <c r="J248" s="80"/>
      <c r="K248" s="3"/>
      <c r="L248" s="80"/>
      <c r="M248" s="191">
        <v>400224</v>
      </c>
      <c r="N248" s="192">
        <f t="shared" si="43"/>
        <v>0</v>
      </c>
      <c r="O248" s="193">
        <f t="shared" si="43"/>
        <v>0</v>
      </c>
      <c r="P248" s="193">
        <f t="shared" si="43"/>
        <v>0</v>
      </c>
      <c r="Q248" s="193">
        <f t="shared" si="43"/>
        <v>0</v>
      </c>
      <c r="R248" s="194">
        <f t="shared" si="43"/>
        <v>947.73043199999995</v>
      </c>
      <c r="S248" s="80"/>
      <c r="T248" s="80"/>
      <c r="U248" s="80"/>
      <c r="V248" s="80"/>
      <c r="W248" s="191"/>
      <c r="X248" s="193">
        <f t="shared" si="51"/>
        <v>0</v>
      </c>
      <c r="Y248" s="193">
        <f t="shared" si="52"/>
        <v>0</v>
      </c>
      <c r="Z248" s="193">
        <f t="shared" si="53"/>
        <v>0</v>
      </c>
      <c r="AA248" s="193">
        <f t="shared" si="54"/>
        <v>0</v>
      </c>
      <c r="AB248" s="193">
        <f t="shared" si="55"/>
        <v>132.474144</v>
      </c>
      <c r="AC248" s="91" t="s">
        <v>1511</v>
      </c>
      <c r="AD248" s="91"/>
      <c r="AE248" s="91"/>
      <c r="AF248" s="234"/>
      <c r="AG248" s="91"/>
    </row>
    <row r="249" spans="1:33" x14ac:dyDescent="0.25">
      <c r="A249" s="80" t="s">
        <v>1364</v>
      </c>
      <c r="B249" s="189" t="s">
        <v>1499</v>
      </c>
      <c r="C249" s="80"/>
      <c r="D249" s="80"/>
      <c r="E249" s="80"/>
      <c r="F249" s="80"/>
      <c r="G249" s="80"/>
      <c r="H249" s="80"/>
      <c r="I249" s="190"/>
      <c r="J249" s="80"/>
      <c r="K249" s="3"/>
      <c r="L249" s="80"/>
      <c r="M249" s="191">
        <v>338085</v>
      </c>
      <c r="N249" s="192">
        <f t="shared" si="43"/>
        <v>0</v>
      </c>
      <c r="O249" s="193">
        <f t="shared" si="43"/>
        <v>0</v>
      </c>
      <c r="P249" s="193">
        <f t="shared" si="43"/>
        <v>0</v>
      </c>
      <c r="Q249" s="193">
        <f t="shared" si="43"/>
        <v>0</v>
      </c>
      <c r="R249" s="194">
        <f t="shared" si="43"/>
        <v>800.5852799999999</v>
      </c>
      <c r="S249" s="80"/>
      <c r="T249" s="80"/>
      <c r="U249" s="80"/>
      <c r="V249" s="80"/>
      <c r="W249" s="191"/>
      <c r="X249" s="193">
        <f t="shared" si="51"/>
        <v>0</v>
      </c>
      <c r="Y249" s="193">
        <f t="shared" si="52"/>
        <v>0</v>
      </c>
      <c r="Z249" s="193">
        <f t="shared" si="53"/>
        <v>0</v>
      </c>
      <c r="AA249" s="193">
        <f t="shared" si="54"/>
        <v>0</v>
      </c>
      <c r="AB249" s="193">
        <f t="shared" si="55"/>
        <v>111.90613500000001</v>
      </c>
      <c r="AC249" s="91" t="s">
        <v>1511</v>
      </c>
      <c r="AD249" s="91"/>
      <c r="AE249" s="91"/>
      <c r="AF249" s="234"/>
      <c r="AG249" s="91"/>
    </row>
    <row r="250" spans="1:33" x14ac:dyDescent="0.25">
      <c r="A250" s="80" t="s">
        <v>1364</v>
      </c>
      <c r="B250" s="189" t="s">
        <v>1500</v>
      </c>
      <c r="C250" s="80"/>
      <c r="D250" s="80"/>
      <c r="E250" s="80"/>
      <c r="F250" s="80"/>
      <c r="G250" s="80"/>
      <c r="H250" s="80"/>
      <c r="I250" s="190"/>
      <c r="J250" s="80"/>
      <c r="K250" s="3"/>
      <c r="L250" s="80"/>
      <c r="M250" s="191">
        <v>637344</v>
      </c>
      <c r="N250" s="192">
        <f t="shared" si="43"/>
        <v>0</v>
      </c>
      <c r="O250" s="193">
        <f t="shared" si="43"/>
        <v>0</v>
      </c>
      <c r="P250" s="193">
        <f t="shared" si="43"/>
        <v>0</v>
      </c>
      <c r="Q250" s="193">
        <f t="shared" si="43"/>
        <v>0</v>
      </c>
      <c r="R250" s="194">
        <f t="shared" si="43"/>
        <v>1509.2305919999999</v>
      </c>
      <c r="S250" s="80"/>
      <c r="T250" s="80"/>
      <c r="U250" s="80"/>
      <c r="V250" s="80"/>
      <c r="W250" s="191"/>
      <c r="X250" s="193">
        <f t="shared" si="51"/>
        <v>0</v>
      </c>
      <c r="Y250" s="193">
        <f t="shared" si="52"/>
        <v>0</v>
      </c>
      <c r="Z250" s="193">
        <f t="shared" si="53"/>
        <v>0</v>
      </c>
      <c r="AA250" s="193">
        <f t="shared" si="54"/>
        <v>0</v>
      </c>
      <c r="AB250" s="193">
        <f t="shared" si="55"/>
        <v>210.96086400000002</v>
      </c>
      <c r="AC250" s="91" t="s">
        <v>1511</v>
      </c>
      <c r="AD250" s="91"/>
      <c r="AE250" s="91"/>
      <c r="AF250" s="234"/>
      <c r="AG250" s="91"/>
    </row>
    <row r="251" spans="1:33" x14ac:dyDescent="0.25">
      <c r="A251" s="80" t="s">
        <v>1364</v>
      </c>
      <c r="B251" s="189" t="s">
        <v>1501</v>
      </c>
      <c r="C251" s="80"/>
      <c r="D251" s="80"/>
      <c r="E251" s="80"/>
      <c r="F251" s="80"/>
      <c r="G251" s="80"/>
      <c r="H251" s="80"/>
      <c r="I251" s="190"/>
      <c r="J251" s="80"/>
      <c r="K251" s="3"/>
      <c r="L251" s="80"/>
      <c r="M251" s="191">
        <v>366957</v>
      </c>
      <c r="N251" s="192">
        <f t="shared" si="43"/>
        <v>0</v>
      </c>
      <c r="O251" s="193">
        <f t="shared" si="43"/>
        <v>0</v>
      </c>
      <c r="P251" s="193">
        <f t="shared" si="43"/>
        <v>0</v>
      </c>
      <c r="Q251" s="193">
        <f t="shared" si="43"/>
        <v>0</v>
      </c>
      <c r="R251" s="194">
        <f t="shared" si="43"/>
        <v>868.95417599999996</v>
      </c>
      <c r="S251" s="80"/>
      <c r="T251" s="80"/>
      <c r="U251" s="80"/>
      <c r="V251" s="80"/>
      <c r="W251" s="191"/>
      <c r="X251" s="193">
        <f t="shared" si="51"/>
        <v>0</v>
      </c>
      <c r="Y251" s="193">
        <f t="shared" si="52"/>
        <v>0</v>
      </c>
      <c r="Z251" s="193">
        <f t="shared" si="53"/>
        <v>0</v>
      </c>
      <c r="AA251" s="193">
        <f t="shared" si="54"/>
        <v>0</v>
      </c>
      <c r="AB251" s="193">
        <f t="shared" si="55"/>
        <v>121.46276700000001</v>
      </c>
      <c r="AC251" s="91" t="s">
        <v>1511</v>
      </c>
      <c r="AD251" s="91"/>
      <c r="AE251" s="91"/>
      <c r="AF251" s="234"/>
      <c r="AG251" s="91"/>
    </row>
    <row r="252" spans="1:33" x14ac:dyDescent="0.25">
      <c r="A252" s="80" t="s">
        <v>1364</v>
      </c>
      <c r="B252" s="189" t="s">
        <v>1502</v>
      </c>
      <c r="C252" s="80"/>
      <c r="D252" s="80"/>
      <c r="E252" s="80"/>
      <c r="F252" s="80"/>
      <c r="G252" s="80"/>
      <c r="H252" s="80"/>
      <c r="I252" s="190"/>
      <c r="J252" s="80"/>
      <c r="K252" s="3"/>
      <c r="L252" s="80"/>
      <c r="M252" s="191">
        <v>2065056</v>
      </c>
      <c r="N252" s="192">
        <f t="shared" si="43"/>
        <v>0</v>
      </c>
      <c r="O252" s="193">
        <f t="shared" si="43"/>
        <v>0</v>
      </c>
      <c r="P252" s="193">
        <f t="shared" si="43"/>
        <v>0</v>
      </c>
      <c r="Q252" s="193">
        <f t="shared" si="43"/>
        <v>0</v>
      </c>
      <c r="R252" s="194">
        <f t="shared" si="43"/>
        <v>4890.052608</v>
      </c>
      <c r="S252" s="80"/>
      <c r="T252" s="80"/>
      <c r="U252" s="80"/>
      <c r="V252" s="80"/>
      <c r="W252" s="191"/>
      <c r="X252" s="193">
        <f t="shared" si="51"/>
        <v>0</v>
      </c>
      <c r="Y252" s="193">
        <f t="shared" si="52"/>
        <v>0</v>
      </c>
      <c r="Z252" s="193">
        <f t="shared" si="53"/>
        <v>0</v>
      </c>
      <c r="AA252" s="193">
        <f t="shared" si="54"/>
        <v>0</v>
      </c>
      <c r="AB252" s="193">
        <f t="shared" si="55"/>
        <v>683.53353600000003</v>
      </c>
      <c r="AC252" s="91" t="s">
        <v>1511</v>
      </c>
      <c r="AD252" s="91"/>
      <c r="AE252" s="91"/>
      <c r="AF252" s="234"/>
      <c r="AG252" s="91"/>
    </row>
    <row r="253" spans="1:33" x14ac:dyDescent="0.25">
      <c r="A253" s="80" t="s">
        <v>1364</v>
      </c>
      <c r="B253" s="189" t="s">
        <v>1503</v>
      </c>
      <c r="C253" s="80"/>
      <c r="D253" s="80"/>
      <c r="E253" s="80"/>
      <c r="F253" s="80"/>
      <c r="G253" s="80"/>
      <c r="H253" s="80"/>
      <c r="I253" s="190"/>
      <c r="J253" s="80"/>
      <c r="K253" s="3"/>
      <c r="L253" s="80"/>
      <c r="M253" s="191">
        <v>328804</v>
      </c>
      <c r="N253" s="192">
        <f t="shared" si="43"/>
        <v>0</v>
      </c>
      <c r="O253" s="193">
        <f t="shared" si="43"/>
        <v>0</v>
      </c>
      <c r="P253" s="193">
        <f t="shared" si="43"/>
        <v>0</v>
      </c>
      <c r="Q253" s="193">
        <f t="shared" si="43"/>
        <v>0</v>
      </c>
      <c r="R253" s="194">
        <f t="shared" si="43"/>
        <v>778.60787199999993</v>
      </c>
      <c r="S253" s="80"/>
      <c r="T253" s="80"/>
      <c r="U253" s="80"/>
      <c r="V253" s="80"/>
      <c r="W253" s="191"/>
      <c r="X253" s="193">
        <f t="shared" si="51"/>
        <v>0</v>
      </c>
      <c r="Y253" s="193">
        <f t="shared" si="52"/>
        <v>0</v>
      </c>
      <c r="Z253" s="193">
        <f t="shared" si="53"/>
        <v>0</v>
      </c>
      <c r="AA253" s="193">
        <f t="shared" si="54"/>
        <v>0</v>
      </c>
      <c r="AB253" s="193">
        <f t="shared" si="55"/>
        <v>108.83412400000002</v>
      </c>
      <c r="AC253" s="91" t="s">
        <v>1511</v>
      </c>
      <c r="AD253" s="91"/>
      <c r="AE253" s="91"/>
      <c r="AF253" s="234"/>
      <c r="AG253" s="91"/>
    </row>
    <row r="254" spans="1:33" x14ac:dyDescent="0.25">
      <c r="A254" s="80" t="s">
        <v>1364</v>
      </c>
      <c r="B254" s="189" t="s">
        <v>1504</v>
      </c>
      <c r="C254" s="80"/>
      <c r="D254" s="80"/>
      <c r="E254" s="80"/>
      <c r="F254" s="80"/>
      <c r="G254" s="80"/>
      <c r="H254" s="80"/>
      <c r="I254" s="190"/>
      <c r="J254" s="80"/>
      <c r="K254" s="3"/>
      <c r="L254" s="80"/>
      <c r="M254" s="191">
        <v>322441</v>
      </c>
      <c r="N254" s="192">
        <f t="shared" si="43"/>
        <v>0</v>
      </c>
      <c r="O254" s="193">
        <f t="shared" si="43"/>
        <v>0</v>
      </c>
      <c r="P254" s="193">
        <f t="shared" si="43"/>
        <v>0</v>
      </c>
      <c r="Q254" s="193">
        <f t="shared" si="43"/>
        <v>0</v>
      </c>
      <c r="R254" s="194">
        <f t="shared" si="43"/>
        <v>763.54028799999992</v>
      </c>
      <c r="S254" s="80"/>
      <c r="T254" s="80"/>
      <c r="U254" s="80"/>
      <c r="V254" s="80"/>
      <c r="W254" s="191"/>
      <c r="X254" s="193">
        <f t="shared" si="51"/>
        <v>0</v>
      </c>
      <c r="Y254" s="193">
        <f t="shared" si="52"/>
        <v>0</v>
      </c>
      <c r="Z254" s="193">
        <f t="shared" si="53"/>
        <v>0</v>
      </c>
      <c r="AA254" s="193">
        <f t="shared" si="54"/>
        <v>0</v>
      </c>
      <c r="AB254" s="193">
        <f t="shared" si="55"/>
        <v>106.72797100000001</v>
      </c>
      <c r="AC254" s="91" t="s">
        <v>1511</v>
      </c>
      <c r="AD254" s="91"/>
      <c r="AE254" s="91"/>
      <c r="AF254" s="234"/>
      <c r="AG254" s="91"/>
    </row>
    <row r="255" spans="1:33" x14ac:dyDescent="0.25">
      <c r="A255" s="80" t="s">
        <v>1364</v>
      </c>
      <c r="B255" s="189" t="s">
        <v>1505</v>
      </c>
      <c r="C255" s="80"/>
      <c r="D255" s="80"/>
      <c r="E255" s="80"/>
      <c r="F255" s="80"/>
      <c r="G255" s="80"/>
      <c r="H255" s="80"/>
      <c r="I255" s="190"/>
      <c r="J255" s="80"/>
      <c r="K255" s="3"/>
      <c r="L255" s="80"/>
      <c r="M255" s="191">
        <v>1773322</v>
      </c>
      <c r="N255" s="192">
        <f t="shared" si="43"/>
        <v>0</v>
      </c>
      <c r="O255" s="193">
        <f t="shared" si="43"/>
        <v>0</v>
      </c>
      <c r="P255" s="193">
        <f t="shared" si="43"/>
        <v>0</v>
      </c>
      <c r="Q255" s="193">
        <f t="shared" si="43"/>
        <v>0</v>
      </c>
      <c r="R255" s="194">
        <f t="shared" si="43"/>
        <v>4199.2264959999993</v>
      </c>
      <c r="S255" s="80"/>
      <c r="T255" s="80"/>
      <c r="U255" s="80"/>
      <c r="V255" s="80"/>
      <c r="W255" s="191"/>
      <c r="X255" s="193">
        <f t="shared" si="51"/>
        <v>0</v>
      </c>
      <c r="Y255" s="193">
        <f t="shared" si="52"/>
        <v>0</v>
      </c>
      <c r="Z255" s="193">
        <f t="shared" si="53"/>
        <v>0</v>
      </c>
      <c r="AA255" s="193">
        <f t="shared" si="54"/>
        <v>0</v>
      </c>
      <c r="AB255" s="193">
        <f t="shared" si="55"/>
        <v>586.96958200000006</v>
      </c>
      <c r="AC255" s="91" t="s">
        <v>1511</v>
      </c>
      <c r="AD255" s="91"/>
      <c r="AE255" s="91"/>
      <c r="AF255" s="234"/>
      <c r="AG255" s="91"/>
    </row>
    <row r="256" spans="1:33" x14ac:dyDescent="0.25">
      <c r="A256" s="80" t="s">
        <v>1364</v>
      </c>
      <c r="B256" s="189" t="s">
        <v>1506</v>
      </c>
      <c r="C256" s="80"/>
      <c r="D256" s="80"/>
      <c r="E256" s="80"/>
      <c r="F256" s="80"/>
      <c r="G256" s="80"/>
      <c r="H256" s="80"/>
      <c r="I256" s="190"/>
      <c r="J256" s="80"/>
      <c r="K256" s="3"/>
      <c r="L256" s="80"/>
      <c r="M256" s="191">
        <v>289483</v>
      </c>
      <c r="N256" s="192">
        <f t="shared" si="43"/>
        <v>0</v>
      </c>
      <c r="O256" s="193">
        <f t="shared" si="43"/>
        <v>0</v>
      </c>
      <c r="P256" s="193">
        <f t="shared" si="43"/>
        <v>0</v>
      </c>
      <c r="Q256" s="193">
        <f t="shared" si="43"/>
        <v>0</v>
      </c>
      <c r="R256" s="194">
        <f t="shared" si="43"/>
        <v>685.49574399999995</v>
      </c>
      <c r="S256" s="80"/>
      <c r="T256" s="80"/>
      <c r="U256" s="80"/>
      <c r="V256" s="80"/>
      <c r="W256" s="191"/>
      <c r="X256" s="193">
        <f t="shared" si="51"/>
        <v>0</v>
      </c>
      <c r="Y256" s="193">
        <f t="shared" si="52"/>
        <v>0</v>
      </c>
      <c r="Z256" s="193">
        <f t="shared" si="53"/>
        <v>0</v>
      </c>
      <c r="AA256" s="193">
        <f t="shared" si="54"/>
        <v>0</v>
      </c>
      <c r="AB256" s="193">
        <f t="shared" si="55"/>
        <v>95.818873000000011</v>
      </c>
      <c r="AC256" s="91" t="s">
        <v>1511</v>
      </c>
      <c r="AD256" s="91"/>
      <c r="AE256" s="91"/>
      <c r="AF256" s="234"/>
      <c r="AG256" s="91"/>
    </row>
    <row r="257" spans="1:33" x14ac:dyDescent="0.25">
      <c r="A257" s="80" t="s">
        <v>1364</v>
      </c>
      <c r="B257" s="189" t="s">
        <v>1507</v>
      </c>
      <c r="C257" s="80"/>
      <c r="D257" s="80"/>
      <c r="E257" s="80"/>
      <c r="F257" s="80"/>
      <c r="G257" s="80"/>
      <c r="H257" s="80"/>
      <c r="I257" s="190"/>
      <c r="J257" s="80"/>
      <c r="K257" s="3"/>
      <c r="L257" s="80"/>
      <c r="M257" s="191">
        <v>263699</v>
      </c>
      <c r="N257" s="192">
        <f t="shared" si="43"/>
        <v>0</v>
      </c>
      <c r="O257" s="193">
        <f t="shared" si="43"/>
        <v>0</v>
      </c>
      <c r="P257" s="193">
        <f t="shared" si="43"/>
        <v>0</v>
      </c>
      <c r="Q257" s="193">
        <f t="shared" si="43"/>
        <v>0</v>
      </c>
      <c r="R257" s="194">
        <f t="shared" si="43"/>
        <v>624.43923199999995</v>
      </c>
      <c r="S257" s="80"/>
      <c r="T257" s="80"/>
      <c r="U257" s="80"/>
      <c r="V257" s="80"/>
      <c r="W257" s="191"/>
      <c r="X257" s="193">
        <f t="shared" si="51"/>
        <v>0</v>
      </c>
      <c r="Y257" s="193">
        <f t="shared" si="52"/>
        <v>0</v>
      </c>
      <c r="Z257" s="193">
        <f t="shared" si="53"/>
        <v>0</v>
      </c>
      <c r="AA257" s="193">
        <f t="shared" si="54"/>
        <v>0</v>
      </c>
      <c r="AB257" s="193">
        <f t="shared" si="55"/>
        <v>87.284369000000012</v>
      </c>
      <c r="AC257" s="91" t="s">
        <v>1511</v>
      </c>
      <c r="AD257" s="91"/>
      <c r="AE257" s="91"/>
      <c r="AF257" s="234"/>
      <c r="AG257" s="91"/>
    </row>
    <row r="258" spans="1:33" x14ac:dyDescent="0.25">
      <c r="A258" s="80" t="s">
        <v>1364</v>
      </c>
      <c r="B258" s="189" t="s">
        <v>1508</v>
      </c>
      <c r="C258" s="80"/>
      <c r="D258" s="80"/>
      <c r="E258" s="80"/>
      <c r="F258" s="80"/>
      <c r="G258" s="80"/>
      <c r="H258" s="80"/>
      <c r="I258" s="190"/>
      <c r="J258" s="80"/>
      <c r="K258" s="3"/>
      <c r="L258" s="80"/>
      <c r="M258" s="191">
        <v>300859</v>
      </c>
      <c r="N258" s="192">
        <f t="shared" si="43"/>
        <v>0</v>
      </c>
      <c r="O258" s="193">
        <f t="shared" si="43"/>
        <v>0</v>
      </c>
      <c r="P258" s="193">
        <f t="shared" si="43"/>
        <v>0</v>
      </c>
      <c r="Q258" s="193">
        <f t="shared" si="43"/>
        <v>0</v>
      </c>
      <c r="R258" s="194">
        <f t="shared" si="43"/>
        <v>712.43411199999991</v>
      </c>
      <c r="S258" s="80"/>
      <c r="T258" s="80"/>
      <c r="U258" s="80"/>
      <c r="V258" s="80"/>
      <c r="W258" s="191"/>
      <c r="X258" s="193">
        <f t="shared" si="51"/>
        <v>0</v>
      </c>
      <c r="Y258" s="193">
        <f t="shared" si="52"/>
        <v>0</v>
      </c>
      <c r="Z258" s="193">
        <f t="shared" si="53"/>
        <v>0</v>
      </c>
      <c r="AA258" s="193">
        <f t="shared" si="54"/>
        <v>0</v>
      </c>
      <c r="AB258" s="193">
        <f t="shared" si="55"/>
        <v>99.584328999999997</v>
      </c>
      <c r="AC258" s="91" t="s">
        <v>1511</v>
      </c>
      <c r="AD258" s="91"/>
      <c r="AE258" s="91"/>
      <c r="AF258" s="234"/>
      <c r="AG258" s="91"/>
    </row>
    <row r="259" spans="1:33" x14ac:dyDescent="0.25">
      <c r="A259" s="80" t="s">
        <v>1364</v>
      </c>
      <c r="B259" s="189" t="s">
        <v>1509</v>
      </c>
      <c r="C259" s="80"/>
      <c r="D259" s="80"/>
      <c r="E259" s="80"/>
      <c r="F259" s="80"/>
      <c r="G259" s="80"/>
      <c r="H259" s="80"/>
      <c r="I259" s="190"/>
      <c r="J259" s="80"/>
      <c r="K259" s="3"/>
      <c r="L259" s="80"/>
      <c r="M259" s="191">
        <v>320878</v>
      </c>
      <c r="N259" s="192">
        <f t="shared" si="43"/>
        <v>0</v>
      </c>
      <c r="O259" s="193">
        <f t="shared" si="43"/>
        <v>0</v>
      </c>
      <c r="P259" s="193">
        <f t="shared" si="43"/>
        <v>0</v>
      </c>
      <c r="Q259" s="193">
        <f t="shared" si="43"/>
        <v>0</v>
      </c>
      <c r="R259" s="194">
        <f t="shared" si="43"/>
        <v>759.83910399999991</v>
      </c>
      <c r="S259" s="80"/>
      <c r="T259" s="80"/>
      <c r="U259" s="80"/>
      <c r="V259" s="80"/>
      <c r="W259" s="191"/>
      <c r="X259" s="193">
        <f t="shared" si="51"/>
        <v>0</v>
      </c>
      <c r="Y259" s="193">
        <f t="shared" si="52"/>
        <v>0</v>
      </c>
      <c r="Z259" s="193">
        <f t="shared" si="53"/>
        <v>0</v>
      </c>
      <c r="AA259" s="193">
        <f t="shared" si="54"/>
        <v>0</v>
      </c>
      <c r="AB259" s="193">
        <f t="shared" si="55"/>
        <v>106.210618</v>
      </c>
      <c r="AC259" s="91" t="s">
        <v>1511</v>
      </c>
      <c r="AD259" s="91"/>
      <c r="AE259" s="91"/>
      <c r="AF259" s="234"/>
      <c r="AG259" s="91"/>
    </row>
    <row r="260" spans="1:33" x14ac:dyDescent="0.25">
      <c r="A260" s="80" t="s">
        <v>1364</v>
      </c>
      <c r="B260" s="35" t="s">
        <v>1510</v>
      </c>
      <c r="C260" s="3"/>
      <c r="D260" s="3"/>
      <c r="E260" s="3"/>
      <c r="F260" s="3"/>
      <c r="G260" s="3"/>
      <c r="H260" s="24"/>
      <c r="I260" s="190"/>
      <c r="J260" s="80"/>
      <c r="K260" s="80"/>
      <c r="L260" s="80"/>
      <c r="M260" s="191">
        <v>567242</v>
      </c>
      <c r="N260" s="192">
        <f t="shared" si="43"/>
        <v>0</v>
      </c>
      <c r="O260" s="193">
        <f t="shared" si="43"/>
        <v>0</v>
      </c>
      <c r="P260" s="193">
        <f t="shared" si="43"/>
        <v>0</v>
      </c>
      <c r="Q260" s="193">
        <f t="shared" si="43"/>
        <v>0</v>
      </c>
      <c r="R260" s="194">
        <f t="shared" si="43"/>
        <v>1343.2290559999999</v>
      </c>
      <c r="S260" s="80"/>
      <c r="T260" s="80"/>
      <c r="U260" s="80"/>
      <c r="V260" s="80"/>
      <c r="W260" s="191"/>
      <c r="X260" s="193">
        <f t="shared" si="51"/>
        <v>0</v>
      </c>
      <c r="Y260" s="193">
        <f t="shared" si="52"/>
        <v>0</v>
      </c>
      <c r="Z260" s="193">
        <f t="shared" si="53"/>
        <v>0</v>
      </c>
      <c r="AA260" s="193">
        <f t="shared" si="54"/>
        <v>0</v>
      </c>
      <c r="AB260" s="193">
        <f t="shared" si="55"/>
        <v>187.757102</v>
      </c>
      <c r="AC260" s="91" t="s">
        <v>1511</v>
      </c>
      <c r="AD260" s="91"/>
      <c r="AE260" s="91"/>
      <c r="AF260" s="234"/>
      <c r="AG260" s="91"/>
    </row>
    <row r="261" spans="1:33" x14ac:dyDescent="0.25">
      <c r="C261"/>
      <c r="D261" s="21"/>
      <c r="E261"/>
      <c r="H261" s="87" t="s">
        <v>132</v>
      </c>
      <c r="I261" s="205">
        <f>SUM(I5:I260)/1000</f>
        <v>17935.195</v>
      </c>
      <c r="J261" s="205">
        <f>SUM(J5:J260)/1000</f>
        <v>16464.77</v>
      </c>
      <c r="K261" s="205">
        <f>SUM(K5:K260)/1000</f>
        <v>16150.521000000001</v>
      </c>
      <c r="L261" s="205">
        <f>SUM(L5:L260)/1000</f>
        <v>17074.726999999999</v>
      </c>
      <c r="M261" s="205">
        <f>SUM(M5:M260)/1000</f>
        <v>26836.985000000001</v>
      </c>
      <c r="N261" s="205">
        <f>SUM(N5:N260)</f>
        <v>46810.85894999998</v>
      </c>
      <c r="O261" s="205">
        <f>SUM(O5:O260)</f>
        <v>38990.402944000009</v>
      </c>
      <c r="P261" s="205">
        <f>SUM(P5:P260)</f>
        <v>38246.082473999995</v>
      </c>
      <c r="Q261" s="205">
        <f>SUM(Q5:Q260)</f>
        <v>40434.760308000026</v>
      </c>
      <c r="R261" s="205">
        <f>SUM(R5:R260)</f>
        <v>63551.769827999982</v>
      </c>
      <c r="S261" s="205">
        <f>SUM(S5:S236)</f>
        <v>2716852.2000000011</v>
      </c>
      <c r="T261" s="205">
        <f>SUM(T5:T236)</f>
        <v>2509338.3600000003</v>
      </c>
      <c r="U261" s="205">
        <f>SUM(U5:U236)</f>
        <v>2429417.0100000002</v>
      </c>
      <c r="V261" s="205">
        <f>SUM(V5:V236)</f>
        <v>2492890.2599999993</v>
      </c>
      <c r="W261" s="205">
        <f>SUM(W5:W236)</f>
        <v>2457742.0899999994</v>
      </c>
      <c r="X261" s="205">
        <f>SUM(X5:X260)</f>
        <v>6671.8905559999985</v>
      </c>
      <c r="Y261" s="205">
        <f>SUM(Y5:Y260)</f>
        <v>5449.8345030000046</v>
      </c>
      <c r="Z261" s="205">
        <f>SUM(Z5:Z260)</f>
        <v>5345.8242350000028</v>
      </c>
      <c r="AA261" s="205">
        <f>SUM(AA5:AA260)</f>
        <v>5651.7277210000047</v>
      </c>
      <c r="AB261" s="205">
        <f>SUM(AB5:AB260)</f>
        <v>8868.1148650000014</v>
      </c>
    </row>
    <row r="262" spans="1:33" x14ac:dyDescent="0.25">
      <c r="C262"/>
      <c r="D262" s="21"/>
      <c r="E262"/>
      <c r="I262" s="21"/>
      <c r="J262" s="147">
        <f>(I261-J261)/I261</f>
        <v>8.1985448164907007E-2</v>
      </c>
      <c r="K262" s="147">
        <f t="shared" ref="K262" si="56">(J261-K261)/J261</f>
        <v>1.9086145752415601E-2</v>
      </c>
      <c r="L262" s="147">
        <f t="shared" ref="L262" si="57">(K261-L261)/K261</f>
        <v>-5.7224531642044135E-2</v>
      </c>
      <c r="M262" s="147">
        <f t="shared" ref="M262" si="58">(L261-M261)/L261</f>
        <v>-0.57173728165609927</v>
      </c>
      <c r="N262" s="148"/>
      <c r="O262" s="147">
        <f>(N261-O261)/N261</f>
        <v>0.16706499691349874</v>
      </c>
      <c r="P262" s="147">
        <f t="shared" ref="P262" si="59">(O261-P261)/O261</f>
        <v>1.9089837852382396E-2</v>
      </c>
      <c r="Q262" s="147">
        <f t="shared" ref="Q262" si="60">(P261-Q261)/P261</f>
        <v>-5.7226196578117831E-2</v>
      </c>
      <c r="R262" s="147">
        <f>(Q261-R261)/Q261</f>
        <v>-0.57171130344072429</v>
      </c>
      <c r="T262" s="146">
        <f>(S261-T261)/S261</f>
        <v>7.638024622760145E-2</v>
      </c>
      <c r="U262" s="146">
        <f t="shared" ref="U262:W262" si="61">(T261-U261)/T261</f>
        <v>3.1849570896449408E-2</v>
      </c>
      <c r="V262" s="146">
        <f t="shared" si="61"/>
        <v>-2.6126947221794195E-2</v>
      </c>
      <c r="W262" s="146">
        <f t="shared" si="61"/>
        <v>1.4099365128090289E-2</v>
      </c>
    </row>
    <row r="263" spans="1:33" x14ac:dyDescent="0.25">
      <c r="C263"/>
      <c r="D263" s="21"/>
      <c r="E263"/>
      <c r="H263" s="20"/>
      <c r="I263" s="21"/>
      <c r="R263" s="20"/>
      <c r="S263" s="19"/>
      <c r="W263" s="18"/>
    </row>
    <row r="264" spans="1:33" x14ac:dyDescent="0.25">
      <c r="C264"/>
      <c r="D264" s="21"/>
      <c r="E264"/>
      <c r="H264" s="20"/>
      <c r="I264" s="21"/>
      <c r="R264" s="20"/>
      <c r="S264" s="19"/>
      <c r="W264" s="18"/>
    </row>
    <row r="265" spans="1:33" x14ac:dyDescent="0.25">
      <c r="C265"/>
      <c r="D265" s="21"/>
      <c r="E265"/>
      <c r="H265" s="20"/>
      <c r="I265" s="21"/>
      <c r="R265" s="20"/>
      <c r="S265" s="19"/>
      <c r="W265" s="18"/>
    </row>
    <row r="266" spans="1:33" x14ac:dyDescent="0.25">
      <c r="C266"/>
      <c r="D266" s="21"/>
      <c r="E266"/>
      <c r="H266" s="20"/>
      <c r="I266" s="21"/>
      <c r="R266" s="20"/>
      <c r="S266" s="19"/>
      <c r="W266" s="18"/>
    </row>
    <row r="267" spans="1:33" x14ac:dyDescent="0.25">
      <c r="C267"/>
      <c r="D267" s="21"/>
      <c r="E267"/>
      <c r="H267" s="20"/>
      <c r="I267" s="21"/>
      <c r="R267" s="20"/>
      <c r="S267" s="19"/>
      <c r="W267" s="18"/>
    </row>
    <row r="268" spans="1:33" x14ac:dyDescent="0.25">
      <c r="C268"/>
      <c r="D268" s="21"/>
      <c r="E268"/>
      <c r="H268" s="20"/>
      <c r="I268" s="21"/>
      <c r="R268" s="20"/>
      <c r="S268" s="19"/>
      <c r="W268" s="18"/>
    </row>
    <row r="269" spans="1:33" x14ac:dyDescent="0.25">
      <c r="C269"/>
      <c r="D269" s="21"/>
      <c r="E269"/>
      <c r="H269" s="20"/>
      <c r="I269" s="21"/>
      <c r="R269" s="20"/>
      <c r="S269" s="19"/>
      <c r="W269" s="18"/>
    </row>
    <row r="270" spans="1:33" x14ac:dyDescent="0.25">
      <c r="C270"/>
      <c r="D270" s="21"/>
      <c r="E270"/>
      <c r="H270" s="20"/>
      <c r="I270" s="21"/>
      <c r="R270" s="20"/>
      <c r="S270" s="19"/>
      <c r="W270" s="18"/>
    </row>
    <row r="271" spans="1:33" x14ac:dyDescent="0.25">
      <c r="C271"/>
      <c r="D271" s="21"/>
      <c r="E271"/>
      <c r="H271" s="20"/>
      <c r="I271" s="21"/>
      <c r="R271" s="20"/>
      <c r="S271" s="19"/>
      <c r="W271" s="18"/>
    </row>
    <row r="272" spans="1:33" x14ac:dyDescent="0.25">
      <c r="C272"/>
      <c r="D272" s="21"/>
      <c r="E272"/>
      <c r="H272" s="20"/>
      <c r="I272" s="21"/>
      <c r="R272" s="20"/>
      <c r="S272" s="19"/>
      <c r="W272" s="18"/>
    </row>
    <row r="273" spans="3:23" x14ac:dyDescent="0.25">
      <c r="C273"/>
      <c r="D273" s="21"/>
      <c r="E273"/>
      <c r="H273" s="20"/>
      <c r="I273" s="21"/>
      <c r="R273" s="20"/>
      <c r="S273" s="19"/>
      <c r="W273" s="18"/>
    </row>
    <row r="274" spans="3:23" x14ac:dyDescent="0.25">
      <c r="C274"/>
      <c r="D274" s="21"/>
      <c r="E274"/>
      <c r="H274" s="20"/>
      <c r="I274" s="21"/>
      <c r="R274" s="20"/>
      <c r="S274" s="19"/>
      <c r="W274" s="18"/>
    </row>
    <row r="275" spans="3:23" x14ac:dyDescent="0.25">
      <c r="C275"/>
      <c r="D275" s="21"/>
      <c r="E275"/>
      <c r="H275" s="20"/>
      <c r="I275" s="21"/>
      <c r="R275" s="20"/>
      <c r="S275" s="19"/>
      <c r="W275" s="18"/>
    </row>
    <row r="276" spans="3:23" x14ac:dyDescent="0.25">
      <c r="C276"/>
      <c r="D276" s="21"/>
      <c r="E276"/>
      <c r="H276" s="20"/>
      <c r="I276" s="21"/>
      <c r="R276" s="20"/>
      <c r="S276" s="19"/>
      <c r="W276" s="18"/>
    </row>
    <row r="277" spans="3:23" x14ac:dyDescent="0.25">
      <c r="C277"/>
      <c r="D277" s="21"/>
      <c r="E277"/>
      <c r="H277" s="20"/>
      <c r="I277" s="21"/>
      <c r="R277" s="20"/>
      <c r="S277" s="19"/>
      <c r="W277" s="18"/>
    </row>
    <row r="278" spans="3:23" x14ac:dyDescent="0.25">
      <c r="C278"/>
      <c r="D278" s="21"/>
      <c r="E278"/>
      <c r="H278" s="20"/>
      <c r="I278" s="21"/>
      <c r="R278" s="20"/>
      <c r="S278" s="19"/>
      <c r="W278" s="18"/>
    </row>
    <row r="279" spans="3:23" x14ac:dyDescent="0.25">
      <c r="C279"/>
      <c r="D279" s="21"/>
      <c r="E279"/>
      <c r="H279" s="20"/>
      <c r="I279" s="21"/>
      <c r="R279" s="20"/>
      <c r="S279" s="19"/>
      <c r="W279" s="18"/>
    </row>
    <row r="280" spans="3:23" x14ac:dyDescent="0.25">
      <c r="C280"/>
      <c r="D280" s="21"/>
      <c r="E280"/>
      <c r="H280" s="20"/>
      <c r="I280" s="21"/>
      <c r="R280" s="20"/>
      <c r="S280" s="19"/>
      <c r="W280" s="18"/>
    </row>
    <row r="281" spans="3:23" x14ac:dyDescent="0.25">
      <c r="C281"/>
      <c r="D281" s="21"/>
      <c r="E281"/>
      <c r="H281" s="20"/>
      <c r="I281" s="21"/>
      <c r="R281" s="20"/>
      <c r="S281" s="19"/>
      <c r="W281" s="18"/>
    </row>
    <row r="282" spans="3:23" x14ac:dyDescent="0.25">
      <c r="C282"/>
      <c r="D282" s="21"/>
      <c r="E282"/>
      <c r="H282" s="20"/>
      <c r="I282" s="21"/>
      <c r="R282" s="20"/>
      <c r="S282" s="19"/>
      <c r="W282" s="18"/>
    </row>
    <row r="283" spans="3:23" x14ac:dyDescent="0.25">
      <c r="C283"/>
      <c r="D283" s="21"/>
      <c r="E283"/>
      <c r="H283" s="20"/>
      <c r="I283" s="21"/>
      <c r="R283" s="20"/>
      <c r="S283" s="19"/>
      <c r="W283" s="18"/>
    </row>
    <row r="284" spans="3:23" x14ac:dyDescent="0.25">
      <c r="C284"/>
      <c r="D284" s="21"/>
      <c r="E284"/>
      <c r="H284" s="20"/>
      <c r="I284" s="21"/>
      <c r="R284" s="20"/>
      <c r="S284" s="19"/>
      <c r="W284" s="18"/>
    </row>
    <row r="285" spans="3:23" x14ac:dyDescent="0.25">
      <c r="C285"/>
      <c r="D285" s="21"/>
      <c r="E285"/>
      <c r="H285" s="20"/>
      <c r="I285" s="21"/>
      <c r="R285" s="20"/>
      <c r="S285" s="19"/>
      <c r="W285" s="18"/>
    </row>
    <row r="286" spans="3:23" x14ac:dyDescent="0.25">
      <c r="C286"/>
      <c r="D286" s="21"/>
      <c r="E286"/>
      <c r="H286" s="20"/>
      <c r="I286" s="21"/>
      <c r="R286" s="20"/>
      <c r="S286" s="19"/>
      <c r="W286" s="18"/>
    </row>
    <row r="287" spans="3:23" x14ac:dyDescent="0.25">
      <c r="C287"/>
      <c r="E287"/>
      <c r="H287" s="20"/>
      <c r="I287" s="21"/>
      <c r="R287" s="20"/>
      <c r="S287" s="19"/>
      <c r="W287" s="18"/>
    </row>
    <row r="288" spans="3:23" x14ac:dyDescent="0.25">
      <c r="C288"/>
      <c r="E288"/>
      <c r="H288" s="20"/>
      <c r="I288" s="21"/>
      <c r="R288" s="20"/>
      <c r="S288" s="19"/>
      <c r="W288" s="18"/>
    </row>
    <row r="289" spans="3:23" x14ac:dyDescent="0.25">
      <c r="C289"/>
      <c r="E289"/>
      <c r="H289" s="20"/>
      <c r="I289" s="21"/>
      <c r="R289" s="20"/>
      <c r="S289" s="19"/>
      <c r="W289" s="18"/>
    </row>
    <row r="290" spans="3:23" x14ac:dyDescent="0.25">
      <c r="C290"/>
      <c r="E290"/>
      <c r="H290" s="20"/>
      <c r="I290" s="21"/>
      <c r="R290" s="20"/>
      <c r="S290" s="19"/>
      <c r="W290" s="18"/>
    </row>
    <row r="291" spans="3:23" x14ac:dyDescent="0.25">
      <c r="C291"/>
      <c r="E291"/>
      <c r="H291" s="20"/>
      <c r="I291" s="21"/>
      <c r="R291" s="20"/>
      <c r="S291" s="19"/>
      <c r="W291" s="18"/>
    </row>
    <row r="292" spans="3:23" x14ac:dyDescent="0.25">
      <c r="C292"/>
      <c r="E292"/>
      <c r="H292" s="20"/>
      <c r="I292" s="21"/>
      <c r="R292" s="20"/>
      <c r="S292" s="19"/>
      <c r="W292" s="18"/>
    </row>
    <row r="293" spans="3:23" x14ac:dyDescent="0.25">
      <c r="C293"/>
      <c r="E293"/>
      <c r="H293" s="20"/>
      <c r="I293" s="21"/>
      <c r="R293" s="20"/>
      <c r="S293" s="19"/>
      <c r="W293" s="18"/>
    </row>
    <row r="294" spans="3:23" x14ac:dyDescent="0.25">
      <c r="C294"/>
      <c r="E294"/>
      <c r="H294" s="20"/>
      <c r="I294" s="21"/>
      <c r="R294" s="20"/>
      <c r="S294" s="19"/>
      <c r="W294" s="18"/>
    </row>
    <row r="295" spans="3:23" x14ac:dyDescent="0.25">
      <c r="C295"/>
      <c r="E295"/>
      <c r="H295" s="20"/>
      <c r="I295" s="21"/>
      <c r="R295" s="20"/>
      <c r="S295" s="19"/>
      <c r="W295" s="18"/>
    </row>
    <row r="296" spans="3:23" x14ac:dyDescent="0.25">
      <c r="C296"/>
      <c r="E296"/>
      <c r="H296" s="20"/>
      <c r="I296" s="21"/>
      <c r="R296" s="20"/>
      <c r="S296" s="19"/>
      <c r="W296" s="18"/>
    </row>
    <row r="297" spans="3:23" x14ac:dyDescent="0.25">
      <c r="C297"/>
      <c r="E297"/>
      <c r="H297" s="20"/>
      <c r="I297" s="21"/>
      <c r="R297" s="20"/>
      <c r="S297" s="19"/>
      <c r="W297" s="18"/>
    </row>
    <row r="298" spans="3:23" x14ac:dyDescent="0.25">
      <c r="C298"/>
      <c r="E298"/>
      <c r="H298" s="20"/>
      <c r="I298" s="21"/>
      <c r="R298" s="20"/>
      <c r="S298" s="19"/>
      <c r="W298" s="18"/>
    </row>
    <row r="299" spans="3:23" x14ac:dyDescent="0.25">
      <c r="C299"/>
      <c r="D299" s="21"/>
      <c r="E299"/>
      <c r="H299" s="20"/>
      <c r="I299" s="21"/>
      <c r="R299" s="20"/>
      <c r="S299" s="19"/>
      <c r="W299" s="18"/>
    </row>
    <row r="300" spans="3:23" x14ac:dyDescent="0.25">
      <c r="C300"/>
      <c r="E300"/>
      <c r="H300" s="20"/>
      <c r="I300" s="21"/>
      <c r="R300" s="20"/>
      <c r="S300" s="19"/>
      <c r="W300" s="18"/>
    </row>
    <row r="301" spans="3:23" x14ac:dyDescent="0.25">
      <c r="C301"/>
      <c r="E301"/>
      <c r="H301" s="20"/>
      <c r="I301" s="21"/>
      <c r="R301" s="20"/>
      <c r="S301" s="19"/>
      <c r="W301" s="18"/>
    </row>
    <row r="302" spans="3:23" x14ac:dyDescent="0.25">
      <c r="C302" s="127" t="s">
        <v>1092</v>
      </c>
      <c r="D302" s="127" t="s">
        <v>1093</v>
      </c>
      <c r="E302" s="127" t="s">
        <v>1094</v>
      </c>
      <c r="H302" s="20"/>
      <c r="I302" s="21"/>
      <c r="R302" s="20"/>
      <c r="S302" s="19"/>
      <c r="W302" s="18"/>
    </row>
    <row r="303" spans="3:23" x14ac:dyDescent="0.25">
      <c r="C303" s="128" t="s">
        <v>1364</v>
      </c>
      <c r="D303" s="129">
        <f>SUM(M237:M260)</f>
        <v>9922994</v>
      </c>
      <c r="E303" s="130">
        <f t="shared" ref="E303:E312" si="62">D303/$D$312</f>
        <v>0.35888768548298255</v>
      </c>
      <c r="H303" s="20"/>
      <c r="I303" s="21"/>
      <c r="R303" s="20"/>
      <c r="S303" s="19"/>
      <c r="W303" s="18"/>
    </row>
    <row r="304" spans="3:23" x14ac:dyDescent="0.25">
      <c r="C304" s="128" t="s">
        <v>1096</v>
      </c>
      <c r="D304" s="129">
        <f>SUM(M116:M151)</f>
        <v>8713025</v>
      </c>
      <c r="E304" s="130">
        <f t="shared" si="62"/>
        <v>0.31512639993588265</v>
      </c>
      <c r="H304" s="20"/>
      <c r="I304" s="21"/>
      <c r="R304" s="20"/>
      <c r="S304" s="19"/>
      <c r="W304" s="18"/>
    </row>
    <row r="305" spans="3:23" x14ac:dyDescent="0.25">
      <c r="C305" s="128" t="s">
        <v>155</v>
      </c>
      <c r="D305" s="129">
        <f>SUM(M5:M116)</f>
        <v>7923707</v>
      </c>
      <c r="E305" s="130">
        <f t="shared" si="62"/>
        <v>0.28657891616938469</v>
      </c>
      <c r="H305" s="20"/>
      <c r="I305" s="21"/>
      <c r="R305" s="20"/>
      <c r="S305" s="19"/>
      <c r="W305" s="18"/>
    </row>
    <row r="306" spans="3:23" x14ac:dyDescent="0.25">
      <c r="C306" s="128" t="s">
        <v>1095</v>
      </c>
      <c r="D306" s="129">
        <f>SUM(M182:M222)</f>
        <v>544120</v>
      </c>
      <c r="E306" s="130">
        <f t="shared" si="62"/>
        <v>1.9679339463976341E-2</v>
      </c>
      <c r="H306" s="20"/>
      <c r="I306" s="21"/>
      <c r="R306" s="20"/>
      <c r="S306" s="19"/>
      <c r="W306" s="18"/>
    </row>
    <row r="307" spans="3:23" x14ac:dyDescent="0.25">
      <c r="C307" s="128" t="s">
        <v>308</v>
      </c>
      <c r="D307" s="129">
        <f>SUM(M227:M236)</f>
        <v>367415</v>
      </c>
      <c r="E307" s="130">
        <f t="shared" si="62"/>
        <v>1.3288400553475093E-2</v>
      </c>
      <c r="H307" s="20"/>
      <c r="I307" s="21"/>
      <c r="R307" s="20"/>
      <c r="S307" s="19"/>
      <c r="W307" s="18"/>
    </row>
    <row r="308" spans="3:23" x14ac:dyDescent="0.25">
      <c r="C308" s="248" t="s">
        <v>154</v>
      </c>
      <c r="D308" s="249">
        <f>SUM(M152:M165)</f>
        <v>91207</v>
      </c>
      <c r="E308" s="250">
        <f t="shared" si="62"/>
        <v>3.2987089511337395E-3</v>
      </c>
      <c r="H308" s="20"/>
      <c r="I308" s="21"/>
      <c r="R308" s="20"/>
      <c r="S308" s="19"/>
      <c r="W308" s="18"/>
    </row>
    <row r="309" spans="3:23" x14ac:dyDescent="0.25">
      <c r="C309" s="128" t="s">
        <v>156</v>
      </c>
      <c r="D309" s="129">
        <f>SUM(M166:M170)</f>
        <v>41623</v>
      </c>
      <c r="E309" s="130">
        <f t="shared" si="62"/>
        <v>1.5053906243275147E-3</v>
      </c>
      <c r="H309" s="20"/>
      <c r="I309" s="21"/>
      <c r="R309" s="20"/>
      <c r="S309" s="19"/>
      <c r="W309" s="18"/>
    </row>
    <row r="310" spans="3:23" x14ac:dyDescent="0.25">
      <c r="C310" s="248" t="s">
        <v>157</v>
      </c>
      <c r="D310" s="249">
        <f>SUM(M171:M176)</f>
        <v>31785</v>
      </c>
      <c r="E310" s="250">
        <f t="shared" si="62"/>
        <v>1.1495769404956408E-3</v>
      </c>
      <c r="H310" s="20"/>
      <c r="I310" s="21"/>
      <c r="R310" s="20"/>
      <c r="S310" s="19"/>
      <c r="W310" s="18"/>
    </row>
    <row r="311" spans="3:23" x14ac:dyDescent="0.25">
      <c r="C311" s="128" t="s">
        <v>1031</v>
      </c>
      <c r="D311" s="129">
        <f>SUM(M223:M226)</f>
        <v>13426</v>
      </c>
      <c r="E311" s="130">
        <f t="shared" si="62"/>
        <v>4.855818783418113E-4</v>
      </c>
      <c r="H311" s="20"/>
      <c r="I311" s="21"/>
      <c r="R311" s="20"/>
      <c r="S311" s="19"/>
      <c r="W311" s="18"/>
    </row>
    <row r="312" spans="3:23" x14ac:dyDescent="0.25">
      <c r="C312" s="131" t="s">
        <v>1097</v>
      </c>
      <c r="D312" s="129">
        <f>SUM(D303:D311)</f>
        <v>27649302</v>
      </c>
      <c r="E312" s="145">
        <f t="shared" si="62"/>
        <v>1</v>
      </c>
      <c r="H312" s="20"/>
      <c r="I312" s="21"/>
      <c r="R312" s="20"/>
      <c r="S312" s="19"/>
      <c r="W312" s="18"/>
    </row>
    <row r="313" spans="3:23" x14ac:dyDescent="0.25">
      <c r="C313"/>
      <c r="E313"/>
      <c r="H313" s="20"/>
      <c r="I313" s="21"/>
      <c r="R313" s="20"/>
      <c r="S313" s="19"/>
      <c r="W313" s="18"/>
    </row>
    <row r="314" spans="3:23" x14ac:dyDescent="0.25">
      <c r="C314"/>
      <c r="E314"/>
      <c r="H314" s="20"/>
      <c r="I314" s="21"/>
      <c r="R314" s="20"/>
      <c r="S314" s="19"/>
      <c r="W314" s="18"/>
    </row>
    <row r="315" spans="3:23" x14ac:dyDescent="0.25">
      <c r="C315"/>
      <c r="E315"/>
      <c r="H315" s="20"/>
      <c r="I315" s="21"/>
      <c r="R315" s="20"/>
      <c r="S315" s="19"/>
      <c r="W315" s="18"/>
    </row>
    <row r="316" spans="3:23" x14ac:dyDescent="0.25">
      <c r="C316"/>
      <c r="E316"/>
      <c r="H316" s="20"/>
      <c r="I316" s="21"/>
      <c r="R316" s="20"/>
      <c r="S316" s="19"/>
      <c r="W316" s="18"/>
    </row>
    <row r="317" spans="3:23" x14ac:dyDescent="0.25">
      <c r="C317"/>
      <c r="D317" s="21"/>
      <c r="E317"/>
      <c r="H317" s="20"/>
      <c r="I317" s="21"/>
      <c r="R317" s="20"/>
      <c r="S317" s="19"/>
      <c r="W317" s="18"/>
    </row>
    <row r="318" spans="3:23" x14ac:dyDescent="0.25">
      <c r="C318"/>
      <c r="D318" s="21"/>
      <c r="E318"/>
      <c r="H318" s="20"/>
      <c r="I318" s="21"/>
      <c r="R318" s="20"/>
      <c r="S318" s="19"/>
      <c r="W318" s="18"/>
    </row>
    <row r="319" spans="3:23" x14ac:dyDescent="0.25">
      <c r="C319"/>
      <c r="D319" s="21"/>
      <c r="E319"/>
      <c r="H319" s="20"/>
      <c r="I319" s="21"/>
      <c r="R319" s="20"/>
      <c r="S319" s="19"/>
      <c r="W319" s="18"/>
    </row>
    <row r="320" spans="3:23" x14ac:dyDescent="0.25">
      <c r="C320"/>
      <c r="D320" s="21"/>
      <c r="E320"/>
      <c r="H320" s="20"/>
      <c r="I320" s="21"/>
      <c r="R320" s="20"/>
      <c r="S320" s="19"/>
      <c r="W320" s="18"/>
    </row>
    <row r="321" spans="3:23" x14ac:dyDescent="0.25">
      <c r="C321"/>
      <c r="D321" s="21"/>
      <c r="E321"/>
      <c r="H321" s="20"/>
      <c r="I321" s="21"/>
      <c r="R321" s="20"/>
      <c r="S321" s="19"/>
      <c r="W321" s="18"/>
    </row>
    <row r="322" spans="3:23" x14ac:dyDescent="0.25">
      <c r="C322"/>
      <c r="D322" s="21"/>
      <c r="E322"/>
      <c r="H322" s="20"/>
      <c r="I322" s="21"/>
      <c r="R322" s="20"/>
      <c r="S322" s="19"/>
      <c r="W322" s="18"/>
    </row>
    <row r="323" spans="3:23" x14ac:dyDescent="0.25">
      <c r="C323"/>
      <c r="D323" s="21"/>
      <c r="E323"/>
      <c r="H323" s="20"/>
      <c r="I323" s="21"/>
      <c r="R323" s="20"/>
      <c r="S323" s="19"/>
      <c r="W323" s="18"/>
    </row>
    <row r="324" spans="3:23" x14ac:dyDescent="0.25">
      <c r="C324"/>
      <c r="D324" s="21"/>
      <c r="E324"/>
      <c r="H324" s="20"/>
      <c r="I324" s="21"/>
      <c r="R324" s="20"/>
      <c r="S324" s="19"/>
      <c r="W324" s="18"/>
    </row>
    <row r="325" spans="3:23" x14ac:dyDescent="0.25">
      <c r="C325"/>
      <c r="D325" s="21"/>
      <c r="E325"/>
      <c r="H325" s="20"/>
      <c r="I325" s="21"/>
      <c r="R325" s="20"/>
      <c r="S325" s="19"/>
      <c r="W325" s="18"/>
    </row>
    <row r="326" spans="3:23" x14ac:dyDescent="0.25">
      <c r="C326"/>
      <c r="D326" s="21"/>
      <c r="E326"/>
      <c r="H326" s="20"/>
      <c r="I326" s="21"/>
      <c r="R326" s="20"/>
      <c r="S326" s="19"/>
      <c r="W326" s="18"/>
    </row>
    <row r="327" spans="3:23" x14ac:dyDescent="0.25">
      <c r="C327"/>
      <c r="D327" s="21"/>
      <c r="E327"/>
      <c r="H327" s="20"/>
      <c r="I327" s="21"/>
      <c r="R327" s="20"/>
      <c r="S327" s="19"/>
      <c r="W327" s="18"/>
    </row>
    <row r="328" spans="3:23" x14ac:dyDescent="0.25">
      <c r="C328"/>
      <c r="D328" s="21"/>
      <c r="E328"/>
      <c r="H328" s="20"/>
      <c r="I328" s="21"/>
      <c r="R328" s="20"/>
      <c r="S328" s="19"/>
      <c r="W328" s="18"/>
    </row>
    <row r="329" spans="3:23" x14ac:dyDescent="0.25">
      <c r="C329"/>
      <c r="D329" s="21"/>
      <c r="E329"/>
      <c r="H329" s="20"/>
      <c r="I329" s="21"/>
      <c r="R329" s="20"/>
      <c r="S329" s="19"/>
      <c r="W329" s="18"/>
    </row>
    <row r="330" spans="3:23" x14ac:dyDescent="0.25">
      <c r="C330"/>
      <c r="D330" s="21"/>
      <c r="E330"/>
      <c r="H330" s="20"/>
      <c r="I330" s="21"/>
      <c r="R330" s="20"/>
      <c r="S330" s="19"/>
      <c r="W330" s="18"/>
    </row>
    <row r="331" spans="3:23" x14ac:dyDescent="0.25">
      <c r="C331"/>
      <c r="D331" s="21"/>
      <c r="E331"/>
      <c r="H331" s="20"/>
      <c r="I331" s="21"/>
      <c r="R331" s="20"/>
      <c r="S331" s="19"/>
      <c r="W331" s="18"/>
    </row>
    <row r="332" spans="3:23" x14ac:dyDescent="0.25">
      <c r="C332"/>
      <c r="D332" s="21"/>
      <c r="E332"/>
      <c r="H332" s="20"/>
      <c r="I332" s="21"/>
      <c r="R332" s="20"/>
      <c r="S332" s="19"/>
      <c r="W332" s="18"/>
    </row>
    <row r="333" spans="3:23" x14ac:dyDescent="0.25">
      <c r="C333"/>
      <c r="D333" s="21"/>
      <c r="E333"/>
      <c r="H333" s="20"/>
      <c r="I333" s="21"/>
      <c r="R333" s="20"/>
      <c r="S333" s="19"/>
      <c r="W333" s="18"/>
    </row>
    <row r="334" spans="3:23" x14ac:dyDescent="0.25">
      <c r="C334"/>
      <c r="D334" s="21"/>
      <c r="E334"/>
      <c r="H334" s="20"/>
      <c r="I334" s="21"/>
      <c r="R334" s="20"/>
      <c r="S334" s="19"/>
      <c r="W334" s="18"/>
    </row>
    <row r="335" spans="3:23" x14ac:dyDescent="0.25">
      <c r="C335"/>
      <c r="D335" s="21"/>
      <c r="E335"/>
      <c r="H335" s="20"/>
      <c r="I335" s="21"/>
      <c r="R335" s="20"/>
      <c r="S335" s="19"/>
      <c r="W335" s="18"/>
    </row>
    <row r="336" spans="3:23" x14ac:dyDescent="0.25">
      <c r="C336"/>
      <c r="D336" s="21"/>
      <c r="E336"/>
      <c r="H336" s="20"/>
      <c r="I336" s="21"/>
      <c r="R336" s="20"/>
      <c r="S336" s="19"/>
      <c r="W336" s="18"/>
    </row>
    <row r="337" spans="3:23" x14ac:dyDescent="0.25">
      <c r="C337"/>
      <c r="D337" s="21"/>
      <c r="E337"/>
      <c r="H337" s="20"/>
      <c r="I337" s="21"/>
      <c r="R337" s="20"/>
      <c r="S337" s="19"/>
      <c r="W337" s="18"/>
    </row>
    <row r="338" spans="3:23" x14ac:dyDescent="0.25">
      <c r="C338"/>
      <c r="D338" s="21"/>
      <c r="E338"/>
      <c r="H338" s="20"/>
      <c r="I338" s="21"/>
      <c r="R338" s="20"/>
      <c r="S338" s="19"/>
      <c r="W338" s="18"/>
    </row>
    <row r="339" spans="3:23" x14ac:dyDescent="0.25">
      <c r="C339"/>
      <c r="D339" s="21"/>
      <c r="E339"/>
      <c r="H339" s="20"/>
      <c r="I339" s="21"/>
      <c r="R339" s="20"/>
      <c r="S339" s="19"/>
      <c r="W339" s="18"/>
    </row>
    <row r="340" spans="3:23" x14ac:dyDescent="0.25">
      <c r="C340"/>
      <c r="D340" s="21"/>
      <c r="E340"/>
      <c r="H340" s="20"/>
      <c r="I340" s="21"/>
      <c r="R340" s="20"/>
      <c r="S340" s="19"/>
      <c r="W340" s="18"/>
    </row>
    <row r="341" spans="3:23" x14ac:dyDescent="0.25">
      <c r="C341"/>
      <c r="D341" s="21"/>
      <c r="E341"/>
      <c r="H341" s="20"/>
      <c r="I341" s="21"/>
      <c r="R341" s="20"/>
      <c r="S341" s="19"/>
      <c r="W341" s="18"/>
    </row>
    <row r="342" spans="3:23" x14ac:dyDescent="0.25">
      <c r="C342"/>
      <c r="D342" s="21"/>
      <c r="E342"/>
      <c r="H342" s="20"/>
      <c r="I342" s="21"/>
      <c r="R342" s="20"/>
      <c r="S342" s="19"/>
      <c r="W342" s="18"/>
    </row>
    <row r="343" spans="3:23" x14ac:dyDescent="0.25">
      <c r="C343"/>
      <c r="D343" s="21"/>
      <c r="E343"/>
      <c r="H343" s="20"/>
      <c r="I343" s="21"/>
      <c r="R343" s="20"/>
      <c r="S343" s="19"/>
      <c r="W343" s="18"/>
    </row>
    <row r="344" spans="3:23" x14ac:dyDescent="0.25">
      <c r="C344"/>
      <c r="D344" s="21"/>
      <c r="E344"/>
      <c r="H344" s="20"/>
      <c r="I344" s="21"/>
      <c r="R344" s="20"/>
      <c r="S344" s="19"/>
      <c r="W344" s="18"/>
    </row>
    <row r="345" spans="3:23" x14ac:dyDescent="0.25">
      <c r="C345"/>
      <c r="D345" s="21"/>
      <c r="E345"/>
      <c r="H345" s="20"/>
      <c r="I345" s="21"/>
      <c r="R345" s="20"/>
      <c r="S345" s="19"/>
      <c r="W345" s="18"/>
    </row>
    <row r="346" spans="3:23" x14ac:dyDescent="0.25">
      <c r="C346"/>
      <c r="D346" s="21"/>
      <c r="E346"/>
      <c r="H346" s="20"/>
      <c r="I346" s="21"/>
      <c r="R346" s="20"/>
      <c r="S346" s="19"/>
      <c r="W346" s="18"/>
    </row>
    <row r="347" spans="3:23" x14ac:dyDescent="0.25">
      <c r="C347"/>
      <c r="D347" s="21"/>
      <c r="E347"/>
      <c r="H347" s="20"/>
      <c r="I347" s="21"/>
      <c r="R347" s="20"/>
      <c r="S347" s="19"/>
      <c r="W347" s="18"/>
    </row>
    <row r="348" spans="3:23" x14ac:dyDescent="0.25">
      <c r="C348"/>
      <c r="D348" s="21"/>
      <c r="E348"/>
      <c r="H348" s="20"/>
      <c r="I348" s="21"/>
      <c r="R348" s="20"/>
      <c r="S348" s="19"/>
      <c r="W348" s="18"/>
    </row>
    <row r="349" spans="3:23" x14ac:dyDescent="0.25">
      <c r="C349"/>
      <c r="D349" s="21"/>
      <c r="E349"/>
      <c r="H349" s="20"/>
      <c r="I349" s="21"/>
      <c r="R349" s="20"/>
      <c r="S349" s="19"/>
      <c r="W349" s="18"/>
    </row>
    <row r="350" spans="3:23" x14ac:dyDescent="0.25">
      <c r="C350"/>
      <c r="D350" s="21"/>
      <c r="E350"/>
      <c r="H350" s="20"/>
      <c r="I350" s="21"/>
      <c r="R350" s="20"/>
      <c r="S350" s="19"/>
      <c r="W350" s="18"/>
    </row>
    <row r="351" spans="3:23" x14ac:dyDescent="0.25">
      <c r="C351"/>
      <c r="D351" s="21"/>
      <c r="E351"/>
      <c r="H351" s="20"/>
      <c r="I351" s="21"/>
      <c r="R351" s="20"/>
      <c r="S351" s="19"/>
      <c r="W351" s="18"/>
    </row>
    <row r="352" spans="3:23" x14ac:dyDescent="0.25">
      <c r="C352"/>
      <c r="D352" s="21"/>
      <c r="E352"/>
      <c r="H352" s="20"/>
      <c r="I352" s="21"/>
      <c r="R352" s="20"/>
      <c r="S352" s="19"/>
      <c r="W352" s="18"/>
    </row>
    <row r="353" spans="3:23" x14ac:dyDescent="0.25">
      <c r="C353"/>
      <c r="D353" s="21"/>
      <c r="E353"/>
      <c r="H353" s="20"/>
      <c r="I353" s="21"/>
      <c r="R353" s="20"/>
      <c r="S353" s="19"/>
      <c r="W353" s="18"/>
    </row>
    <row r="354" spans="3:23" x14ac:dyDescent="0.25">
      <c r="C354"/>
      <c r="D354" s="21"/>
      <c r="E354"/>
      <c r="H354" s="20"/>
      <c r="I354" s="21"/>
      <c r="R354" s="20"/>
      <c r="S354" s="19"/>
      <c r="W354" s="18"/>
    </row>
    <row r="355" spans="3:23" x14ac:dyDescent="0.25">
      <c r="C355"/>
      <c r="D355" s="21"/>
      <c r="E355"/>
      <c r="H355" s="20"/>
      <c r="I355" s="21"/>
      <c r="R355" s="20"/>
      <c r="S355" s="19"/>
      <c r="W355" s="18"/>
    </row>
    <row r="356" spans="3:23" x14ac:dyDescent="0.25">
      <c r="C356"/>
      <c r="D356" s="21"/>
      <c r="E356"/>
      <c r="H356" s="20"/>
      <c r="I356" s="21"/>
      <c r="R356" s="20"/>
      <c r="S356" s="19"/>
      <c r="W356" s="18"/>
    </row>
    <row r="357" spans="3:23" x14ac:dyDescent="0.25">
      <c r="C357"/>
      <c r="D357" s="21"/>
      <c r="E357"/>
      <c r="H357" s="20"/>
      <c r="I357" s="21"/>
      <c r="R357" s="20"/>
      <c r="S357" s="19"/>
      <c r="W357" s="18"/>
    </row>
    <row r="358" spans="3:23" x14ac:dyDescent="0.25">
      <c r="C358"/>
      <c r="D358" s="21"/>
      <c r="E358"/>
      <c r="H358" s="20"/>
      <c r="I358" s="21"/>
      <c r="R358" s="20"/>
      <c r="S358" s="19"/>
      <c r="W358" s="18"/>
    </row>
    <row r="359" spans="3:23" x14ac:dyDescent="0.25">
      <c r="C359"/>
      <c r="D359" s="21"/>
      <c r="E359"/>
      <c r="H359" s="20"/>
      <c r="I359" s="21"/>
      <c r="R359" s="20"/>
      <c r="S359" s="19"/>
      <c r="W359" s="18"/>
    </row>
    <row r="360" spans="3:23" x14ac:dyDescent="0.25">
      <c r="C360"/>
      <c r="D360" s="21"/>
      <c r="E360"/>
      <c r="H360" s="20"/>
      <c r="I360" s="21"/>
      <c r="R360" s="20"/>
      <c r="S360" s="19"/>
      <c r="W360" s="18"/>
    </row>
    <row r="361" spans="3:23" x14ac:dyDescent="0.25">
      <c r="C361"/>
      <c r="D361" s="21"/>
      <c r="E361"/>
      <c r="H361" s="20"/>
      <c r="I361" s="21"/>
      <c r="R361" s="20"/>
      <c r="S361" s="19"/>
      <c r="W361" s="18"/>
    </row>
    <row r="362" spans="3:23" x14ac:dyDescent="0.25">
      <c r="C362"/>
      <c r="D362" s="21"/>
      <c r="E362"/>
      <c r="H362" s="20"/>
      <c r="I362" s="21"/>
      <c r="R362" s="20"/>
      <c r="S362" s="19"/>
      <c r="W362" s="18"/>
    </row>
    <row r="363" spans="3:23" x14ac:dyDescent="0.25">
      <c r="C363"/>
      <c r="D363" s="21"/>
      <c r="E363"/>
      <c r="H363" s="20"/>
      <c r="I363" s="21"/>
      <c r="R363" s="20"/>
      <c r="S363" s="19"/>
      <c r="W363" s="18"/>
    </row>
    <row r="364" spans="3:23" x14ac:dyDescent="0.25">
      <c r="C364"/>
      <c r="D364" s="21"/>
      <c r="E364"/>
      <c r="H364" s="20"/>
      <c r="I364" s="21"/>
      <c r="R364" s="20"/>
      <c r="S364" s="19"/>
      <c r="W364" s="18"/>
    </row>
    <row r="365" spans="3:23" x14ac:dyDescent="0.25">
      <c r="C365"/>
      <c r="D365" s="21"/>
      <c r="E365"/>
      <c r="H365" s="20"/>
      <c r="I365" s="21"/>
      <c r="R365" s="20"/>
      <c r="S365" s="19"/>
      <c r="W365" s="18"/>
    </row>
    <row r="366" spans="3:23" x14ac:dyDescent="0.25">
      <c r="C366"/>
      <c r="D366" s="21"/>
      <c r="E366"/>
      <c r="H366" s="20"/>
      <c r="I366" s="21"/>
      <c r="R366" s="20"/>
      <c r="S366" s="19"/>
      <c r="W366" s="18"/>
    </row>
    <row r="367" spans="3:23" x14ac:dyDescent="0.25">
      <c r="C367"/>
      <c r="D367" s="21"/>
      <c r="E367"/>
      <c r="H367" s="20"/>
      <c r="I367" s="21"/>
      <c r="R367" s="20"/>
      <c r="S367" s="19"/>
      <c r="W367" s="18"/>
    </row>
    <row r="368" spans="3:23" x14ac:dyDescent="0.25">
      <c r="C368"/>
      <c r="D368" s="21"/>
      <c r="E368"/>
      <c r="H368" s="20"/>
      <c r="I368" s="21"/>
      <c r="R368" s="20"/>
      <c r="S368" s="19"/>
      <c r="W368" s="18"/>
    </row>
    <row r="369" spans="3:23" x14ac:dyDescent="0.25">
      <c r="C369"/>
      <c r="D369" s="21"/>
      <c r="E369"/>
      <c r="H369" s="20"/>
      <c r="I369" s="21"/>
      <c r="R369" s="20"/>
      <c r="S369" s="19"/>
      <c r="W369" s="18"/>
    </row>
    <row r="370" spans="3:23" x14ac:dyDescent="0.25">
      <c r="C370"/>
      <c r="D370" s="21"/>
      <c r="E370"/>
      <c r="H370" s="20"/>
      <c r="I370" s="21"/>
      <c r="R370" s="20"/>
      <c r="S370" s="19"/>
      <c r="W370" s="18"/>
    </row>
    <row r="371" spans="3:23" x14ac:dyDescent="0.25">
      <c r="C371"/>
      <c r="D371" s="21"/>
      <c r="E371"/>
      <c r="H371" s="20"/>
      <c r="I371" s="21"/>
      <c r="R371" s="20"/>
      <c r="S371" s="19"/>
      <c r="W371" s="18"/>
    </row>
    <row r="372" spans="3:23" x14ac:dyDescent="0.25">
      <c r="C372"/>
      <c r="D372" s="21"/>
      <c r="E372"/>
      <c r="H372" s="20"/>
      <c r="I372" s="21"/>
      <c r="R372" s="20"/>
      <c r="S372" s="19"/>
      <c r="W372" s="18"/>
    </row>
    <row r="373" spans="3:23" x14ac:dyDescent="0.25">
      <c r="C373"/>
      <c r="D373" s="21"/>
      <c r="E373"/>
      <c r="H373" s="20"/>
      <c r="I373" s="21"/>
      <c r="R373" s="20"/>
      <c r="S373" s="19"/>
      <c r="W373" s="18"/>
    </row>
    <row r="374" spans="3:23" x14ac:dyDescent="0.25">
      <c r="C374"/>
      <c r="D374" s="21"/>
      <c r="E374"/>
      <c r="H374" s="20"/>
      <c r="I374" s="21"/>
      <c r="R374" s="20"/>
      <c r="S374" s="19"/>
      <c r="W374" s="18"/>
    </row>
    <row r="375" spans="3:23" x14ac:dyDescent="0.25">
      <c r="C375"/>
      <c r="D375" s="21"/>
      <c r="E375"/>
      <c r="H375" s="20"/>
      <c r="I375" s="21"/>
      <c r="R375" s="20"/>
      <c r="S375" s="19"/>
      <c r="W375" s="18"/>
    </row>
    <row r="376" spans="3:23" x14ac:dyDescent="0.25">
      <c r="C376"/>
      <c r="D376" s="21"/>
      <c r="E376"/>
      <c r="H376" s="20"/>
      <c r="I376" s="21"/>
      <c r="R376" s="20"/>
      <c r="S376" s="19"/>
      <c r="W376" s="18"/>
    </row>
    <row r="377" spans="3:23" x14ac:dyDescent="0.25">
      <c r="C377"/>
      <c r="D377" s="21"/>
      <c r="E377"/>
      <c r="H377" s="20"/>
      <c r="I377" s="21"/>
      <c r="R377" s="20"/>
      <c r="S377" s="19"/>
      <c r="W377" s="18"/>
    </row>
    <row r="378" spans="3:23" x14ac:dyDescent="0.25">
      <c r="C378"/>
      <c r="D378" s="21"/>
      <c r="E378"/>
      <c r="H378" s="20"/>
      <c r="I378" s="21"/>
      <c r="R378" s="20"/>
      <c r="S378" s="19"/>
      <c r="W378" s="18"/>
    </row>
    <row r="379" spans="3:23" x14ac:dyDescent="0.25">
      <c r="C379"/>
      <c r="D379" s="21"/>
      <c r="E379"/>
      <c r="H379" s="20"/>
      <c r="I379" s="21"/>
      <c r="R379" s="20"/>
      <c r="S379" s="19"/>
      <c r="W379" s="18"/>
    </row>
    <row r="380" spans="3:23" x14ac:dyDescent="0.25">
      <c r="C380"/>
      <c r="D380" s="21"/>
      <c r="E380"/>
      <c r="H380" s="20"/>
      <c r="I380" s="21"/>
      <c r="R380" s="20"/>
      <c r="S380" s="19"/>
      <c r="W380" s="18"/>
    </row>
    <row r="381" spans="3:23" x14ac:dyDescent="0.25">
      <c r="C381"/>
      <c r="D381" s="21"/>
      <c r="E381"/>
      <c r="H381" s="20"/>
      <c r="I381" s="21"/>
      <c r="R381" s="20"/>
      <c r="S381" s="19"/>
      <c r="W381" s="18"/>
    </row>
    <row r="382" spans="3:23" x14ac:dyDescent="0.25">
      <c r="C382"/>
      <c r="D382" s="21"/>
      <c r="E382"/>
      <c r="H382" s="20"/>
      <c r="I382" s="21"/>
      <c r="R382" s="20"/>
      <c r="S382" s="19"/>
      <c r="W382" s="18"/>
    </row>
    <row r="383" spans="3:23" x14ac:dyDescent="0.25">
      <c r="C383"/>
      <c r="D383" s="21"/>
      <c r="E383"/>
      <c r="H383" s="20"/>
      <c r="I383" s="21"/>
      <c r="R383" s="20"/>
      <c r="S383" s="19"/>
      <c r="W383" s="18"/>
    </row>
    <row r="384" spans="3:23" x14ac:dyDescent="0.25">
      <c r="C384"/>
      <c r="D384" s="21"/>
      <c r="E384"/>
      <c r="H384" s="20"/>
      <c r="I384" s="21"/>
      <c r="R384" s="20"/>
      <c r="S384" s="19"/>
      <c r="W384" s="18"/>
    </row>
    <row r="385" spans="3:23" x14ac:dyDescent="0.25">
      <c r="C385"/>
      <c r="D385" s="21"/>
      <c r="E385"/>
      <c r="H385" s="20"/>
      <c r="I385" s="21"/>
      <c r="R385" s="20"/>
      <c r="S385" s="19"/>
      <c r="W385" s="18"/>
    </row>
    <row r="386" spans="3:23" x14ac:dyDescent="0.25">
      <c r="C386"/>
      <c r="D386" s="21"/>
      <c r="E386"/>
      <c r="H386" s="20"/>
      <c r="I386" s="21"/>
      <c r="R386" s="20"/>
      <c r="S386" s="19"/>
      <c r="W386" s="18"/>
    </row>
    <row r="387" spans="3:23" x14ac:dyDescent="0.25">
      <c r="C387"/>
      <c r="D387" s="21"/>
      <c r="E387"/>
      <c r="H387" s="20"/>
      <c r="I387" s="21"/>
      <c r="R387" s="20"/>
      <c r="S387" s="19"/>
      <c r="W387" s="18"/>
    </row>
    <row r="388" spans="3:23" x14ac:dyDescent="0.25">
      <c r="C388"/>
      <c r="D388" s="21"/>
      <c r="E388"/>
      <c r="H388" s="20"/>
      <c r="I388" s="21"/>
      <c r="R388" s="20"/>
      <c r="S388" s="19"/>
      <c r="W388" s="18"/>
    </row>
    <row r="389" spans="3:23" x14ac:dyDescent="0.25">
      <c r="C389"/>
      <c r="D389" s="21"/>
      <c r="E389"/>
      <c r="H389" s="20"/>
      <c r="I389" s="21"/>
      <c r="R389" s="20"/>
      <c r="S389" s="19"/>
      <c r="W389" s="18"/>
    </row>
    <row r="390" spans="3:23" x14ac:dyDescent="0.25">
      <c r="C390"/>
      <c r="D390" s="21"/>
      <c r="E390"/>
      <c r="H390" s="20"/>
      <c r="I390" s="21"/>
      <c r="R390" s="20"/>
      <c r="S390" s="19"/>
      <c r="W390" s="18"/>
    </row>
    <row r="391" spans="3:23" x14ac:dyDescent="0.25">
      <c r="C391"/>
      <c r="D391" s="21"/>
      <c r="E391"/>
      <c r="H391" s="20"/>
      <c r="I391" s="21"/>
      <c r="R391" s="20"/>
      <c r="S391" s="19"/>
      <c r="W391" s="18"/>
    </row>
    <row r="392" spans="3:23" x14ac:dyDescent="0.25">
      <c r="C392"/>
      <c r="D392" s="21"/>
      <c r="E392"/>
      <c r="H392" s="20"/>
      <c r="I392" s="21"/>
      <c r="R392" s="20"/>
      <c r="S392" s="19"/>
      <c r="W392" s="18"/>
    </row>
    <row r="393" spans="3:23" x14ac:dyDescent="0.25">
      <c r="C393"/>
      <c r="D393" s="21"/>
      <c r="E393"/>
      <c r="H393" s="20"/>
      <c r="I393" s="21"/>
      <c r="R393" s="20"/>
      <c r="S393" s="19"/>
      <c r="W393" s="18"/>
    </row>
    <row r="394" spans="3:23" x14ac:dyDescent="0.25">
      <c r="C394"/>
      <c r="D394" s="21"/>
      <c r="E394"/>
      <c r="H394" s="20"/>
      <c r="I394" s="21"/>
      <c r="R394" s="20"/>
      <c r="S394" s="19"/>
      <c r="W394" s="18"/>
    </row>
    <row r="395" spans="3:23" x14ac:dyDescent="0.25">
      <c r="C395"/>
      <c r="D395" s="21"/>
      <c r="E395"/>
      <c r="H395" s="20"/>
      <c r="I395" s="21"/>
      <c r="R395" s="20"/>
      <c r="S395" s="19"/>
      <c r="W395" s="18"/>
    </row>
    <row r="396" spans="3:23" x14ac:dyDescent="0.25">
      <c r="C396"/>
      <c r="D396" s="21"/>
      <c r="E396"/>
      <c r="H396" s="20"/>
      <c r="I396" s="21"/>
      <c r="R396" s="20"/>
      <c r="S396" s="19"/>
      <c r="W396" s="18"/>
    </row>
    <row r="397" spans="3:23" x14ac:dyDescent="0.25">
      <c r="C397"/>
      <c r="D397" s="21"/>
      <c r="E397"/>
      <c r="H397" s="20"/>
      <c r="I397" s="21"/>
      <c r="R397" s="20"/>
      <c r="S397" s="19"/>
      <c r="W397" s="18"/>
    </row>
    <row r="398" spans="3:23" x14ac:dyDescent="0.25">
      <c r="C398"/>
      <c r="D398" s="21"/>
      <c r="E398"/>
      <c r="H398" s="20"/>
      <c r="I398" s="21"/>
      <c r="R398" s="20"/>
      <c r="S398" s="19"/>
      <c r="W398" s="18"/>
    </row>
    <row r="399" spans="3:23" x14ac:dyDescent="0.25">
      <c r="C399"/>
      <c r="D399" s="21"/>
      <c r="E399"/>
      <c r="H399" s="20"/>
      <c r="I399" s="21"/>
      <c r="R399" s="20"/>
      <c r="S399" s="19"/>
      <c r="W399" s="18"/>
    </row>
    <row r="400" spans="3:23" x14ac:dyDescent="0.25">
      <c r="C400"/>
      <c r="D400" s="21"/>
      <c r="E400"/>
      <c r="H400" s="20"/>
      <c r="I400" s="21"/>
      <c r="R400" s="20"/>
      <c r="S400" s="19"/>
      <c r="W400" s="18"/>
    </row>
    <row r="401" spans="3:23" x14ac:dyDescent="0.25">
      <c r="C401"/>
      <c r="D401" s="21"/>
      <c r="E401"/>
      <c r="H401" s="20"/>
      <c r="I401" s="21"/>
      <c r="R401" s="20"/>
      <c r="S401" s="19"/>
      <c r="W401" s="18"/>
    </row>
    <row r="402" spans="3:23" x14ac:dyDescent="0.25">
      <c r="C402"/>
      <c r="D402" s="21"/>
      <c r="E402"/>
      <c r="H402" s="20"/>
      <c r="I402" s="21"/>
      <c r="R402" s="20"/>
      <c r="S402" s="19"/>
      <c r="W402" s="18"/>
    </row>
    <row r="403" spans="3:23" x14ac:dyDescent="0.25">
      <c r="C403"/>
      <c r="D403" s="21"/>
      <c r="E403"/>
      <c r="H403" s="20"/>
      <c r="I403" s="21"/>
      <c r="R403" s="20"/>
      <c r="S403" s="19"/>
      <c r="W403" s="18"/>
    </row>
    <row r="404" spans="3:23" x14ac:dyDescent="0.25">
      <c r="C404"/>
      <c r="D404" s="21"/>
      <c r="E404"/>
      <c r="H404" s="20"/>
      <c r="I404" s="21"/>
      <c r="R404" s="20"/>
      <c r="S404" s="19"/>
      <c r="W404" s="18"/>
    </row>
    <row r="405" spans="3:23" x14ac:dyDescent="0.25">
      <c r="C405"/>
      <c r="D405" s="21"/>
      <c r="E405"/>
      <c r="H405" s="20"/>
      <c r="I405" s="21"/>
      <c r="R405" s="20"/>
      <c r="S405" s="19"/>
      <c r="W405" s="18"/>
    </row>
    <row r="406" spans="3:23" x14ac:dyDescent="0.25">
      <c r="C406"/>
      <c r="D406" s="21"/>
      <c r="E406"/>
      <c r="H406" s="20"/>
      <c r="I406" s="21"/>
      <c r="R406" s="20"/>
      <c r="S406" s="19"/>
      <c r="W406" s="18"/>
    </row>
    <row r="407" spans="3:23" x14ac:dyDescent="0.25">
      <c r="C407"/>
      <c r="D407" s="21"/>
      <c r="E407"/>
      <c r="H407" s="20"/>
      <c r="I407" s="21"/>
      <c r="R407" s="20"/>
      <c r="S407" s="19"/>
      <c r="W407" s="18"/>
    </row>
    <row r="408" spans="3:23" x14ac:dyDescent="0.25">
      <c r="C408"/>
      <c r="D408" s="21"/>
      <c r="E408"/>
      <c r="H408" s="20"/>
      <c r="I408" s="21"/>
      <c r="R408" s="20"/>
      <c r="S408" s="19"/>
      <c r="W408" s="18"/>
    </row>
    <row r="409" spans="3:23" x14ac:dyDescent="0.25">
      <c r="C409"/>
      <c r="D409" s="21"/>
      <c r="E409"/>
      <c r="H409" s="20"/>
      <c r="I409" s="21"/>
      <c r="R409" s="20"/>
      <c r="S409" s="19"/>
      <c r="W409" s="18"/>
    </row>
    <row r="410" spans="3:23" x14ac:dyDescent="0.25">
      <c r="C410"/>
      <c r="D410" s="21"/>
      <c r="E410"/>
      <c r="H410" s="20"/>
      <c r="I410" s="21"/>
      <c r="R410" s="20"/>
      <c r="S410" s="19"/>
      <c r="W410" s="18"/>
    </row>
    <row r="411" spans="3:23" x14ac:dyDescent="0.25">
      <c r="C411"/>
      <c r="D411" s="21"/>
      <c r="E411"/>
      <c r="H411" s="20"/>
      <c r="I411" s="21"/>
      <c r="R411" s="20"/>
      <c r="S411" s="19"/>
      <c r="W411" s="18"/>
    </row>
    <row r="412" spans="3:23" x14ac:dyDescent="0.25">
      <c r="C412"/>
      <c r="D412" s="21"/>
      <c r="E412"/>
      <c r="H412" s="20"/>
      <c r="I412" s="21"/>
      <c r="R412" s="20"/>
      <c r="S412" s="19"/>
      <c r="W412" s="18"/>
    </row>
    <row r="413" spans="3:23" x14ac:dyDescent="0.25">
      <c r="C413"/>
      <c r="D413" s="21"/>
      <c r="E413"/>
      <c r="H413" s="20"/>
      <c r="I413" s="21"/>
      <c r="R413" s="20"/>
      <c r="S413" s="19"/>
      <c r="W413" s="18"/>
    </row>
    <row r="414" spans="3:23" x14ac:dyDescent="0.25">
      <c r="C414"/>
      <c r="D414" s="21"/>
      <c r="E414"/>
      <c r="H414" s="20"/>
      <c r="I414" s="21"/>
      <c r="R414" s="20"/>
      <c r="S414" s="19"/>
      <c r="W414" s="18"/>
    </row>
    <row r="415" spans="3:23" x14ac:dyDescent="0.25">
      <c r="C415"/>
      <c r="D415" s="21"/>
      <c r="E415"/>
      <c r="H415" s="20"/>
      <c r="I415" s="21"/>
      <c r="R415" s="20"/>
      <c r="S415" s="19"/>
      <c r="W415" s="18"/>
    </row>
    <row r="416" spans="3:23" x14ac:dyDescent="0.25">
      <c r="C416"/>
      <c r="D416" s="21"/>
      <c r="E416"/>
      <c r="H416" s="20"/>
      <c r="I416" s="21"/>
      <c r="R416" s="20"/>
      <c r="S416" s="19"/>
      <c r="W416" s="18"/>
    </row>
    <row r="417" spans="3:23" x14ac:dyDescent="0.25">
      <c r="C417"/>
      <c r="D417" s="21"/>
      <c r="E417"/>
      <c r="H417" s="20"/>
      <c r="I417" s="21"/>
      <c r="R417" s="20"/>
      <c r="S417" s="19"/>
      <c r="W417" s="18"/>
    </row>
    <row r="418" spans="3:23" x14ac:dyDescent="0.25">
      <c r="C418"/>
      <c r="D418" s="21"/>
      <c r="E418"/>
      <c r="H418" s="20"/>
      <c r="I418" s="21"/>
      <c r="R418" s="20"/>
      <c r="S418" s="19"/>
      <c r="W418" s="18"/>
    </row>
    <row r="419" spans="3:23" x14ac:dyDescent="0.25">
      <c r="C419"/>
      <c r="D419" s="21"/>
      <c r="E419"/>
      <c r="H419" s="20"/>
      <c r="I419" s="21"/>
      <c r="R419" s="20"/>
      <c r="S419" s="19"/>
      <c r="W419" s="18"/>
    </row>
    <row r="420" spans="3:23" x14ac:dyDescent="0.25">
      <c r="C420"/>
      <c r="D420" s="21"/>
      <c r="E420"/>
      <c r="H420" s="20"/>
      <c r="I420" s="21"/>
      <c r="R420" s="20"/>
      <c r="S420" s="19"/>
      <c r="W420" s="18"/>
    </row>
    <row r="421" spans="3:23" x14ac:dyDescent="0.25">
      <c r="C421"/>
      <c r="D421" s="21"/>
      <c r="E421"/>
      <c r="H421" s="20"/>
      <c r="I421" s="21"/>
      <c r="R421" s="20"/>
      <c r="S421" s="19"/>
      <c r="W421" s="18"/>
    </row>
    <row r="422" spans="3:23" x14ac:dyDescent="0.25">
      <c r="C422"/>
      <c r="D422" s="21"/>
      <c r="E422"/>
      <c r="H422" s="20"/>
      <c r="I422" s="21"/>
      <c r="R422" s="20"/>
      <c r="S422" s="19"/>
      <c r="W422" s="18"/>
    </row>
    <row r="423" spans="3:23" x14ac:dyDescent="0.25">
      <c r="C423"/>
      <c r="D423" s="21"/>
      <c r="E423"/>
      <c r="H423" s="20"/>
      <c r="I423" s="21"/>
      <c r="R423" s="20"/>
      <c r="S423" s="19"/>
      <c r="W423" s="18"/>
    </row>
    <row r="424" spans="3:23" x14ac:dyDescent="0.25">
      <c r="C424"/>
      <c r="D424" s="21"/>
      <c r="E424"/>
      <c r="H424" s="20"/>
      <c r="I424" s="21"/>
      <c r="R424" s="20"/>
      <c r="S424" s="19"/>
      <c r="W424" s="18"/>
    </row>
    <row r="425" spans="3:23" x14ac:dyDescent="0.25">
      <c r="C425"/>
      <c r="D425" s="21"/>
      <c r="E425"/>
      <c r="H425" s="20"/>
      <c r="I425" s="21"/>
      <c r="R425" s="20"/>
      <c r="S425" s="19"/>
      <c r="W425" s="18"/>
    </row>
    <row r="426" spans="3:23" x14ac:dyDescent="0.25">
      <c r="C426"/>
      <c r="D426" s="21"/>
      <c r="E426"/>
      <c r="H426" s="20"/>
      <c r="I426" s="21"/>
      <c r="R426" s="20"/>
      <c r="S426" s="19"/>
      <c r="W426" s="18"/>
    </row>
    <row r="427" spans="3:23" x14ac:dyDescent="0.25">
      <c r="C427"/>
      <c r="D427" s="21"/>
      <c r="E427"/>
      <c r="H427" s="20"/>
      <c r="I427" s="21"/>
      <c r="R427" s="20"/>
      <c r="S427" s="19"/>
      <c r="W427" s="18"/>
    </row>
    <row r="428" spans="3:23" x14ac:dyDescent="0.25">
      <c r="C428"/>
      <c r="D428" s="21"/>
      <c r="E428"/>
      <c r="H428" s="20"/>
      <c r="I428" s="21"/>
      <c r="R428" s="20"/>
      <c r="S428" s="19"/>
      <c r="W428" s="18"/>
    </row>
    <row r="429" spans="3:23" x14ac:dyDescent="0.25">
      <c r="C429"/>
      <c r="D429" s="21"/>
      <c r="E429"/>
      <c r="H429" s="20"/>
      <c r="I429" s="21"/>
      <c r="R429" s="20"/>
      <c r="S429" s="19"/>
      <c r="W429" s="18"/>
    </row>
    <row r="430" spans="3:23" x14ac:dyDescent="0.25">
      <c r="C430"/>
      <c r="D430" s="21"/>
      <c r="E430"/>
      <c r="H430" s="20"/>
      <c r="I430" s="21"/>
      <c r="R430" s="20"/>
      <c r="S430" s="19"/>
      <c r="W430" s="18"/>
    </row>
    <row r="431" spans="3:23" x14ac:dyDescent="0.25">
      <c r="C431"/>
      <c r="D431" s="21"/>
      <c r="E431"/>
      <c r="H431" s="20"/>
      <c r="I431" s="21"/>
      <c r="R431" s="20"/>
      <c r="S431" s="19"/>
      <c r="W431" s="18"/>
    </row>
    <row r="432" spans="3:23" x14ac:dyDescent="0.25">
      <c r="C432"/>
      <c r="D432" s="21"/>
      <c r="E432"/>
      <c r="H432" s="20"/>
      <c r="I432" s="21"/>
      <c r="R432" s="20"/>
      <c r="S432" s="19"/>
      <c r="W432" s="18"/>
    </row>
    <row r="433" spans="3:23" x14ac:dyDescent="0.25">
      <c r="C433"/>
      <c r="D433" s="21"/>
      <c r="E433"/>
      <c r="H433" s="20"/>
      <c r="I433" s="21"/>
      <c r="R433" s="20"/>
      <c r="S433" s="19"/>
      <c r="W433" s="18"/>
    </row>
    <row r="434" spans="3:23" x14ac:dyDescent="0.25">
      <c r="C434"/>
      <c r="D434" s="21"/>
      <c r="E434"/>
      <c r="H434" s="20"/>
      <c r="I434" s="21"/>
      <c r="R434" s="20"/>
      <c r="S434" s="19"/>
      <c r="W434" s="18"/>
    </row>
    <row r="435" spans="3:23" x14ac:dyDescent="0.25">
      <c r="C435"/>
      <c r="D435" s="21"/>
      <c r="E435"/>
      <c r="H435" s="20"/>
      <c r="I435" s="21"/>
      <c r="R435" s="20"/>
      <c r="S435" s="19"/>
      <c r="W435" s="18"/>
    </row>
    <row r="436" spans="3:23" x14ac:dyDescent="0.25">
      <c r="C436"/>
      <c r="D436" s="21"/>
      <c r="E436"/>
      <c r="H436" s="20"/>
      <c r="I436" s="21"/>
      <c r="R436" s="20"/>
      <c r="S436" s="19"/>
      <c r="W436" s="18"/>
    </row>
    <row r="437" spans="3:23" x14ac:dyDescent="0.25">
      <c r="C437"/>
      <c r="D437" s="21"/>
      <c r="E437"/>
      <c r="H437" s="20"/>
      <c r="I437" s="21"/>
      <c r="R437" s="20"/>
      <c r="S437" s="19"/>
      <c r="W437" s="18"/>
    </row>
    <row r="438" spans="3:23" x14ac:dyDescent="0.25">
      <c r="C438"/>
      <c r="D438" s="21"/>
      <c r="E438"/>
      <c r="H438" s="20"/>
      <c r="I438" s="21"/>
      <c r="R438" s="20"/>
      <c r="S438" s="19"/>
      <c r="W438" s="18"/>
    </row>
    <row r="439" spans="3:23" x14ac:dyDescent="0.25">
      <c r="C439"/>
      <c r="D439" s="21"/>
      <c r="E439"/>
      <c r="H439" s="20"/>
      <c r="I439" s="21"/>
      <c r="R439" s="20"/>
      <c r="S439" s="19"/>
      <c r="W439" s="18"/>
    </row>
    <row r="440" spans="3:23" x14ac:dyDescent="0.25">
      <c r="C440"/>
      <c r="D440" s="21"/>
      <c r="E440"/>
      <c r="H440" s="20"/>
      <c r="I440" s="21"/>
      <c r="R440" s="20"/>
      <c r="S440" s="19"/>
      <c r="W440" s="18"/>
    </row>
    <row r="441" spans="3:23" x14ac:dyDescent="0.25">
      <c r="C441"/>
      <c r="D441" s="21"/>
      <c r="E441"/>
      <c r="H441" s="20"/>
      <c r="I441" s="21"/>
      <c r="R441" s="20"/>
      <c r="S441" s="19"/>
      <c r="W441" s="18"/>
    </row>
    <row r="442" spans="3:23" x14ac:dyDescent="0.25">
      <c r="C442"/>
      <c r="D442" s="21"/>
      <c r="E442"/>
      <c r="H442" s="20"/>
      <c r="I442" s="21"/>
      <c r="R442" s="20"/>
      <c r="S442" s="19"/>
      <c r="W442" s="18"/>
    </row>
    <row r="443" spans="3:23" x14ac:dyDescent="0.25">
      <c r="C443"/>
      <c r="D443" s="21"/>
      <c r="E443"/>
      <c r="H443" s="20"/>
      <c r="I443" s="21"/>
      <c r="R443" s="20"/>
      <c r="S443" s="19"/>
      <c r="W443" s="18"/>
    </row>
    <row r="444" spans="3:23" x14ac:dyDescent="0.25">
      <c r="C444"/>
      <c r="D444" s="21"/>
      <c r="E444"/>
      <c r="H444" s="20"/>
      <c r="I444" s="21"/>
      <c r="R444" s="20"/>
      <c r="S444" s="19"/>
      <c r="W444" s="18"/>
    </row>
    <row r="445" spans="3:23" x14ac:dyDescent="0.25">
      <c r="C445"/>
      <c r="D445" s="21"/>
      <c r="E445"/>
      <c r="H445" s="20"/>
      <c r="I445" s="21"/>
      <c r="R445" s="20"/>
      <c r="S445" s="19"/>
      <c r="W445" s="18"/>
    </row>
    <row r="446" spans="3:23" x14ac:dyDescent="0.25">
      <c r="C446"/>
      <c r="D446" s="21"/>
      <c r="E446"/>
      <c r="H446" s="20"/>
      <c r="I446" s="21"/>
      <c r="R446" s="20"/>
      <c r="S446" s="19"/>
      <c r="W446" s="18"/>
    </row>
    <row r="447" spans="3:23" x14ac:dyDescent="0.25">
      <c r="C447"/>
      <c r="D447" s="21"/>
      <c r="E447"/>
      <c r="H447" s="20"/>
      <c r="I447" s="21"/>
      <c r="R447" s="20"/>
      <c r="S447" s="19"/>
      <c r="W447" s="18"/>
    </row>
    <row r="448" spans="3:23" x14ac:dyDescent="0.25">
      <c r="C448"/>
      <c r="D448" s="21"/>
      <c r="E448"/>
      <c r="H448" s="20"/>
      <c r="I448" s="21"/>
      <c r="R448" s="20"/>
      <c r="S448" s="19"/>
      <c r="W448" s="18"/>
    </row>
    <row r="449" spans="3:23" x14ac:dyDescent="0.25">
      <c r="C449"/>
      <c r="D449" s="21"/>
      <c r="E449"/>
      <c r="H449" s="20"/>
      <c r="I449" s="21"/>
      <c r="R449" s="20"/>
      <c r="S449" s="19"/>
      <c r="W449" s="18"/>
    </row>
    <row r="450" spans="3:23" x14ac:dyDescent="0.25">
      <c r="C450"/>
      <c r="D450" s="21"/>
      <c r="E450"/>
      <c r="H450" s="20"/>
      <c r="I450" s="21"/>
      <c r="R450" s="20"/>
      <c r="S450" s="19"/>
      <c r="W450" s="18"/>
    </row>
    <row r="451" spans="3:23" x14ac:dyDescent="0.25">
      <c r="C451"/>
      <c r="D451" s="21"/>
      <c r="E451"/>
      <c r="H451" s="20"/>
      <c r="I451" s="21"/>
      <c r="R451" s="20"/>
      <c r="S451" s="19"/>
      <c r="W451" s="18"/>
    </row>
    <row r="452" spans="3:23" x14ac:dyDescent="0.25">
      <c r="C452"/>
      <c r="D452" s="21"/>
      <c r="E452"/>
      <c r="H452" s="20"/>
      <c r="I452" s="21"/>
      <c r="R452" s="20"/>
      <c r="S452" s="19"/>
      <c r="W452" s="18"/>
    </row>
    <row r="453" spans="3:23" x14ac:dyDescent="0.25">
      <c r="C453"/>
      <c r="D453" s="21"/>
      <c r="E453"/>
      <c r="H453" s="20"/>
      <c r="I453" s="21"/>
      <c r="R453" s="20"/>
      <c r="S453" s="19"/>
      <c r="W453" s="18"/>
    </row>
    <row r="454" spans="3:23" x14ac:dyDescent="0.25">
      <c r="C454"/>
      <c r="D454" s="21"/>
      <c r="E454"/>
      <c r="H454" s="20"/>
      <c r="I454" s="21"/>
      <c r="R454" s="20"/>
      <c r="S454" s="19"/>
      <c r="W454" s="18"/>
    </row>
    <row r="455" spans="3:23" x14ac:dyDescent="0.25">
      <c r="C455"/>
      <c r="D455" s="21"/>
      <c r="E455"/>
      <c r="H455" s="20"/>
      <c r="I455" s="21"/>
      <c r="R455" s="20"/>
      <c r="S455" s="19"/>
      <c r="W455" s="18"/>
    </row>
    <row r="456" spans="3:23" x14ac:dyDescent="0.25">
      <c r="C456"/>
      <c r="D456" s="21"/>
      <c r="E456"/>
      <c r="H456" s="20"/>
      <c r="I456" s="21"/>
      <c r="R456" s="20"/>
      <c r="S456" s="19"/>
      <c r="W456" s="18"/>
    </row>
    <row r="457" spans="3:23" x14ac:dyDescent="0.25">
      <c r="C457"/>
      <c r="D457" s="21"/>
      <c r="E457"/>
      <c r="H457" s="20"/>
      <c r="I457" s="21"/>
      <c r="R457" s="20"/>
      <c r="S457" s="19"/>
      <c r="W457" s="18"/>
    </row>
    <row r="458" spans="3:23" x14ac:dyDescent="0.25">
      <c r="C458"/>
      <c r="D458" s="21"/>
      <c r="E458"/>
      <c r="H458" s="20"/>
      <c r="I458" s="21"/>
      <c r="R458" s="20"/>
      <c r="S458" s="19"/>
      <c r="W458" s="18"/>
    </row>
    <row r="459" spans="3:23" x14ac:dyDescent="0.25">
      <c r="C459"/>
      <c r="D459" s="21"/>
      <c r="E459"/>
      <c r="H459" s="20"/>
      <c r="I459" s="21"/>
      <c r="R459" s="20"/>
      <c r="S459" s="19"/>
      <c r="W459" s="18"/>
    </row>
    <row r="460" spans="3:23" x14ac:dyDescent="0.25">
      <c r="C460"/>
      <c r="D460" s="21"/>
      <c r="E460"/>
      <c r="H460" s="20"/>
      <c r="I460" s="21"/>
      <c r="R460" s="20"/>
      <c r="S460" s="19"/>
      <c r="W460" s="18"/>
    </row>
    <row r="461" spans="3:23" x14ac:dyDescent="0.25">
      <c r="C461"/>
      <c r="D461" s="21"/>
      <c r="E461"/>
      <c r="H461" s="20"/>
      <c r="I461" s="21"/>
      <c r="R461" s="20"/>
      <c r="S461" s="19"/>
      <c r="W461" s="18"/>
    </row>
    <row r="462" spans="3:23" x14ac:dyDescent="0.25">
      <c r="C462"/>
      <c r="D462" s="21"/>
      <c r="E462"/>
      <c r="H462" s="20"/>
      <c r="I462" s="21"/>
      <c r="R462" s="20"/>
      <c r="S462" s="19"/>
      <c r="W462" s="18"/>
    </row>
    <row r="463" spans="3:23" x14ac:dyDescent="0.25">
      <c r="C463"/>
      <c r="D463" s="21"/>
      <c r="E463"/>
      <c r="H463" s="20"/>
      <c r="I463" s="21"/>
      <c r="R463" s="20"/>
      <c r="S463" s="19"/>
      <c r="W463" s="18"/>
    </row>
    <row r="464" spans="3:23" x14ac:dyDescent="0.25">
      <c r="C464"/>
      <c r="D464" s="21"/>
      <c r="E464"/>
      <c r="H464" s="20"/>
      <c r="I464" s="21"/>
      <c r="R464" s="20"/>
      <c r="S464" s="19"/>
      <c r="W464" s="18"/>
    </row>
    <row r="465" spans="3:23" x14ac:dyDescent="0.25">
      <c r="C465"/>
      <c r="D465" s="21"/>
      <c r="E465"/>
      <c r="H465" s="20"/>
      <c r="I465" s="21"/>
      <c r="R465" s="20"/>
      <c r="S465" s="19"/>
      <c r="W465" s="18"/>
    </row>
    <row r="466" spans="3:23" x14ac:dyDescent="0.25">
      <c r="C466"/>
      <c r="D466" s="21"/>
      <c r="E466"/>
      <c r="H466" s="20"/>
      <c r="I466" s="21"/>
      <c r="R466" s="20"/>
      <c r="S466" s="19"/>
      <c r="W466" s="18"/>
    </row>
    <row r="467" spans="3:23" x14ac:dyDescent="0.25">
      <c r="C467"/>
      <c r="D467" s="21"/>
      <c r="E467"/>
      <c r="H467" s="20"/>
      <c r="I467" s="21"/>
      <c r="R467" s="20"/>
      <c r="S467" s="19"/>
      <c r="W467" s="18"/>
    </row>
    <row r="468" spans="3:23" x14ac:dyDescent="0.25">
      <c r="C468"/>
      <c r="D468" s="21"/>
      <c r="E468"/>
      <c r="H468" s="20"/>
      <c r="I468" s="21"/>
      <c r="R468" s="20"/>
      <c r="S468" s="19"/>
      <c r="W468" s="18"/>
    </row>
    <row r="469" spans="3:23" x14ac:dyDescent="0.25">
      <c r="C469"/>
      <c r="D469" s="21"/>
      <c r="E469"/>
      <c r="H469" s="20"/>
      <c r="I469" s="21"/>
      <c r="R469" s="20"/>
      <c r="S469" s="19"/>
      <c r="W469" s="18"/>
    </row>
    <row r="470" spans="3:23" x14ac:dyDescent="0.25">
      <c r="C470"/>
      <c r="D470" s="21"/>
      <c r="E470"/>
      <c r="H470" s="20"/>
      <c r="I470" s="21"/>
      <c r="R470" s="20"/>
      <c r="S470" s="19"/>
      <c r="W470" s="18"/>
    </row>
    <row r="471" spans="3:23" x14ac:dyDescent="0.25">
      <c r="C471"/>
      <c r="D471" s="21"/>
      <c r="E471"/>
      <c r="H471" s="20"/>
      <c r="I471" s="21"/>
      <c r="R471" s="20"/>
      <c r="S471" s="19"/>
      <c r="W471" s="18"/>
    </row>
    <row r="472" spans="3:23" x14ac:dyDescent="0.25">
      <c r="C472"/>
      <c r="D472" s="21"/>
      <c r="E472"/>
      <c r="H472" s="20"/>
      <c r="I472" s="21"/>
      <c r="R472" s="20"/>
      <c r="S472" s="19"/>
      <c r="W472" s="18"/>
    </row>
    <row r="473" spans="3:23" x14ac:dyDescent="0.25">
      <c r="C473"/>
      <c r="D473" s="21"/>
      <c r="E473"/>
      <c r="H473" s="20"/>
      <c r="I473" s="21"/>
      <c r="R473" s="20"/>
      <c r="S473" s="19"/>
      <c r="W473" s="18"/>
    </row>
    <row r="474" spans="3:23" x14ac:dyDescent="0.25">
      <c r="C474"/>
      <c r="D474" s="21"/>
      <c r="E474"/>
      <c r="H474" s="20"/>
      <c r="I474" s="21"/>
      <c r="R474" s="20"/>
      <c r="S474" s="19"/>
      <c r="W474" s="18"/>
    </row>
    <row r="475" spans="3:23" x14ac:dyDescent="0.25">
      <c r="C475"/>
      <c r="D475" s="21"/>
      <c r="E475"/>
      <c r="H475" s="20"/>
      <c r="I475" s="21"/>
      <c r="R475" s="20"/>
      <c r="S475" s="19"/>
      <c r="W475" s="18"/>
    </row>
    <row r="476" spans="3:23" x14ac:dyDescent="0.25">
      <c r="C476"/>
      <c r="D476" s="21"/>
      <c r="E476"/>
      <c r="H476" s="20"/>
      <c r="I476" s="21"/>
      <c r="R476" s="20"/>
      <c r="S476" s="19"/>
      <c r="W476" s="18"/>
    </row>
    <row r="477" spans="3:23" x14ac:dyDescent="0.25">
      <c r="C477"/>
      <c r="D477" s="21"/>
      <c r="E477"/>
      <c r="H477" s="20"/>
      <c r="I477" s="21"/>
      <c r="R477" s="20"/>
      <c r="S477" s="19"/>
      <c r="W477" s="18"/>
    </row>
    <row r="478" spans="3:23" x14ac:dyDescent="0.25">
      <c r="C478"/>
      <c r="D478" s="21"/>
      <c r="E478"/>
      <c r="H478" s="20"/>
      <c r="I478" s="21"/>
      <c r="R478" s="20"/>
      <c r="S478" s="19"/>
      <c r="W478" s="18"/>
    </row>
    <row r="479" spans="3:23" x14ac:dyDescent="0.25">
      <c r="C479"/>
      <c r="D479" s="21"/>
      <c r="E479"/>
      <c r="H479" s="20"/>
      <c r="I479" s="21"/>
      <c r="R479" s="20"/>
      <c r="S479" s="19"/>
      <c r="W479" s="18"/>
    </row>
    <row r="480" spans="3:23" x14ac:dyDescent="0.25">
      <c r="C480"/>
      <c r="D480" s="21"/>
      <c r="E480"/>
      <c r="H480" s="20"/>
      <c r="I480" s="21"/>
      <c r="R480" s="20"/>
      <c r="S480" s="19"/>
      <c r="W480" s="18"/>
    </row>
    <row r="481" spans="3:23" x14ac:dyDescent="0.25">
      <c r="C481"/>
      <c r="D481" s="21"/>
      <c r="E481"/>
      <c r="H481" s="20"/>
      <c r="I481" s="21"/>
      <c r="R481" s="20"/>
      <c r="S481" s="19"/>
      <c r="W481" s="18"/>
    </row>
    <row r="482" spans="3:23" x14ac:dyDescent="0.25">
      <c r="C482"/>
      <c r="D482" s="21"/>
      <c r="E482"/>
      <c r="H482" s="20"/>
      <c r="I482" s="21"/>
      <c r="R482" s="20"/>
      <c r="S482" s="19"/>
      <c r="W482" s="18"/>
    </row>
    <row r="483" spans="3:23" x14ac:dyDescent="0.25">
      <c r="C483"/>
      <c r="D483" s="21"/>
      <c r="E483"/>
      <c r="H483" s="20"/>
      <c r="I483" s="21"/>
      <c r="R483" s="20"/>
      <c r="S483" s="19"/>
      <c r="W483" s="18"/>
    </row>
    <row r="484" spans="3:23" x14ac:dyDescent="0.25">
      <c r="C484"/>
      <c r="D484" s="21"/>
      <c r="E484"/>
      <c r="H484" s="20"/>
      <c r="I484" s="21"/>
      <c r="R484" s="20"/>
      <c r="S484" s="19"/>
      <c r="W484" s="18"/>
    </row>
    <row r="485" spans="3:23" x14ac:dyDescent="0.25">
      <c r="C485"/>
      <c r="D485" s="21"/>
      <c r="E485"/>
      <c r="H485" s="20"/>
      <c r="I485" s="21"/>
      <c r="R485" s="20"/>
      <c r="S485" s="19"/>
      <c r="W485" s="18"/>
    </row>
    <row r="486" spans="3:23" x14ac:dyDescent="0.25">
      <c r="C486"/>
      <c r="D486" s="21"/>
      <c r="E486"/>
      <c r="H486" s="20"/>
      <c r="I486" s="21"/>
      <c r="R486" s="20"/>
      <c r="S486" s="19"/>
      <c r="W486" s="18"/>
    </row>
    <row r="487" spans="3:23" x14ac:dyDescent="0.25">
      <c r="C487"/>
      <c r="D487" s="21"/>
      <c r="E487"/>
      <c r="H487" s="20"/>
      <c r="I487" s="21"/>
      <c r="R487" s="20"/>
      <c r="S487" s="19"/>
      <c r="W487" s="18"/>
    </row>
    <row r="488" spans="3:23" x14ac:dyDescent="0.25">
      <c r="C488"/>
      <c r="D488" s="21"/>
      <c r="E488"/>
      <c r="H488" s="20"/>
      <c r="I488" s="21"/>
      <c r="R488" s="20"/>
      <c r="S488" s="19"/>
      <c r="W488" s="18"/>
    </row>
    <row r="489" spans="3:23" x14ac:dyDescent="0.25">
      <c r="C489"/>
      <c r="D489" s="21"/>
      <c r="E489"/>
      <c r="H489" s="20"/>
      <c r="I489" s="21"/>
      <c r="R489" s="20"/>
      <c r="S489" s="19"/>
      <c r="W489" s="18"/>
    </row>
    <row r="490" spans="3:23" x14ac:dyDescent="0.25">
      <c r="C490"/>
      <c r="D490" s="21"/>
      <c r="E490"/>
      <c r="H490" s="20"/>
      <c r="I490" s="21"/>
      <c r="R490" s="20"/>
      <c r="S490" s="19"/>
      <c r="W490" s="18"/>
    </row>
    <row r="491" spans="3:23" x14ac:dyDescent="0.25">
      <c r="C491"/>
      <c r="D491" s="21"/>
      <c r="E491"/>
      <c r="H491" s="20"/>
      <c r="I491" s="21"/>
      <c r="R491" s="20"/>
      <c r="S491" s="19"/>
      <c r="W491" s="18"/>
    </row>
    <row r="492" spans="3:23" x14ac:dyDescent="0.25">
      <c r="C492"/>
      <c r="D492" s="21"/>
      <c r="E492"/>
      <c r="H492" s="20"/>
      <c r="I492" s="21"/>
      <c r="R492" s="20"/>
      <c r="S492" s="19"/>
      <c r="W492" s="18"/>
    </row>
    <row r="493" spans="3:23" x14ac:dyDescent="0.25">
      <c r="C493"/>
      <c r="D493" s="21"/>
      <c r="E493"/>
      <c r="H493" s="20"/>
      <c r="I493" s="21"/>
      <c r="R493" s="20"/>
      <c r="S493" s="19"/>
      <c r="W493" s="18"/>
    </row>
    <row r="494" spans="3:23" x14ac:dyDescent="0.25">
      <c r="C494"/>
      <c r="D494" s="21"/>
      <c r="E494"/>
      <c r="H494" s="20"/>
      <c r="I494" s="21"/>
      <c r="R494" s="20"/>
      <c r="S494" s="19"/>
      <c r="W494" s="18"/>
    </row>
    <row r="495" spans="3:23" x14ac:dyDescent="0.25">
      <c r="C495"/>
      <c r="D495" s="21"/>
      <c r="E495"/>
      <c r="H495" s="20"/>
      <c r="I495" s="21"/>
      <c r="R495" s="20"/>
      <c r="S495" s="19"/>
      <c r="W495" s="18"/>
    </row>
    <row r="496" spans="3:23" x14ac:dyDescent="0.25">
      <c r="C496"/>
      <c r="D496" s="21"/>
      <c r="E496"/>
      <c r="H496" s="20"/>
      <c r="I496" s="21"/>
      <c r="R496" s="20"/>
      <c r="S496" s="19"/>
      <c r="W496" s="18"/>
    </row>
    <row r="497" spans="3:23" x14ac:dyDescent="0.25">
      <c r="C497"/>
      <c r="D497" s="21"/>
      <c r="E497"/>
      <c r="H497" s="20"/>
      <c r="I497" s="21"/>
      <c r="R497" s="20"/>
      <c r="S497" s="19"/>
      <c r="W497" s="18"/>
    </row>
    <row r="498" spans="3:23" x14ac:dyDescent="0.25">
      <c r="C498"/>
      <c r="D498" s="21"/>
      <c r="E498"/>
      <c r="H498" s="20"/>
      <c r="I498" s="21"/>
      <c r="R498" s="20"/>
      <c r="S498" s="19"/>
      <c r="W498" s="18"/>
    </row>
    <row r="499" spans="3:23" x14ac:dyDescent="0.25">
      <c r="C499"/>
      <c r="D499" s="21"/>
      <c r="E499"/>
      <c r="H499" s="20"/>
      <c r="I499" s="21"/>
      <c r="R499" s="20"/>
      <c r="S499" s="19"/>
      <c r="W499" s="18"/>
    </row>
    <row r="500" spans="3:23" x14ac:dyDescent="0.25">
      <c r="C500"/>
      <c r="D500" s="21"/>
      <c r="E500"/>
      <c r="H500" s="20"/>
      <c r="I500" s="21"/>
      <c r="R500" s="20"/>
      <c r="S500" s="19"/>
      <c r="W500" s="18"/>
    </row>
    <row r="501" spans="3:23" x14ac:dyDescent="0.25">
      <c r="C501"/>
      <c r="D501" s="21"/>
      <c r="E501"/>
      <c r="H501" s="20"/>
      <c r="I501" s="21"/>
      <c r="R501" s="20"/>
      <c r="S501" s="19"/>
      <c r="W501" s="18"/>
    </row>
    <row r="502" spans="3:23" x14ac:dyDescent="0.25">
      <c r="C502"/>
      <c r="D502" s="21"/>
      <c r="E502"/>
      <c r="H502" s="20"/>
      <c r="I502" s="21"/>
      <c r="R502" s="20"/>
      <c r="S502" s="19"/>
      <c r="W502" s="18"/>
    </row>
    <row r="503" spans="3:23" x14ac:dyDescent="0.25">
      <c r="C503"/>
      <c r="D503" s="21"/>
      <c r="E503"/>
      <c r="H503" s="20"/>
      <c r="I503" s="21"/>
      <c r="R503" s="20"/>
      <c r="S503" s="19"/>
      <c r="W503" s="18"/>
    </row>
    <row r="504" spans="3:23" x14ac:dyDescent="0.25">
      <c r="C504"/>
      <c r="D504" s="21"/>
      <c r="E504"/>
      <c r="H504" s="20"/>
      <c r="I504" s="21"/>
      <c r="R504" s="20"/>
      <c r="S504" s="19"/>
      <c r="W504" s="18"/>
    </row>
    <row r="505" spans="3:23" x14ac:dyDescent="0.25">
      <c r="C505"/>
      <c r="D505" s="21"/>
      <c r="E505"/>
      <c r="H505" s="20"/>
      <c r="I505" s="21"/>
      <c r="R505" s="20"/>
      <c r="S505" s="19"/>
      <c r="W505" s="18"/>
    </row>
    <row r="506" spans="3:23" x14ac:dyDescent="0.25">
      <c r="C506"/>
      <c r="D506" s="21"/>
      <c r="E506"/>
      <c r="H506" s="20"/>
      <c r="I506" s="21"/>
      <c r="R506" s="20"/>
      <c r="S506" s="19"/>
      <c r="W506" s="18"/>
    </row>
    <row r="507" spans="3:23" x14ac:dyDescent="0.25">
      <c r="C507"/>
      <c r="D507" s="21"/>
      <c r="E507"/>
      <c r="H507" s="20"/>
      <c r="I507" s="21"/>
      <c r="R507" s="20"/>
      <c r="S507" s="19"/>
      <c r="W507" s="18"/>
    </row>
    <row r="508" spans="3:23" x14ac:dyDescent="0.25">
      <c r="C508"/>
      <c r="D508" s="21"/>
      <c r="E508"/>
      <c r="H508" s="20"/>
      <c r="I508" s="21"/>
      <c r="R508" s="20"/>
      <c r="S508" s="19"/>
      <c r="W508" s="18"/>
    </row>
    <row r="509" spans="3:23" x14ac:dyDescent="0.25">
      <c r="C509"/>
      <c r="D509" s="21"/>
      <c r="E509"/>
      <c r="H509" s="20"/>
      <c r="I509" s="21"/>
      <c r="R509" s="20"/>
      <c r="S509" s="19"/>
      <c r="W509" s="18"/>
    </row>
    <row r="510" spans="3:23" x14ac:dyDescent="0.25">
      <c r="C510"/>
      <c r="D510" s="21"/>
      <c r="E510"/>
      <c r="H510" s="20"/>
      <c r="I510" s="21"/>
      <c r="R510" s="20"/>
      <c r="S510" s="19"/>
      <c r="W510" s="18"/>
    </row>
    <row r="511" spans="3:23" x14ac:dyDescent="0.25">
      <c r="C511"/>
      <c r="D511" s="21"/>
      <c r="E511"/>
      <c r="H511" s="20"/>
      <c r="I511" s="21"/>
      <c r="R511" s="20"/>
      <c r="S511" s="19"/>
      <c r="W511" s="18"/>
    </row>
    <row r="512" spans="3:23" x14ac:dyDescent="0.25">
      <c r="C512"/>
      <c r="D512" s="21"/>
      <c r="E512"/>
      <c r="H512" s="20"/>
      <c r="I512" s="21"/>
      <c r="R512" s="20"/>
      <c r="S512" s="19"/>
      <c r="W512" s="18"/>
    </row>
    <row r="513" spans="3:23" x14ac:dyDescent="0.25">
      <c r="C513"/>
      <c r="D513" s="21"/>
      <c r="E513"/>
      <c r="H513" s="20"/>
      <c r="I513" s="21"/>
      <c r="R513" s="20"/>
      <c r="S513" s="19"/>
      <c r="W513" s="18"/>
    </row>
    <row r="514" spans="3:23" x14ac:dyDescent="0.25">
      <c r="C514"/>
      <c r="D514" s="21"/>
      <c r="E514"/>
      <c r="H514" s="20"/>
      <c r="I514" s="21"/>
      <c r="R514" s="20"/>
      <c r="S514" s="19"/>
      <c r="W514" s="18"/>
    </row>
    <row r="515" spans="3:23" x14ac:dyDescent="0.25">
      <c r="C515"/>
      <c r="D515" s="21"/>
      <c r="E515"/>
      <c r="H515" s="20"/>
      <c r="I515" s="21"/>
      <c r="R515" s="20"/>
      <c r="S515" s="19"/>
      <c r="W515" s="18"/>
    </row>
    <row r="516" spans="3:23" x14ac:dyDescent="0.25">
      <c r="C516"/>
      <c r="D516" s="21"/>
      <c r="E516"/>
      <c r="H516" s="20"/>
      <c r="I516" s="21"/>
      <c r="R516" s="20"/>
      <c r="S516" s="19"/>
      <c r="W516" s="18"/>
    </row>
    <row r="517" spans="3:23" x14ac:dyDescent="0.25">
      <c r="C517"/>
      <c r="D517" s="21"/>
      <c r="E517"/>
      <c r="H517" s="20"/>
      <c r="I517" s="21"/>
      <c r="R517" s="20"/>
      <c r="S517" s="19"/>
      <c r="W517" s="18"/>
    </row>
    <row r="518" spans="3:23" x14ac:dyDescent="0.25">
      <c r="C518"/>
      <c r="D518" s="21"/>
      <c r="E518"/>
      <c r="H518" s="20"/>
      <c r="I518" s="21"/>
      <c r="R518" s="20"/>
      <c r="S518" s="19"/>
      <c r="W518" s="18"/>
    </row>
    <row r="519" spans="3:23" x14ac:dyDescent="0.25">
      <c r="C519"/>
      <c r="D519" s="21"/>
      <c r="E519"/>
      <c r="H519" s="20"/>
      <c r="I519" s="21"/>
      <c r="R519" s="20"/>
      <c r="S519" s="19"/>
      <c r="W519" s="18"/>
    </row>
    <row r="520" spans="3:23" x14ac:dyDescent="0.25">
      <c r="C520"/>
      <c r="D520" s="21"/>
      <c r="E520"/>
      <c r="H520" s="20"/>
      <c r="I520" s="21"/>
      <c r="R520" s="20"/>
      <c r="S520" s="19"/>
      <c r="W520" s="18"/>
    </row>
    <row r="521" spans="3:23" x14ac:dyDescent="0.25">
      <c r="C521"/>
      <c r="D521" s="21"/>
      <c r="E521"/>
      <c r="H521" s="20"/>
      <c r="I521" s="21"/>
      <c r="R521" s="20"/>
      <c r="S521" s="19"/>
      <c r="W521" s="18"/>
    </row>
    <row r="522" spans="3:23" x14ac:dyDescent="0.25">
      <c r="C522"/>
      <c r="D522" s="21"/>
      <c r="E522"/>
      <c r="H522" s="20"/>
      <c r="I522" s="21"/>
      <c r="R522" s="20"/>
      <c r="S522" s="19"/>
      <c r="W522" s="18"/>
    </row>
    <row r="523" spans="3:23" x14ac:dyDescent="0.25">
      <c r="C523"/>
      <c r="D523" s="21"/>
      <c r="E523"/>
      <c r="H523" s="20"/>
      <c r="I523" s="21"/>
      <c r="R523" s="20"/>
      <c r="S523" s="19"/>
      <c r="W523" s="18"/>
    </row>
    <row r="524" spans="3:23" x14ac:dyDescent="0.25">
      <c r="C524"/>
      <c r="D524" s="21"/>
      <c r="E524"/>
      <c r="H524" s="20"/>
      <c r="I524" s="21"/>
      <c r="R524" s="20"/>
      <c r="S524" s="19"/>
      <c r="W524" s="18"/>
    </row>
    <row r="525" spans="3:23" x14ac:dyDescent="0.25">
      <c r="C525"/>
      <c r="D525" s="21"/>
      <c r="E525"/>
      <c r="H525" s="20"/>
      <c r="I525" s="21"/>
      <c r="R525" s="20"/>
      <c r="S525" s="19"/>
      <c r="W525" s="18"/>
    </row>
    <row r="526" spans="3:23" x14ac:dyDescent="0.25">
      <c r="C526"/>
      <c r="D526" s="21"/>
      <c r="E526"/>
      <c r="H526" s="20"/>
      <c r="I526" s="21"/>
      <c r="R526" s="20"/>
      <c r="S526" s="19"/>
      <c r="W526" s="18"/>
    </row>
    <row r="527" spans="3:23" x14ac:dyDescent="0.25">
      <c r="C527"/>
      <c r="D527" s="21"/>
      <c r="E527"/>
      <c r="H527" s="20"/>
      <c r="I527" s="21"/>
      <c r="R527" s="20"/>
      <c r="S527" s="19"/>
      <c r="W527" s="18"/>
    </row>
    <row r="528" spans="3:23" x14ac:dyDescent="0.25">
      <c r="C528"/>
      <c r="D528" s="21"/>
      <c r="E528"/>
      <c r="H528" s="20"/>
      <c r="I528" s="21"/>
      <c r="R528" s="20"/>
      <c r="S528" s="19"/>
      <c r="W528" s="18"/>
    </row>
    <row r="529" spans="3:23" x14ac:dyDescent="0.25">
      <c r="C529"/>
      <c r="D529" s="21"/>
      <c r="E529"/>
      <c r="H529" s="20"/>
      <c r="I529" s="21"/>
      <c r="R529" s="20"/>
      <c r="S529" s="19"/>
      <c r="W529" s="18"/>
    </row>
    <row r="530" spans="3:23" x14ac:dyDescent="0.25">
      <c r="C530"/>
      <c r="D530" s="21"/>
      <c r="E530"/>
      <c r="H530" s="20"/>
      <c r="I530" s="21"/>
      <c r="R530" s="20"/>
      <c r="S530" s="19"/>
      <c r="W530" s="18"/>
    </row>
    <row r="531" spans="3:23" x14ac:dyDescent="0.25">
      <c r="C531"/>
      <c r="D531" s="21"/>
      <c r="E531"/>
      <c r="H531" s="20"/>
      <c r="I531" s="21"/>
      <c r="R531" s="20"/>
      <c r="S531" s="19"/>
      <c r="W531" s="18"/>
    </row>
    <row r="532" spans="3:23" x14ac:dyDescent="0.25">
      <c r="C532"/>
      <c r="D532" s="21"/>
      <c r="E532"/>
      <c r="H532" s="20"/>
      <c r="I532" s="21"/>
      <c r="R532" s="20"/>
      <c r="S532" s="19"/>
      <c r="W532" s="18"/>
    </row>
    <row r="533" spans="3:23" x14ac:dyDescent="0.25">
      <c r="C533"/>
      <c r="D533" s="21"/>
      <c r="E533"/>
      <c r="H533" s="20"/>
      <c r="I533" s="21"/>
      <c r="R533" s="20"/>
      <c r="S533" s="19"/>
      <c r="W533" s="18"/>
    </row>
    <row r="534" spans="3:23" x14ac:dyDescent="0.25">
      <c r="C534"/>
      <c r="D534" s="21"/>
      <c r="E534"/>
      <c r="H534" s="20"/>
      <c r="I534" s="21"/>
      <c r="R534" s="20"/>
      <c r="S534" s="19"/>
      <c r="W534" s="18"/>
    </row>
    <row r="535" spans="3:23" x14ac:dyDescent="0.25">
      <c r="C535"/>
      <c r="D535" s="21"/>
      <c r="E535"/>
      <c r="H535" s="20"/>
      <c r="I535" s="21"/>
      <c r="R535" s="20"/>
      <c r="S535" s="19"/>
      <c r="W535" s="18"/>
    </row>
    <row r="536" spans="3:23" x14ac:dyDescent="0.25">
      <c r="C536"/>
      <c r="D536" s="21"/>
      <c r="E536"/>
      <c r="H536" s="20"/>
      <c r="I536" s="21"/>
      <c r="R536" s="20"/>
      <c r="S536" s="19"/>
      <c r="W536" s="18"/>
    </row>
    <row r="537" spans="3:23" x14ac:dyDescent="0.25">
      <c r="C537"/>
      <c r="D537" s="21"/>
      <c r="E537"/>
      <c r="H537" s="20"/>
      <c r="I537" s="21"/>
      <c r="R537" s="20"/>
      <c r="S537" s="19"/>
      <c r="W537" s="18"/>
    </row>
    <row r="538" spans="3:23" x14ac:dyDescent="0.25">
      <c r="C538"/>
      <c r="D538" s="21"/>
      <c r="E538"/>
      <c r="H538" s="20"/>
      <c r="I538" s="21"/>
      <c r="R538" s="20"/>
      <c r="S538" s="19"/>
      <c r="W538" s="18"/>
    </row>
    <row r="539" spans="3:23" x14ac:dyDescent="0.25">
      <c r="C539"/>
      <c r="D539" s="21"/>
      <c r="E539"/>
      <c r="H539" s="20"/>
      <c r="I539" s="21"/>
      <c r="R539" s="20"/>
      <c r="S539" s="19"/>
      <c r="W539" s="18"/>
    </row>
    <row r="540" spans="3:23" x14ac:dyDescent="0.25">
      <c r="C540"/>
      <c r="D540" s="21"/>
      <c r="E540"/>
      <c r="H540" s="20"/>
      <c r="I540" s="21"/>
      <c r="R540" s="20"/>
      <c r="S540" s="19"/>
      <c r="W540" s="18"/>
    </row>
    <row r="541" spans="3:23" x14ac:dyDescent="0.25">
      <c r="C541"/>
      <c r="D541" s="21"/>
      <c r="E541"/>
      <c r="H541" s="20"/>
      <c r="I541" s="21"/>
      <c r="R541" s="20"/>
      <c r="S541" s="19"/>
      <c r="W541" s="18"/>
    </row>
    <row r="542" spans="3:23" x14ac:dyDescent="0.25">
      <c r="C542"/>
      <c r="D542" s="21"/>
      <c r="E542"/>
      <c r="H542" s="20"/>
      <c r="I542" s="21"/>
      <c r="R542" s="20"/>
      <c r="S542" s="19"/>
      <c r="W542" s="18"/>
    </row>
    <row r="543" spans="3:23" x14ac:dyDescent="0.25">
      <c r="C543"/>
      <c r="D543" s="21"/>
      <c r="E543"/>
      <c r="H543" s="20"/>
      <c r="I543" s="21"/>
      <c r="R543" s="20"/>
      <c r="S543" s="19"/>
      <c r="W543" s="18"/>
    </row>
    <row r="544" spans="3:23" x14ac:dyDescent="0.25">
      <c r="C544"/>
      <c r="D544" s="21"/>
      <c r="E544"/>
      <c r="H544" s="20"/>
      <c r="I544" s="21"/>
      <c r="R544" s="20"/>
      <c r="S544" s="19"/>
      <c r="W544" s="18"/>
    </row>
    <row r="545" spans="3:23" x14ac:dyDescent="0.25">
      <c r="C545"/>
      <c r="D545" s="21"/>
      <c r="E545"/>
      <c r="H545" s="20"/>
      <c r="I545" s="21"/>
      <c r="R545" s="20"/>
      <c r="S545" s="19"/>
      <c r="W545" s="18"/>
    </row>
    <row r="546" spans="3:23" x14ac:dyDescent="0.25">
      <c r="C546"/>
      <c r="D546" s="21"/>
      <c r="E546"/>
      <c r="H546" s="20"/>
      <c r="I546" s="21"/>
      <c r="R546" s="20"/>
      <c r="S546" s="19"/>
      <c r="W546" s="18"/>
    </row>
    <row r="547" spans="3:23" x14ac:dyDescent="0.25">
      <c r="C547"/>
      <c r="D547" s="21"/>
      <c r="E547"/>
      <c r="H547" s="20"/>
      <c r="I547" s="21"/>
      <c r="R547" s="20"/>
      <c r="S547" s="19"/>
      <c r="W547" s="18"/>
    </row>
    <row r="548" spans="3:23" x14ac:dyDescent="0.25">
      <c r="C548"/>
      <c r="D548" s="21"/>
      <c r="E548"/>
      <c r="H548" s="20"/>
      <c r="I548" s="21"/>
      <c r="R548" s="20"/>
      <c r="S548" s="19"/>
      <c r="W548" s="18"/>
    </row>
    <row r="549" spans="3:23" x14ac:dyDescent="0.25">
      <c r="C549"/>
      <c r="D549" s="21"/>
      <c r="E549"/>
      <c r="H549" s="20"/>
      <c r="I549" s="21"/>
      <c r="R549" s="20"/>
      <c r="S549" s="19"/>
      <c r="W549" s="18"/>
    </row>
    <row r="550" spans="3:23" x14ac:dyDescent="0.25">
      <c r="C550"/>
      <c r="D550" s="21"/>
      <c r="E550"/>
      <c r="H550" s="20"/>
      <c r="I550" s="21"/>
      <c r="R550" s="20"/>
      <c r="S550" s="19"/>
      <c r="W550" s="18"/>
    </row>
    <row r="551" spans="3:23" x14ac:dyDescent="0.25">
      <c r="C551"/>
      <c r="D551" s="21"/>
      <c r="E551"/>
      <c r="H551" s="20"/>
      <c r="I551" s="21"/>
      <c r="R551" s="20"/>
      <c r="S551" s="19"/>
      <c r="W551" s="18"/>
    </row>
    <row r="552" spans="3:23" x14ac:dyDescent="0.25">
      <c r="C552"/>
      <c r="D552" s="21"/>
      <c r="E552"/>
      <c r="H552" s="20"/>
      <c r="I552" s="21"/>
      <c r="R552" s="20"/>
      <c r="S552" s="19"/>
      <c r="W552" s="18"/>
    </row>
    <row r="553" spans="3:23" x14ac:dyDescent="0.25">
      <c r="C553"/>
      <c r="D553" s="21"/>
      <c r="E553"/>
      <c r="H553" s="20"/>
      <c r="I553" s="21"/>
      <c r="R553" s="20"/>
      <c r="S553" s="19"/>
      <c r="W553" s="18"/>
    </row>
    <row r="554" spans="3:23" x14ac:dyDescent="0.25">
      <c r="C554"/>
      <c r="D554" s="21"/>
      <c r="E554"/>
      <c r="H554" s="20"/>
      <c r="I554" s="21"/>
      <c r="R554" s="20"/>
      <c r="S554" s="19"/>
      <c r="W554" s="18"/>
    </row>
    <row r="555" spans="3:23" x14ac:dyDescent="0.25">
      <c r="C555"/>
      <c r="D555" s="21"/>
      <c r="E555"/>
      <c r="H555" s="20"/>
      <c r="I555" s="21"/>
      <c r="R555" s="20"/>
      <c r="S555" s="19"/>
      <c r="W555" s="18"/>
    </row>
    <row r="556" spans="3:23" x14ac:dyDescent="0.25">
      <c r="C556"/>
      <c r="D556" s="21"/>
      <c r="E556"/>
      <c r="H556" s="20"/>
      <c r="I556" s="21"/>
      <c r="R556" s="20"/>
      <c r="S556" s="19"/>
      <c r="W556" s="18"/>
    </row>
    <row r="557" spans="3:23" x14ac:dyDescent="0.25">
      <c r="C557"/>
      <c r="D557" s="21"/>
      <c r="E557"/>
      <c r="H557" s="20"/>
      <c r="I557" s="21"/>
      <c r="R557" s="20"/>
      <c r="S557" s="19"/>
      <c r="W557" s="18"/>
    </row>
    <row r="558" spans="3:23" x14ac:dyDescent="0.25">
      <c r="C558"/>
      <c r="D558" s="21"/>
      <c r="E558"/>
      <c r="H558" s="20"/>
      <c r="I558" s="21"/>
      <c r="R558" s="20"/>
      <c r="S558" s="19"/>
      <c r="W558" s="18"/>
    </row>
    <row r="559" spans="3:23" x14ac:dyDescent="0.25">
      <c r="C559"/>
      <c r="D559" s="21"/>
      <c r="E559"/>
      <c r="H559" s="20"/>
      <c r="I559" s="21"/>
      <c r="R559" s="20"/>
      <c r="S559" s="19"/>
      <c r="W559" s="18"/>
    </row>
    <row r="560" spans="3:23" x14ac:dyDescent="0.25">
      <c r="C560"/>
      <c r="D560" s="21"/>
      <c r="E560"/>
      <c r="H560" s="20"/>
      <c r="I560" s="21"/>
      <c r="R560" s="20"/>
      <c r="S560" s="19"/>
      <c r="W560" s="18"/>
    </row>
    <row r="561" spans="3:23" x14ac:dyDescent="0.25">
      <c r="C561"/>
      <c r="D561" s="21"/>
      <c r="E561"/>
      <c r="H561" s="20"/>
      <c r="I561" s="21"/>
      <c r="R561" s="20"/>
      <c r="S561" s="19"/>
      <c r="W561" s="18"/>
    </row>
    <row r="562" spans="3:23" x14ac:dyDescent="0.25">
      <c r="C562"/>
      <c r="D562" s="21"/>
      <c r="E562"/>
      <c r="H562" s="20"/>
      <c r="I562" s="21"/>
      <c r="R562" s="20"/>
      <c r="S562" s="19"/>
      <c r="W562" s="18"/>
    </row>
    <row r="563" spans="3:23" x14ac:dyDescent="0.25">
      <c r="C563"/>
      <c r="D563" s="21"/>
      <c r="E563"/>
      <c r="H563" s="20"/>
      <c r="I563" s="21"/>
      <c r="R563" s="20"/>
      <c r="S563" s="19"/>
      <c r="W563" s="18"/>
    </row>
    <row r="564" spans="3:23" x14ac:dyDescent="0.25">
      <c r="C564"/>
      <c r="D564" s="21"/>
      <c r="E564"/>
      <c r="H564" s="20"/>
      <c r="I564" s="21"/>
      <c r="R564" s="20"/>
      <c r="S564" s="19"/>
      <c r="W564" s="18"/>
    </row>
    <row r="565" spans="3:23" x14ac:dyDescent="0.25">
      <c r="C565"/>
      <c r="D565" s="21"/>
      <c r="E565"/>
      <c r="H565" s="20"/>
      <c r="I565" s="21"/>
      <c r="R565" s="20"/>
      <c r="S565" s="19"/>
      <c r="W565" s="18"/>
    </row>
    <row r="566" spans="3:23" x14ac:dyDescent="0.25">
      <c r="C566"/>
      <c r="D566" s="21"/>
      <c r="E566"/>
      <c r="H566" s="20"/>
      <c r="I566" s="21"/>
      <c r="R566" s="20"/>
      <c r="S566" s="19"/>
      <c r="W566" s="18"/>
    </row>
    <row r="567" spans="3:23" x14ac:dyDescent="0.25">
      <c r="C567"/>
      <c r="D567" s="21"/>
      <c r="E567"/>
      <c r="H567" s="20"/>
      <c r="I567" s="21"/>
      <c r="R567" s="20"/>
      <c r="S567" s="19"/>
      <c r="W567" s="18"/>
    </row>
    <row r="568" spans="3:23" x14ac:dyDescent="0.25">
      <c r="C568"/>
      <c r="D568" s="21"/>
      <c r="E568"/>
      <c r="H568" s="20"/>
      <c r="I568" s="21"/>
      <c r="R568" s="20"/>
      <c r="S568" s="19"/>
      <c r="W568" s="18"/>
    </row>
    <row r="569" spans="3:23" x14ac:dyDescent="0.25">
      <c r="C569"/>
      <c r="D569" s="21"/>
      <c r="E569"/>
      <c r="H569" s="20"/>
      <c r="I569" s="21"/>
      <c r="R569" s="20"/>
      <c r="S569" s="19"/>
      <c r="W569" s="18"/>
    </row>
    <row r="570" spans="3:23" x14ac:dyDescent="0.25">
      <c r="C570"/>
      <c r="D570" s="21"/>
      <c r="E570"/>
      <c r="H570" s="20"/>
      <c r="I570" s="21"/>
      <c r="R570" s="20"/>
      <c r="S570" s="19"/>
      <c r="W570" s="18"/>
    </row>
    <row r="571" spans="3:23" x14ac:dyDescent="0.25">
      <c r="C571"/>
      <c r="D571" s="21"/>
      <c r="E571"/>
      <c r="H571" s="20"/>
      <c r="I571" s="21"/>
      <c r="R571" s="20"/>
      <c r="S571" s="19"/>
      <c r="W571" s="18"/>
    </row>
    <row r="572" spans="3:23" x14ac:dyDescent="0.25">
      <c r="C572"/>
      <c r="D572" s="21"/>
      <c r="E572"/>
      <c r="H572" s="20"/>
      <c r="I572" s="21"/>
      <c r="R572" s="20"/>
      <c r="S572" s="19"/>
      <c r="W572" s="18"/>
    </row>
    <row r="573" spans="3:23" x14ac:dyDescent="0.25">
      <c r="C573"/>
      <c r="D573" s="21"/>
      <c r="E573"/>
      <c r="H573" s="20"/>
      <c r="I573" s="21"/>
      <c r="R573" s="20"/>
      <c r="S573" s="19"/>
      <c r="W573" s="18"/>
    </row>
    <row r="574" spans="3:23" x14ac:dyDescent="0.25">
      <c r="C574"/>
      <c r="D574" s="21"/>
      <c r="E574"/>
      <c r="H574" s="20"/>
      <c r="I574" s="21"/>
      <c r="R574" s="20"/>
      <c r="S574" s="19"/>
      <c r="W574" s="18"/>
    </row>
    <row r="575" spans="3:23" x14ac:dyDescent="0.25">
      <c r="C575"/>
      <c r="D575" s="21"/>
      <c r="E575"/>
      <c r="H575" s="20"/>
      <c r="I575" s="21"/>
      <c r="R575" s="20"/>
      <c r="S575" s="19"/>
      <c r="W575" s="18"/>
    </row>
    <row r="576" spans="3:23" x14ac:dyDescent="0.25">
      <c r="C576"/>
      <c r="D576" s="21"/>
      <c r="E576"/>
      <c r="H576" s="20"/>
      <c r="I576" s="21"/>
      <c r="R576" s="20"/>
      <c r="S576" s="19"/>
      <c r="W576" s="18"/>
    </row>
    <row r="577" spans="3:23" x14ac:dyDescent="0.25">
      <c r="C577"/>
      <c r="D577" s="21"/>
      <c r="E577"/>
      <c r="H577" s="20"/>
      <c r="I577" s="21"/>
      <c r="R577" s="20"/>
      <c r="S577" s="19"/>
      <c r="W577" s="18"/>
    </row>
    <row r="578" spans="3:23" x14ac:dyDescent="0.25">
      <c r="C578"/>
      <c r="D578" s="21"/>
      <c r="E578"/>
      <c r="H578" s="20"/>
      <c r="I578" s="21"/>
      <c r="R578" s="20"/>
      <c r="S578" s="19"/>
      <c r="W578" s="18"/>
    </row>
    <row r="579" spans="3:23" x14ac:dyDescent="0.25">
      <c r="C579"/>
      <c r="D579" s="21"/>
      <c r="E579"/>
      <c r="H579" s="20"/>
      <c r="I579" s="21"/>
      <c r="R579" s="20"/>
      <c r="S579" s="19"/>
      <c r="W579" s="18"/>
    </row>
    <row r="580" spans="3:23" x14ac:dyDescent="0.25">
      <c r="C580"/>
      <c r="D580" s="21"/>
      <c r="E580"/>
    </row>
  </sheetData>
  <mergeCells count="19">
    <mergeCell ref="I3:M3"/>
    <mergeCell ref="A2:AG2"/>
    <mergeCell ref="A1:DO1"/>
    <mergeCell ref="A3:A4"/>
    <mergeCell ref="D3:D4"/>
    <mergeCell ref="E3:E4"/>
    <mergeCell ref="F3:F4"/>
    <mergeCell ref="G3:G4"/>
    <mergeCell ref="B3:B4"/>
    <mergeCell ref="AF3:AF4"/>
    <mergeCell ref="AG3:AG4"/>
    <mergeCell ref="C3:C4"/>
    <mergeCell ref="H3:H4"/>
    <mergeCell ref="AD3:AD4"/>
    <mergeCell ref="AE3:AE4"/>
    <mergeCell ref="AC3:AC4"/>
    <mergeCell ref="X3:AB3"/>
    <mergeCell ref="S3:W3"/>
    <mergeCell ref="N3:R3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437"/>
  <sheetViews>
    <sheetView zoomScale="90" zoomScaleNormal="90" workbookViewId="0">
      <pane ySplit="4" topLeftCell="A5" activePane="bottomLeft" state="frozen"/>
      <selection pane="bottomLeft" activeCell="A2" sqref="A2:AG2"/>
    </sheetView>
  </sheetViews>
  <sheetFormatPr baseColWidth="10" defaultColWidth="9.140625" defaultRowHeight="15" x14ac:dyDescent="0.25"/>
  <cols>
    <col min="1" max="1" width="73.28515625" customWidth="1"/>
    <col min="2" max="2" width="47" customWidth="1"/>
    <col min="3" max="3" width="28.7109375" customWidth="1"/>
    <col min="4" max="4" width="52.7109375" bestFit="1" customWidth="1"/>
    <col min="5" max="5" width="63.28515625" customWidth="1"/>
    <col min="6" max="6" width="26.5703125" customWidth="1"/>
    <col min="7" max="7" width="18.140625" customWidth="1"/>
    <col min="8" max="8" width="12.42578125" customWidth="1"/>
    <col min="9" max="9" width="20.42578125" customWidth="1"/>
    <col min="10" max="10" width="20.140625" customWidth="1"/>
    <col min="11" max="11" width="19.140625" customWidth="1"/>
    <col min="12" max="12" width="26.7109375" customWidth="1"/>
    <col min="13" max="13" width="42" customWidth="1"/>
    <col min="14" max="14" width="31.28515625" customWidth="1"/>
    <col min="15" max="15" width="13.28515625" bestFit="1" customWidth="1"/>
    <col min="21" max="21" width="14.85546875" bestFit="1" customWidth="1"/>
    <col min="22" max="22" width="9.7109375" bestFit="1" customWidth="1"/>
    <col min="24" max="24" width="10.7109375" bestFit="1" customWidth="1"/>
    <col min="25" max="25" width="17.28515625" bestFit="1" customWidth="1"/>
    <col min="26" max="26" width="15.85546875" bestFit="1" customWidth="1"/>
    <col min="27" max="28" width="21" customWidth="1"/>
    <col min="29" max="29" width="8" bestFit="1" customWidth="1"/>
    <col min="30" max="30" width="12.7109375" bestFit="1" customWidth="1"/>
    <col min="31" max="31" width="10.85546875" customWidth="1"/>
    <col min="32" max="32" width="11.140625" customWidth="1"/>
    <col min="33" max="33" width="13.7109375" customWidth="1"/>
  </cols>
  <sheetData>
    <row r="1" spans="1:119" ht="21" x14ac:dyDescent="0.35">
      <c r="A1" s="285" t="s">
        <v>1674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  <c r="Y1" s="286"/>
      <c r="Z1" s="286"/>
      <c r="AA1" s="286"/>
      <c r="AB1" s="286"/>
      <c r="AC1" s="286"/>
      <c r="AD1" s="286"/>
      <c r="AE1" s="286"/>
      <c r="AF1" s="286"/>
      <c r="AG1" s="286"/>
      <c r="AH1" s="286"/>
      <c r="AI1" s="286"/>
      <c r="AJ1" s="286"/>
      <c r="AK1" s="286"/>
      <c r="AL1" s="286"/>
      <c r="AM1" s="286"/>
      <c r="AN1" s="286"/>
      <c r="AO1" s="286"/>
      <c r="AP1" s="286"/>
      <c r="AQ1" s="286"/>
      <c r="AR1" s="286"/>
      <c r="AS1" s="286"/>
      <c r="AT1" s="286"/>
      <c r="AU1" s="286"/>
      <c r="AV1" s="286"/>
      <c r="AW1" s="286"/>
      <c r="AX1" s="286"/>
      <c r="AY1" s="286"/>
      <c r="AZ1" s="286"/>
      <c r="BA1" s="286"/>
      <c r="BB1" s="286"/>
      <c r="BC1" s="286"/>
      <c r="BD1" s="286"/>
      <c r="BE1" s="286"/>
      <c r="BF1" s="286"/>
      <c r="BG1" s="286"/>
      <c r="BH1" s="286"/>
      <c r="BI1" s="286"/>
      <c r="BJ1" s="286"/>
      <c r="BK1" s="286"/>
      <c r="BL1" s="286"/>
      <c r="BM1" s="286"/>
      <c r="BN1" s="286"/>
      <c r="BO1" s="286"/>
      <c r="BP1" s="286"/>
      <c r="BQ1" s="286"/>
      <c r="BR1" s="286"/>
      <c r="BS1" s="286"/>
      <c r="BT1" s="286"/>
      <c r="BU1" s="286"/>
      <c r="BV1" s="286"/>
      <c r="BW1" s="286"/>
      <c r="BX1" s="286"/>
      <c r="BY1" s="286"/>
      <c r="BZ1" s="286"/>
      <c r="CA1" s="286"/>
      <c r="CB1" s="286"/>
      <c r="CC1" s="286"/>
      <c r="CD1" s="286"/>
      <c r="CE1" s="286"/>
      <c r="CF1" s="286"/>
      <c r="CG1" s="286"/>
      <c r="CH1" s="286"/>
      <c r="CI1" s="286"/>
      <c r="CJ1" s="286"/>
      <c r="CK1" s="286"/>
      <c r="CL1" s="286"/>
      <c r="CM1" s="286"/>
      <c r="CN1" s="286"/>
      <c r="CO1" s="286"/>
      <c r="CP1" s="286"/>
      <c r="CQ1" s="286"/>
      <c r="CR1" s="286"/>
      <c r="CS1" s="286"/>
      <c r="CT1" s="286"/>
      <c r="CU1" s="286"/>
      <c r="CV1" s="286"/>
      <c r="CW1" s="286"/>
      <c r="CX1" s="286"/>
      <c r="CY1" s="286"/>
      <c r="CZ1" s="286"/>
      <c r="DA1" s="286"/>
      <c r="DB1" s="286"/>
      <c r="DC1" s="286"/>
      <c r="DD1" s="286"/>
      <c r="DE1" s="286"/>
      <c r="DF1" s="286"/>
      <c r="DG1" s="286"/>
      <c r="DH1" s="286"/>
      <c r="DI1" s="286"/>
      <c r="DJ1" s="286"/>
      <c r="DK1" s="286"/>
      <c r="DL1" s="286"/>
      <c r="DM1" s="286"/>
      <c r="DN1" s="286"/>
      <c r="DO1" s="286"/>
    </row>
    <row r="2" spans="1:119" ht="21" x14ac:dyDescent="0.35">
      <c r="A2" s="285" t="s">
        <v>1677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6"/>
      <c r="AA2" s="286"/>
      <c r="AB2" s="286"/>
      <c r="AC2" s="286"/>
      <c r="AD2" s="286"/>
      <c r="AE2" s="286"/>
      <c r="AF2" s="286"/>
      <c r="AG2" s="286"/>
    </row>
    <row r="3" spans="1:119" ht="25.5" x14ac:dyDescent="0.25">
      <c r="A3" s="171" t="s">
        <v>1103</v>
      </c>
      <c r="B3" s="171" t="s">
        <v>1104</v>
      </c>
      <c r="C3" s="171" t="s">
        <v>1105</v>
      </c>
      <c r="D3" s="171" t="s">
        <v>1656</v>
      </c>
      <c r="E3" s="171" t="s">
        <v>1106</v>
      </c>
      <c r="F3" s="171" t="s">
        <v>1658</v>
      </c>
      <c r="G3" s="171" t="s">
        <v>1659</v>
      </c>
      <c r="H3" s="171" t="s">
        <v>1107</v>
      </c>
      <c r="I3" s="171" t="s">
        <v>1108</v>
      </c>
      <c r="J3" s="311" t="s">
        <v>1109</v>
      </c>
      <c r="K3" s="312"/>
      <c r="L3" s="313"/>
      <c r="M3" s="171" t="s">
        <v>1661</v>
      </c>
      <c r="N3" s="231" t="s">
        <v>1660</v>
      </c>
    </row>
    <row r="4" spans="1:119" x14ac:dyDescent="0.25">
      <c r="A4" s="171" t="s">
        <v>1102</v>
      </c>
      <c r="B4" s="171" t="s">
        <v>1110</v>
      </c>
      <c r="C4" s="171" t="s">
        <v>1111</v>
      </c>
      <c r="D4" s="171" t="s">
        <v>1112</v>
      </c>
      <c r="E4" s="171" t="s">
        <v>1113</v>
      </c>
      <c r="F4" s="171" t="s">
        <v>1657</v>
      </c>
      <c r="G4" s="171" t="s">
        <v>1118</v>
      </c>
      <c r="H4" s="171" t="s">
        <v>308</v>
      </c>
      <c r="I4" s="171" t="s">
        <v>1114</v>
      </c>
      <c r="J4" s="171" t="s">
        <v>1115</v>
      </c>
      <c r="K4" s="171" t="s">
        <v>1116</v>
      </c>
      <c r="L4" s="171" t="s">
        <v>1117</v>
      </c>
      <c r="M4" s="171">
        <v>2019</v>
      </c>
      <c r="N4" s="231">
        <v>2019</v>
      </c>
    </row>
    <row r="5" spans="1:119" x14ac:dyDescent="0.25">
      <c r="A5" s="172" t="s">
        <v>1120</v>
      </c>
      <c r="B5" s="172"/>
      <c r="C5" s="172"/>
      <c r="D5" s="172" t="s">
        <v>1121</v>
      </c>
      <c r="E5" s="172" t="s">
        <v>1166</v>
      </c>
      <c r="F5" s="172" t="s">
        <v>1165</v>
      </c>
      <c r="G5" s="172" t="s">
        <v>1119</v>
      </c>
      <c r="H5" s="172"/>
      <c r="I5" s="172" t="s">
        <v>1168</v>
      </c>
      <c r="J5" s="172">
        <v>1806.49</v>
      </c>
      <c r="K5" s="172">
        <v>2351.2799999999997</v>
      </c>
      <c r="L5" s="172">
        <v>29908</v>
      </c>
      <c r="M5" s="172">
        <f>(J5/1181)*13.02</f>
        <v>19.915749195596952</v>
      </c>
      <c r="N5" s="243">
        <f>J5*'Factores de conversión'!$C$46/1000</f>
        <v>4.4566108300000007</v>
      </c>
    </row>
    <row r="6" spans="1:119" x14ac:dyDescent="0.25">
      <c r="A6" s="172" t="s">
        <v>1120</v>
      </c>
      <c r="B6" s="172"/>
      <c r="C6" s="172"/>
      <c r="D6" s="172" t="s">
        <v>1121</v>
      </c>
      <c r="E6" s="172" t="s">
        <v>1166</v>
      </c>
      <c r="F6" s="172" t="s">
        <v>1165</v>
      </c>
      <c r="G6" s="172" t="s">
        <v>1119</v>
      </c>
      <c r="H6" s="172"/>
      <c r="I6" s="172" t="s">
        <v>1168</v>
      </c>
      <c r="J6" s="172">
        <v>1414.1000000000004</v>
      </c>
      <c r="K6" s="172">
        <v>1784.1900000000003</v>
      </c>
      <c r="L6" s="172">
        <v>23424</v>
      </c>
      <c r="M6" s="172">
        <f t="shared" ref="M6:M69" si="0">(J6/1181)*13.02</f>
        <v>15.589823878069435</v>
      </c>
      <c r="N6" s="243">
        <f>J6*'Factores de conversión'!$C$46/1000</f>
        <v>3.488584700000001</v>
      </c>
    </row>
    <row r="7" spans="1:119" x14ac:dyDescent="0.25">
      <c r="A7" s="172" t="s">
        <v>1120</v>
      </c>
      <c r="B7" s="172"/>
      <c r="C7" s="172"/>
      <c r="D7" s="172" t="s">
        <v>1121</v>
      </c>
      <c r="E7" s="172" t="s">
        <v>1166</v>
      </c>
      <c r="F7" s="172" t="s">
        <v>1165</v>
      </c>
      <c r="G7" s="172" t="s">
        <v>1119</v>
      </c>
      <c r="H7" s="172"/>
      <c r="I7" s="172" t="s">
        <v>1168</v>
      </c>
      <c r="J7" s="172">
        <v>1296.9599999999998</v>
      </c>
      <c r="K7" s="172">
        <v>1686.12</v>
      </c>
      <c r="L7" s="172">
        <v>21861</v>
      </c>
      <c r="M7" s="172">
        <f t="shared" si="0"/>
        <v>14.298407451312446</v>
      </c>
      <c r="N7" s="243">
        <f>J7*'Factores de conversión'!$C$46/1000</f>
        <v>3.1996003199999996</v>
      </c>
    </row>
    <row r="8" spans="1:119" x14ac:dyDescent="0.25">
      <c r="A8" s="172" t="s">
        <v>1120</v>
      </c>
      <c r="B8" s="172"/>
      <c r="C8" s="172"/>
      <c r="D8" s="172" t="s">
        <v>1122</v>
      </c>
      <c r="E8" s="172" t="s">
        <v>1166</v>
      </c>
      <c r="F8" s="172" t="s">
        <v>1165</v>
      </c>
      <c r="G8" s="172" t="s">
        <v>1119</v>
      </c>
      <c r="H8" s="172"/>
      <c r="I8" s="172" t="s">
        <v>1168</v>
      </c>
      <c r="J8" s="172">
        <v>1049.29</v>
      </c>
      <c r="K8" s="172">
        <v>1347.7399999999998</v>
      </c>
      <c r="L8" s="172">
        <v>15102</v>
      </c>
      <c r="M8" s="172">
        <f t="shared" si="0"/>
        <v>11.567955800169347</v>
      </c>
      <c r="N8" s="243">
        <f>J8*'Factores de conversión'!$C$46/1000</f>
        <v>2.5885984300000002</v>
      </c>
    </row>
    <row r="9" spans="1:119" x14ac:dyDescent="0.25">
      <c r="A9" s="172" t="s">
        <v>1120</v>
      </c>
      <c r="B9" s="172"/>
      <c r="C9" s="172"/>
      <c r="D9" s="172" t="s">
        <v>1123</v>
      </c>
      <c r="E9" s="172" t="s">
        <v>1166</v>
      </c>
      <c r="F9" s="172" t="s">
        <v>1165</v>
      </c>
      <c r="G9" s="172" t="s">
        <v>1119</v>
      </c>
      <c r="H9" s="172"/>
      <c r="I9" s="172" t="s">
        <v>1168</v>
      </c>
      <c r="J9" s="172">
        <v>1351.01</v>
      </c>
      <c r="K9" s="172">
        <v>1722.01</v>
      </c>
      <c r="L9" s="172">
        <v>21804</v>
      </c>
      <c r="M9" s="172">
        <f t="shared" si="0"/>
        <v>14.89428467400508</v>
      </c>
      <c r="N9" s="243">
        <f>J9*'Factores de conversión'!$C$46/1000</f>
        <v>3.3329416700000003</v>
      </c>
    </row>
    <row r="10" spans="1:119" x14ac:dyDescent="0.25">
      <c r="A10" s="172" t="s">
        <v>1120</v>
      </c>
      <c r="B10" s="172"/>
      <c r="C10" s="172"/>
      <c r="D10" s="172" t="s">
        <v>1123</v>
      </c>
      <c r="E10" s="172" t="s">
        <v>1166</v>
      </c>
      <c r="F10" s="172" t="s">
        <v>1165</v>
      </c>
      <c r="G10" s="172" t="s">
        <v>1119</v>
      </c>
      <c r="H10" s="172"/>
      <c r="I10" s="172" t="s">
        <v>1168</v>
      </c>
      <c r="J10" s="172">
        <v>1430.65</v>
      </c>
      <c r="K10" s="172">
        <v>1941.5000000000002</v>
      </c>
      <c r="L10" s="172">
        <v>20146</v>
      </c>
      <c r="M10" s="172">
        <f t="shared" si="0"/>
        <v>15.772280270956818</v>
      </c>
      <c r="N10" s="243">
        <f>J10*'Factores de conversión'!$C$46/1000</f>
        <v>3.5294135500000001</v>
      </c>
    </row>
    <row r="11" spans="1:119" x14ac:dyDescent="0.25">
      <c r="A11" s="172" t="s">
        <v>1120</v>
      </c>
      <c r="B11" s="172"/>
      <c r="C11" s="172"/>
      <c r="D11" s="172" t="s">
        <v>1121</v>
      </c>
      <c r="E11" s="172" t="s">
        <v>1166</v>
      </c>
      <c r="F11" s="172" t="s">
        <v>1165</v>
      </c>
      <c r="G11" s="172" t="s">
        <v>1119</v>
      </c>
      <c r="H11" s="172"/>
      <c r="I11" s="172" t="s">
        <v>1168</v>
      </c>
      <c r="J11" s="172">
        <v>1504.4299999999998</v>
      </c>
      <c r="K11" s="172">
        <v>1906.89</v>
      </c>
      <c r="L11" s="172">
        <v>24007</v>
      </c>
      <c r="M11" s="172">
        <f t="shared" si="0"/>
        <v>16.585671972904315</v>
      </c>
      <c r="N11" s="243">
        <f>J11*'Factores de conversión'!$C$46/1000</f>
        <v>3.7114288099999997</v>
      </c>
    </row>
    <row r="12" spans="1:119" x14ac:dyDescent="0.25">
      <c r="A12" s="172" t="s">
        <v>1120</v>
      </c>
      <c r="B12" s="172"/>
      <c r="C12" s="172"/>
      <c r="D12" s="172" t="s">
        <v>1124</v>
      </c>
      <c r="E12" s="172" t="s">
        <v>1166</v>
      </c>
      <c r="F12" s="172" t="s">
        <v>1165</v>
      </c>
      <c r="G12" s="172" t="s">
        <v>1119</v>
      </c>
      <c r="H12" s="172"/>
      <c r="I12" s="172" t="s">
        <v>1168</v>
      </c>
      <c r="J12" s="173">
        <v>699.53048963903734</v>
      </c>
      <c r="K12" s="172">
        <v>891.30000000000007</v>
      </c>
      <c r="L12" s="173">
        <v>4896.6389538770054</v>
      </c>
      <c r="M12" s="172">
        <f t="shared" si="0"/>
        <v>7.7120126800171596</v>
      </c>
      <c r="N12" s="243">
        <f>J12*'Factores de conversión'!$C$46/1000</f>
        <v>1.7257417179395051</v>
      </c>
    </row>
    <row r="13" spans="1:119" x14ac:dyDescent="0.25">
      <c r="A13" s="172" t="s">
        <v>1120</v>
      </c>
      <c r="B13" s="172"/>
      <c r="C13" s="172"/>
      <c r="D13" s="172" t="s">
        <v>1125</v>
      </c>
      <c r="E13" s="172" t="s">
        <v>1167</v>
      </c>
      <c r="F13" s="172" t="s">
        <v>1165</v>
      </c>
      <c r="G13" s="172" t="s">
        <v>1119</v>
      </c>
      <c r="H13" s="172"/>
      <c r="I13" s="172" t="s">
        <v>1168</v>
      </c>
      <c r="J13" s="172">
        <v>3695.7199999999993</v>
      </c>
      <c r="K13" s="172">
        <v>4864.699999999998</v>
      </c>
      <c r="L13" s="172">
        <v>5700</v>
      </c>
      <c r="M13" s="172">
        <f t="shared" si="0"/>
        <v>40.743670110076202</v>
      </c>
      <c r="N13" s="243">
        <f>J13*'Factores de conversión'!$C$46/1000</f>
        <v>9.1173412399999982</v>
      </c>
    </row>
    <row r="14" spans="1:119" x14ac:dyDescent="0.25">
      <c r="A14" s="172" t="s">
        <v>1120</v>
      </c>
      <c r="B14" s="172"/>
      <c r="C14" s="172"/>
      <c r="D14" s="172" t="s">
        <v>1126</v>
      </c>
      <c r="E14" s="172" t="s">
        <v>1166</v>
      </c>
      <c r="F14" s="172" t="s">
        <v>1165</v>
      </c>
      <c r="G14" s="172" t="s">
        <v>1119</v>
      </c>
      <c r="H14" s="172"/>
      <c r="I14" s="172" t="s">
        <v>1168</v>
      </c>
      <c r="J14" s="173">
        <v>656.4884431194248</v>
      </c>
      <c r="K14" s="172">
        <v>832.11</v>
      </c>
      <c r="L14" s="173">
        <v>10595.091090203579</v>
      </c>
      <c r="M14" s="172">
        <f t="shared" si="0"/>
        <v>7.2374932509863763</v>
      </c>
      <c r="N14" s="243">
        <f>J14*'Factores de conversión'!$C$46/1000</f>
        <v>1.6195569891756212</v>
      </c>
    </row>
    <row r="15" spans="1:119" x14ac:dyDescent="0.25">
      <c r="A15" s="172" t="s">
        <v>1120</v>
      </c>
      <c r="B15" s="172"/>
      <c r="C15" s="172"/>
      <c r="D15" s="172" t="s">
        <v>1127</v>
      </c>
      <c r="E15" s="172" t="s">
        <v>1167</v>
      </c>
      <c r="F15" s="172" t="s">
        <v>1165</v>
      </c>
      <c r="G15" s="172" t="s">
        <v>1119</v>
      </c>
      <c r="H15" s="172"/>
      <c r="I15" s="172" t="s">
        <v>1168</v>
      </c>
      <c r="J15" s="172">
        <v>2954.4100000000003</v>
      </c>
      <c r="K15" s="172">
        <v>3775.1099999999992</v>
      </c>
      <c r="L15" s="172">
        <v>3775</v>
      </c>
      <c r="M15" s="172">
        <f t="shared" si="0"/>
        <v>32.571056900931417</v>
      </c>
      <c r="N15" s="243">
        <f>J15*'Factores de conversión'!$C$46/1000</f>
        <v>7.2885294700000012</v>
      </c>
    </row>
    <row r="16" spans="1:119" x14ac:dyDescent="0.25">
      <c r="A16" s="172" t="s">
        <v>1120</v>
      </c>
      <c r="B16" s="172"/>
      <c r="C16" s="172"/>
      <c r="D16" s="172" t="s">
        <v>1126</v>
      </c>
      <c r="E16" s="172" t="s">
        <v>1166</v>
      </c>
      <c r="F16" s="172" t="s">
        <v>1165</v>
      </c>
      <c r="G16" s="172" t="s">
        <v>1119</v>
      </c>
      <c r="H16" s="172"/>
      <c r="I16" s="172" t="s">
        <v>1168</v>
      </c>
      <c r="J16" s="173">
        <v>447.7811174740022</v>
      </c>
      <c r="K16" s="172">
        <v>567.57000000000005</v>
      </c>
      <c r="L16" s="173">
        <v>7226.755897738095</v>
      </c>
      <c r="M16" s="172">
        <f t="shared" si="0"/>
        <v>4.9365877641926401</v>
      </c>
      <c r="N16" s="243">
        <f>J16*'Factores de conversión'!$C$46/1000</f>
        <v>1.1046760168083636</v>
      </c>
    </row>
    <row r="17" spans="1:14" x14ac:dyDescent="0.25">
      <c r="A17" s="172" t="s">
        <v>1120</v>
      </c>
      <c r="B17" s="172"/>
      <c r="C17" s="172"/>
      <c r="D17" s="172" t="s">
        <v>1128</v>
      </c>
      <c r="E17" s="172" t="s">
        <v>1166</v>
      </c>
      <c r="F17" s="172" t="s">
        <v>1165</v>
      </c>
      <c r="G17" s="172" t="s">
        <v>1119</v>
      </c>
      <c r="H17" s="172"/>
      <c r="I17" s="172" t="s">
        <v>1168</v>
      </c>
      <c r="J17" s="172">
        <v>2544.1899999999996</v>
      </c>
      <c r="K17" s="172">
        <v>3242.09</v>
      </c>
      <c r="L17" s="172">
        <v>17239</v>
      </c>
      <c r="M17" s="172">
        <f t="shared" si="0"/>
        <v>28.04856375952582</v>
      </c>
      <c r="N17" s="243">
        <f>J17*'Factores de conversión'!$C$46/1000</f>
        <v>6.2765167299999991</v>
      </c>
    </row>
    <row r="18" spans="1:14" x14ac:dyDescent="0.25">
      <c r="A18" s="172" t="s">
        <v>1120</v>
      </c>
      <c r="B18" s="172"/>
      <c r="C18" s="172"/>
      <c r="D18" s="172" t="s">
        <v>1128</v>
      </c>
      <c r="E18" s="172" t="s">
        <v>1166</v>
      </c>
      <c r="F18" s="172" t="s">
        <v>1165</v>
      </c>
      <c r="G18" s="172" t="s">
        <v>1119</v>
      </c>
      <c r="H18" s="172"/>
      <c r="I18" s="172" t="s">
        <v>1168</v>
      </c>
      <c r="J18" s="172">
        <v>2756.7400000000011</v>
      </c>
      <c r="K18" s="172">
        <v>3501.77</v>
      </c>
      <c r="L18" s="172">
        <v>17384</v>
      </c>
      <c r="M18" s="172">
        <f t="shared" si="0"/>
        <v>30.391833022861992</v>
      </c>
      <c r="N18" s="243">
        <f>J18*'Factores de conversión'!$C$46/1000</f>
        <v>6.8008775800000034</v>
      </c>
    </row>
    <row r="19" spans="1:14" x14ac:dyDescent="0.25">
      <c r="A19" s="172" t="s">
        <v>1120</v>
      </c>
      <c r="B19" s="172"/>
      <c r="C19" s="172"/>
      <c r="D19" s="172" t="s">
        <v>1128</v>
      </c>
      <c r="E19" s="172" t="s">
        <v>1166</v>
      </c>
      <c r="F19" s="172" t="s">
        <v>1165</v>
      </c>
      <c r="G19" s="172" t="s">
        <v>1119</v>
      </c>
      <c r="H19" s="172"/>
      <c r="I19" s="172" t="s">
        <v>1168</v>
      </c>
      <c r="J19" s="172">
        <v>2225.75</v>
      </c>
      <c r="K19" s="172">
        <v>2812.77</v>
      </c>
      <c r="L19" s="172">
        <v>12677</v>
      </c>
      <c r="M19" s="172">
        <f t="shared" si="0"/>
        <v>24.53790431837426</v>
      </c>
      <c r="N19" s="243">
        <f>J19*'Factores de conversión'!$C$46/1000</f>
        <v>5.4909252500000001</v>
      </c>
    </row>
    <row r="20" spans="1:14" x14ac:dyDescent="0.25">
      <c r="A20" s="172" t="s">
        <v>1120</v>
      </c>
      <c r="B20" s="172"/>
      <c r="C20" s="172"/>
      <c r="D20" s="172" t="s">
        <v>1128</v>
      </c>
      <c r="E20" s="172" t="s">
        <v>1166</v>
      </c>
      <c r="F20" s="172" t="s">
        <v>1165</v>
      </c>
      <c r="G20" s="172" t="s">
        <v>1119</v>
      </c>
      <c r="H20" s="172"/>
      <c r="I20" s="172" t="s">
        <v>1168</v>
      </c>
      <c r="J20" s="172">
        <v>2244.5600000000004</v>
      </c>
      <c r="K20" s="172">
        <v>2846.14</v>
      </c>
      <c r="L20" s="172">
        <v>13228</v>
      </c>
      <c r="M20" s="172">
        <f t="shared" si="0"/>
        <v>24.745276206604576</v>
      </c>
      <c r="N20" s="243">
        <f>J20*'Factores de conversión'!$C$46/1000</f>
        <v>5.537329520000001</v>
      </c>
    </row>
    <row r="21" spans="1:14" x14ac:dyDescent="0.25">
      <c r="A21" s="172" t="s">
        <v>1120</v>
      </c>
      <c r="B21" s="172"/>
      <c r="C21" s="172"/>
      <c r="D21" s="172" t="s">
        <v>1129</v>
      </c>
      <c r="E21" s="172" t="s">
        <v>1167</v>
      </c>
      <c r="F21" s="172" t="s">
        <v>1165</v>
      </c>
      <c r="G21" s="172" t="s">
        <v>1119</v>
      </c>
      <c r="H21" s="172"/>
      <c r="I21" s="172" t="s">
        <v>1168</v>
      </c>
      <c r="J21" s="172">
        <v>4439.96</v>
      </c>
      <c r="K21" s="172">
        <v>5510.6900000000014</v>
      </c>
      <c r="L21" s="172">
        <v>6796</v>
      </c>
      <c r="M21" s="172">
        <f t="shared" si="0"/>
        <v>48.948585266723114</v>
      </c>
      <c r="N21" s="243">
        <f>J21*'Factores de conversión'!$C$46/1000</f>
        <v>10.95338132</v>
      </c>
    </row>
    <row r="22" spans="1:14" x14ac:dyDescent="0.25">
      <c r="A22" s="172" t="s">
        <v>1120</v>
      </c>
      <c r="B22" s="172"/>
      <c r="C22" s="172"/>
      <c r="D22" s="172" t="s">
        <v>1130</v>
      </c>
      <c r="E22" s="172" t="s">
        <v>1166</v>
      </c>
      <c r="F22" s="172" t="s">
        <v>1165</v>
      </c>
      <c r="G22" s="172" t="s">
        <v>1119</v>
      </c>
      <c r="H22" s="172"/>
      <c r="I22" s="172" t="s">
        <v>1168</v>
      </c>
      <c r="J22" s="173">
        <v>614.78557429184229</v>
      </c>
      <c r="K22" s="172">
        <v>778.68999999999994</v>
      </c>
      <c r="L22" s="173">
        <v>9936.3938564701821</v>
      </c>
      <c r="M22" s="172">
        <f t="shared" si="0"/>
        <v>6.7777376606941457</v>
      </c>
      <c r="N22" s="243">
        <f>J22*'Factores de conversión'!$C$46/1000</f>
        <v>1.516676011777975</v>
      </c>
    </row>
    <row r="23" spans="1:14" x14ac:dyDescent="0.25">
      <c r="A23" s="172" t="s">
        <v>1120</v>
      </c>
      <c r="B23" s="172"/>
      <c r="C23" s="172"/>
      <c r="D23" s="172" t="s">
        <v>1122</v>
      </c>
      <c r="E23" s="172" t="s">
        <v>1166</v>
      </c>
      <c r="F23" s="172" t="s">
        <v>1165</v>
      </c>
      <c r="G23" s="172" t="s">
        <v>1119</v>
      </c>
      <c r="H23" s="172"/>
      <c r="I23" s="172" t="s">
        <v>1168</v>
      </c>
      <c r="J23" s="172">
        <v>1033.0999999999999</v>
      </c>
      <c r="K23" s="172">
        <v>1321.5400000000002</v>
      </c>
      <c r="L23" s="172">
        <v>11952</v>
      </c>
      <c r="M23" s="172">
        <f t="shared" si="0"/>
        <v>11.389468247248093</v>
      </c>
      <c r="N23" s="243">
        <f>J23*'Factores de conversión'!$C$46/1000</f>
        <v>2.5486576999999997</v>
      </c>
    </row>
    <row r="24" spans="1:14" x14ac:dyDescent="0.25">
      <c r="A24" s="172" t="s">
        <v>1120</v>
      </c>
      <c r="B24" s="172"/>
      <c r="C24" s="172"/>
      <c r="D24" s="172" t="s">
        <v>1131</v>
      </c>
      <c r="E24" s="172" t="s">
        <v>1166</v>
      </c>
      <c r="F24" s="172" t="s">
        <v>1165</v>
      </c>
      <c r="G24" s="172" t="s">
        <v>1119</v>
      </c>
      <c r="H24" s="172"/>
      <c r="I24" s="172" t="s">
        <v>1168</v>
      </c>
      <c r="J24" s="172">
        <v>2422.7399999999993</v>
      </c>
      <c r="K24" s="172">
        <v>2856.5700000000006</v>
      </c>
      <c r="L24" s="172">
        <v>35400</v>
      </c>
      <c r="M24" s="172">
        <f t="shared" si="0"/>
        <v>26.709631498729884</v>
      </c>
      <c r="N24" s="243">
        <f>J24*'Factores de conversión'!$C$46/1000</f>
        <v>5.9768995799999987</v>
      </c>
    </row>
    <row r="25" spans="1:14" x14ac:dyDescent="0.25">
      <c r="A25" s="172" t="s">
        <v>1120</v>
      </c>
      <c r="B25" s="172"/>
      <c r="C25" s="172"/>
      <c r="D25" s="172" t="s">
        <v>1132</v>
      </c>
      <c r="E25" s="172" t="s">
        <v>1166</v>
      </c>
      <c r="F25" s="172" t="s">
        <v>1165</v>
      </c>
      <c r="G25" s="172" t="s">
        <v>1119</v>
      </c>
      <c r="H25" s="172"/>
      <c r="I25" s="172" t="s">
        <v>1168</v>
      </c>
      <c r="J25" s="172">
        <v>1078.67</v>
      </c>
      <c r="K25" s="172">
        <v>1429.82</v>
      </c>
      <c r="L25" s="172">
        <v>16843</v>
      </c>
      <c r="M25" s="172">
        <f t="shared" si="0"/>
        <v>11.891857239627436</v>
      </c>
      <c r="N25" s="243">
        <f>J25*'Factores de conversión'!$C$46/1000</f>
        <v>2.6610788900000002</v>
      </c>
    </row>
    <row r="26" spans="1:14" x14ac:dyDescent="0.25">
      <c r="A26" s="172" t="s">
        <v>1120</v>
      </c>
      <c r="B26" s="172"/>
      <c r="C26" s="172"/>
      <c r="D26" s="172" t="s">
        <v>1132</v>
      </c>
      <c r="E26" s="172" t="s">
        <v>1166</v>
      </c>
      <c r="F26" s="172" t="s">
        <v>1165</v>
      </c>
      <c r="G26" s="172" t="s">
        <v>1119</v>
      </c>
      <c r="H26" s="172"/>
      <c r="I26" s="172" t="s">
        <v>1168</v>
      </c>
      <c r="J26" s="172">
        <v>1658.2899999999997</v>
      </c>
      <c r="K26" s="172">
        <v>2075.1600000000003</v>
      </c>
      <c r="L26" s="172">
        <v>25845</v>
      </c>
      <c r="M26" s="172">
        <f t="shared" si="0"/>
        <v>18.2819100762066</v>
      </c>
      <c r="N26" s="243">
        <f>J26*'Factores de conversión'!$C$46/1000</f>
        <v>4.0910014299999995</v>
      </c>
    </row>
    <row r="27" spans="1:14" x14ac:dyDescent="0.25">
      <c r="A27" s="172" t="s">
        <v>1120</v>
      </c>
      <c r="B27" s="172"/>
      <c r="C27" s="172"/>
      <c r="D27" s="172" t="s">
        <v>1132</v>
      </c>
      <c r="E27" s="172" t="s">
        <v>1166</v>
      </c>
      <c r="F27" s="172" t="s">
        <v>1165</v>
      </c>
      <c r="G27" s="172" t="s">
        <v>1119</v>
      </c>
      <c r="H27" s="172"/>
      <c r="I27" s="172" t="s">
        <v>1168</v>
      </c>
      <c r="J27" s="172">
        <v>3072.2100000000005</v>
      </c>
      <c r="K27" s="172">
        <v>3913.2900000000009</v>
      </c>
      <c r="L27" s="172">
        <v>47271</v>
      </c>
      <c r="M27" s="172">
        <f t="shared" si="0"/>
        <v>33.869749534292978</v>
      </c>
      <c r="N27" s="243">
        <f>J27*'Factores de conversión'!$C$46/1000</f>
        <v>7.5791420700000014</v>
      </c>
    </row>
    <row r="28" spans="1:14" x14ac:dyDescent="0.25">
      <c r="A28" s="172" t="s">
        <v>1120</v>
      </c>
      <c r="B28" s="172"/>
      <c r="C28" s="172"/>
      <c r="D28" s="172" t="s">
        <v>1133</v>
      </c>
      <c r="E28" s="172" t="s">
        <v>1166</v>
      </c>
      <c r="F28" s="172" t="s">
        <v>1165</v>
      </c>
      <c r="G28" s="172" t="s">
        <v>1119</v>
      </c>
      <c r="H28" s="172"/>
      <c r="I28" s="172" t="s">
        <v>1168</v>
      </c>
      <c r="J28" s="173">
        <v>81</v>
      </c>
      <c r="K28" s="172">
        <v>105.71000000000001</v>
      </c>
      <c r="L28" s="173">
        <v>1364.0818358541558</v>
      </c>
      <c r="M28" s="172">
        <f t="shared" si="0"/>
        <v>0.89298899237933949</v>
      </c>
      <c r="N28" s="243">
        <f>J28*'Factores de conversión'!$C$46/1000</f>
        <v>0.199827</v>
      </c>
    </row>
    <row r="29" spans="1:14" x14ac:dyDescent="0.25">
      <c r="A29" s="172" t="s">
        <v>1120</v>
      </c>
      <c r="B29" s="172"/>
      <c r="C29" s="172"/>
      <c r="D29" s="172" t="s">
        <v>1134</v>
      </c>
      <c r="E29" s="172" t="s">
        <v>1167</v>
      </c>
      <c r="F29" s="172" t="s">
        <v>1165</v>
      </c>
      <c r="G29" s="172" t="s">
        <v>1119</v>
      </c>
      <c r="H29" s="172"/>
      <c r="I29" s="172" t="s">
        <v>1168</v>
      </c>
      <c r="J29" s="172">
        <v>172.58</v>
      </c>
      <c r="K29" s="172">
        <v>200</v>
      </c>
      <c r="L29" s="172">
        <v>101203</v>
      </c>
      <c r="M29" s="172">
        <f t="shared" si="0"/>
        <v>1.9026177815410672</v>
      </c>
      <c r="N29" s="243">
        <f>J29*'Factores de conversión'!$C$46/1000</f>
        <v>0.42575486000000007</v>
      </c>
    </row>
    <row r="30" spans="1:14" x14ac:dyDescent="0.25">
      <c r="A30" s="172" t="s">
        <v>1120</v>
      </c>
      <c r="B30" s="172"/>
      <c r="C30" s="172"/>
      <c r="D30" s="172" t="s">
        <v>1135</v>
      </c>
      <c r="E30" s="172" t="s">
        <v>1167</v>
      </c>
      <c r="F30" s="172" t="s">
        <v>1165</v>
      </c>
      <c r="G30" s="172" t="s">
        <v>1119</v>
      </c>
      <c r="H30" s="172"/>
      <c r="I30" s="172" t="s">
        <v>1168</v>
      </c>
      <c r="J30" s="172">
        <v>1280.6500000000001</v>
      </c>
      <c r="K30" s="172">
        <v>1539.67</v>
      </c>
      <c r="L30" s="172">
        <v>2236</v>
      </c>
      <c r="M30" s="172">
        <f t="shared" si="0"/>
        <v>14.118596951735817</v>
      </c>
      <c r="N30" s="243">
        <f>J30*'Factores de conversión'!$C$46/1000</f>
        <v>3.1593635500000006</v>
      </c>
    </row>
    <row r="31" spans="1:14" x14ac:dyDescent="0.25">
      <c r="A31" s="172" t="s">
        <v>1120</v>
      </c>
      <c r="B31" s="172"/>
      <c r="C31" s="172"/>
      <c r="D31" s="172" t="s">
        <v>1136</v>
      </c>
      <c r="E31" s="172" t="s">
        <v>1166</v>
      </c>
      <c r="F31" s="172" t="s">
        <v>1165</v>
      </c>
      <c r="G31" s="172" t="s">
        <v>1119</v>
      </c>
      <c r="H31" s="172"/>
      <c r="I31" s="172" t="s">
        <v>1168</v>
      </c>
      <c r="J31" s="172">
        <v>3095.1299999999997</v>
      </c>
      <c r="K31" s="172">
        <v>4200</v>
      </c>
      <c r="L31" s="172">
        <v>54006</v>
      </c>
      <c r="M31" s="172">
        <f t="shared" si="0"/>
        <v>34.122432345469939</v>
      </c>
      <c r="N31" s="243">
        <f>J31*'Factores de conversión'!$C$46/1000</f>
        <v>7.6356857099999997</v>
      </c>
    </row>
    <row r="32" spans="1:14" x14ac:dyDescent="0.25">
      <c r="A32" s="172" t="s">
        <v>1120</v>
      </c>
      <c r="B32" s="172"/>
      <c r="C32" s="172"/>
      <c r="D32" s="172" t="s">
        <v>1137</v>
      </c>
      <c r="E32" s="172" t="s">
        <v>1167</v>
      </c>
      <c r="F32" s="172" t="s">
        <v>1165</v>
      </c>
      <c r="G32" s="172" t="s">
        <v>1119</v>
      </c>
      <c r="H32" s="172"/>
      <c r="I32" s="172" t="s">
        <v>1168</v>
      </c>
      <c r="J32" s="172">
        <v>3705.79</v>
      </c>
      <c r="K32" s="172">
        <v>4730.72</v>
      </c>
      <c r="L32" s="172">
        <v>4795</v>
      </c>
      <c r="M32" s="172">
        <f t="shared" si="0"/>
        <v>40.854687383573243</v>
      </c>
      <c r="N32" s="243">
        <f>J32*'Factores de conversión'!$C$46/1000</f>
        <v>9.1421839300000016</v>
      </c>
    </row>
    <row r="33" spans="1:14" x14ac:dyDescent="0.25">
      <c r="A33" s="172" t="s">
        <v>1120</v>
      </c>
      <c r="B33" s="172"/>
      <c r="C33" s="172"/>
      <c r="D33" s="172" t="s">
        <v>1138</v>
      </c>
      <c r="E33" s="172" t="s">
        <v>1167</v>
      </c>
      <c r="F33" s="172" t="s">
        <v>1165</v>
      </c>
      <c r="G33" s="172" t="s">
        <v>1119</v>
      </c>
      <c r="H33" s="172"/>
      <c r="I33" s="172" t="s">
        <v>1168</v>
      </c>
      <c r="J33" s="172">
        <v>2991.92</v>
      </c>
      <c r="K33" s="172">
        <v>3699.5100000000011</v>
      </c>
      <c r="L33" s="172">
        <v>4273</v>
      </c>
      <c r="M33" s="172">
        <f t="shared" si="0"/>
        <v>32.98458797629128</v>
      </c>
      <c r="N33" s="243">
        <f>J33*'Factores de conversión'!$C$46/1000</f>
        <v>7.3810666400000002</v>
      </c>
    </row>
    <row r="34" spans="1:14" x14ac:dyDescent="0.25">
      <c r="A34" s="172" t="s">
        <v>1120</v>
      </c>
      <c r="B34" s="172"/>
      <c r="C34" s="172"/>
      <c r="D34" s="172" t="s">
        <v>1139</v>
      </c>
      <c r="E34" s="172" t="s">
        <v>1166</v>
      </c>
      <c r="F34" s="172" t="s">
        <v>1165</v>
      </c>
      <c r="G34" s="172" t="s">
        <v>1119</v>
      </c>
      <c r="H34" s="172"/>
      <c r="I34" s="172" t="s">
        <v>1168</v>
      </c>
      <c r="J34" s="172">
        <v>2299.9700000000007</v>
      </c>
      <c r="K34" s="172">
        <v>2953.4899999999993</v>
      </c>
      <c r="L34" s="172">
        <v>31171</v>
      </c>
      <c r="M34" s="172">
        <f t="shared" si="0"/>
        <v>25.356146824724814</v>
      </c>
      <c r="N34" s="243">
        <f>J34*'Factores de conversión'!$C$46/1000</f>
        <v>5.6740259900000023</v>
      </c>
    </row>
    <row r="35" spans="1:14" x14ac:dyDescent="0.25">
      <c r="A35" s="172" t="s">
        <v>1120</v>
      </c>
      <c r="B35" s="172"/>
      <c r="C35" s="172"/>
      <c r="D35" s="172" t="s">
        <v>1139</v>
      </c>
      <c r="E35" s="172" t="s">
        <v>1166</v>
      </c>
      <c r="F35" s="172" t="s">
        <v>1165</v>
      </c>
      <c r="G35" s="172" t="s">
        <v>1119</v>
      </c>
      <c r="H35" s="172"/>
      <c r="I35" s="172" t="s">
        <v>1168</v>
      </c>
      <c r="J35" s="172">
        <v>1007.2000000000002</v>
      </c>
      <c r="K35" s="172">
        <v>1470.2599999999998</v>
      </c>
      <c r="L35" s="172">
        <v>14149</v>
      </c>
      <c r="M35" s="172">
        <f t="shared" si="0"/>
        <v>11.103932260795936</v>
      </c>
      <c r="N35" s="243">
        <f>J35*'Factores de conversión'!$C$46/1000</f>
        <v>2.4847624000000006</v>
      </c>
    </row>
    <row r="36" spans="1:14" x14ac:dyDescent="0.25">
      <c r="A36" s="172" t="s">
        <v>1120</v>
      </c>
      <c r="B36" s="172"/>
      <c r="C36" s="172"/>
      <c r="D36" s="172" t="s">
        <v>1139</v>
      </c>
      <c r="E36" s="172" t="s">
        <v>1166</v>
      </c>
      <c r="F36" s="172" t="s">
        <v>1165</v>
      </c>
      <c r="G36" s="172" t="s">
        <v>1119</v>
      </c>
      <c r="H36" s="172"/>
      <c r="I36" s="172" t="s">
        <v>1168</v>
      </c>
      <c r="J36" s="172">
        <v>2151.4499999999998</v>
      </c>
      <c r="K36" s="172">
        <v>2726.4300000000003</v>
      </c>
      <c r="L36" s="172">
        <v>26905</v>
      </c>
      <c r="M36" s="172">
        <f t="shared" si="0"/>
        <v>23.718779847586788</v>
      </c>
      <c r="N36" s="243">
        <f>J36*'Factores de conversión'!$C$46/1000</f>
        <v>5.3076271499999992</v>
      </c>
    </row>
    <row r="37" spans="1:14" x14ac:dyDescent="0.25">
      <c r="A37" s="172" t="s">
        <v>1120</v>
      </c>
      <c r="B37" s="172"/>
      <c r="C37" s="172"/>
      <c r="D37" s="172" t="s">
        <v>1140</v>
      </c>
      <c r="E37" s="172" t="s">
        <v>1166</v>
      </c>
      <c r="F37" s="172" t="s">
        <v>1165</v>
      </c>
      <c r="G37" s="172" t="s">
        <v>1119</v>
      </c>
      <c r="H37" s="172"/>
      <c r="I37" s="172" t="s">
        <v>1168</v>
      </c>
      <c r="J37" s="172">
        <v>737.49</v>
      </c>
      <c r="K37" s="172">
        <v>935.79</v>
      </c>
      <c r="L37" s="172">
        <v>9251</v>
      </c>
      <c r="M37" s="172">
        <f t="shared" si="0"/>
        <v>8.1304994072819632</v>
      </c>
      <c r="N37" s="243">
        <f>J37*'Factores de conversión'!$C$46/1000</f>
        <v>1.8193878300000002</v>
      </c>
    </row>
    <row r="38" spans="1:14" x14ac:dyDescent="0.25">
      <c r="A38" s="172" t="s">
        <v>1120</v>
      </c>
      <c r="B38" s="172"/>
      <c r="C38" s="172"/>
      <c r="D38" s="172" t="s">
        <v>1139</v>
      </c>
      <c r="E38" s="172" t="s">
        <v>1166</v>
      </c>
      <c r="F38" s="172" t="s">
        <v>1165</v>
      </c>
      <c r="G38" s="172" t="s">
        <v>1119</v>
      </c>
      <c r="H38" s="172"/>
      <c r="I38" s="172" t="s">
        <v>1168</v>
      </c>
      <c r="J38" s="172">
        <v>935.08</v>
      </c>
      <c r="K38" s="172">
        <v>1254.5299999999997</v>
      </c>
      <c r="L38" s="172">
        <v>10800</v>
      </c>
      <c r="M38" s="172">
        <f t="shared" si="0"/>
        <v>10.308841320914478</v>
      </c>
      <c r="N38" s="243">
        <f>J38*'Factores de conversión'!$C$46/1000</f>
        <v>2.3068423600000001</v>
      </c>
    </row>
    <row r="39" spans="1:14" x14ac:dyDescent="0.25">
      <c r="A39" s="172" t="s">
        <v>1120</v>
      </c>
      <c r="B39" s="172"/>
      <c r="C39" s="172"/>
      <c r="D39" s="172" t="s">
        <v>1139</v>
      </c>
      <c r="E39" s="172" t="s">
        <v>1166</v>
      </c>
      <c r="F39" s="172" t="s">
        <v>1165</v>
      </c>
      <c r="G39" s="172" t="s">
        <v>1119</v>
      </c>
      <c r="H39" s="172"/>
      <c r="I39" s="172" t="s">
        <v>1168</v>
      </c>
      <c r="J39" s="172">
        <v>2101.6099999999997</v>
      </c>
      <c r="K39" s="172">
        <v>2776.5900000000011</v>
      </c>
      <c r="L39" s="172">
        <v>23942</v>
      </c>
      <c r="M39" s="172">
        <f t="shared" si="0"/>
        <v>23.169316003386957</v>
      </c>
      <c r="N39" s="243">
        <f>J39*'Factores de conversión'!$C$46/1000</f>
        <v>5.184671869999999</v>
      </c>
    </row>
    <row r="40" spans="1:14" x14ac:dyDescent="0.25">
      <c r="A40" s="172" t="s">
        <v>1120</v>
      </c>
      <c r="B40" s="172"/>
      <c r="C40" s="172"/>
      <c r="D40" s="172" t="s">
        <v>1139</v>
      </c>
      <c r="E40" s="172" t="s">
        <v>1166</v>
      </c>
      <c r="F40" s="172" t="s">
        <v>1165</v>
      </c>
      <c r="G40" s="172" t="s">
        <v>1119</v>
      </c>
      <c r="H40" s="172"/>
      <c r="I40" s="172" t="s">
        <v>1168</v>
      </c>
      <c r="J40" s="172">
        <v>1584.1899999999994</v>
      </c>
      <c r="K40" s="172">
        <v>2011.3400000000004</v>
      </c>
      <c r="L40" s="172">
        <v>19522</v>
      </c>
      <c r="M40" s="172">
        <f t="shared" si="0"/>
        <v>17.464990516511424</v>
      </c>
      <c r="N40" s="243">
        <f>J40*'Factores de conversión'!$C$46/1000</f>
        <v>3.9081967299999989</v>
      </c>
    </row>
    <row r="41" spans="1:14" x14ac:dyDescent="0.25">
      <c r="A41" s="172" t="s">
        <v>1120</v>
      </c>
      <c r="B41" s="172"/>
      <c r="C41" s="172"/>
      <c r="D41" s="172" t="s">
        <v>1139</v>
      </c>
      <c r="E41" s="172" t="s">
        <v>1166</v>
      </c>
      <c r="F41" s="172" t="s">
        <v>1165</v>
      </c>
      <c r="G41" s="172" t="s">
        <v>1119</v>
      </c>
      <c r="H41" s="172"/>
      <c r="I41" s="172" t="s">
        <v>1168</v>
      </c>
      <c r="J41" s="173">
        <v>1511.2557397022956</v>
      </c>
      <c r="K41" s="172">
        <v>1996.6299999999997</v>
      </c>
      <c r="L41" s="173">
        <v>17216.555364673928</v>
      </c>
      <c r="M41" s="172">
        <f t="shared" si="0"/>
        <v>16.660922718817858</v>
      </c>
      <c r="N41" s="243">
        <f>J41*'Factores de conversión'!$C$46/1000</f>
        <v>3.7282679098455631</v>
      </c>
    </row>
    <row r="42" spans="1:14" x14ac:dyDescent="0.25">
      <c r="A42" s="172" t="s">
        <v>1120</v>
      </c>
      <c r="B42" s="172"/>
      <c r="C42" s="172"/>
      <c r="D42" s="172" t="s">
        <v>1131</v>
      </c>
      <c r="E42" s="172" t="s">
        <v>1166</v>
      </c>
      <c r="F42" s="172" t="s">
        <v>1165</v>
      </c>
      <c r="G42" s="172" t="s">
        <v>1119</v>
      </c>
      <c r="H42" s="172"/>
      <c r="I42" s="172" t="s">
        <v>1168</v>
      </c>
      <c r="J42" s="172">
        <v>2626.1899999999991</v>
      </c>
      <c r="K42" s="172">
        <v>3337.920000000001</v>
      </c>
      <c r="L42" s="172">
        <v>46268</v>
      </c>
      <c r="M42" s="172">
        <f t="shared" si="0"/>
        <v>28.952577307366628</v>
      </c>
      <c r="N42" s="243">
        <f>J42*'Factores de conversión'!$C$46/1000</f>
        <v>6.4788107299999984</v>
      </c>
    </row>
    <row r="43" spans="1:14" x14ac:dyDescent="0.25">
      <c r="A43" s="172" t="s">
        <v>1120</v>
      </c>
      <c r="B43" s="172"/>
      <c r="C43" s="172"/>
      <c r="D43" s="172" t="s">
        <v>1133</v>
      </c>
      <c r="E43" s="172" t="s">
        <v>1166</v>
      </c>
      <c r="F43" s="172" t="s">
        <v>1165</v>
      </c>
      <c r="G43" s="172" t="s">
        <v>1119</v>
      </c>
      <c r="H43" s="172"/>
      <c r="I43" s="172" t="s">
        <v>1168</v>
      </c>
      <c r="J43" s="172">
        <v>1213.4999999999998</v>
      </c>
      <c r="K43" s="172">
        <v>1609.4899999999996</v>
      </c>
      <c r="L43" s="172">
        <v>19271</v>
      </c>
      <c r="M43" s="172">
        <f t="shared" si="0"/>
        <v>13.378298052497881</v>
      </c>
      <c r="N43" s="243">
        <f>J43*'Factores de conversión'!$C$46/1000</f>
        <v>2.9937044999999993</v>
      </c>
    </row>
    <row r="44" spans="1:14" x14ac:dyDescent="0.25">
      <c r="A44" s="172" t="s">
        <v>1120</v>
      </c>
      <c r="B44" s="172"/>
      <c r="C44" s="172"/>
      <c r="D44" s="172" t="s">
        <v>1141</v>
      </c>
      <c r="E44" s="172" t="s">
        <v>1166</v>
      </c>
      <c r="F44" s="172" t="s">
        <v>1165</v>
      </c>
      <c r="G44" s="172" t="s">
        <v>1119</v>
      </c>
      <c r="H44" s="172"/>
      <c r="I44" s="172" t="s">
        <v>1168</v>
      </c>
      <c r="J44" s="172">
        <v>859.17000000000007</v>
      </c>
      <c r="K44" s="172">
        <v>1095.8</v>
      </c>
      <c r="L44" s="172">
        <v>13922</v>
      </c>
      <c r="M44" s="172">
        <f t="shared" si="0"/>
        <v>9.4719673158340392</v>
      </c>
      <c r="N44" s="243">
        <f>J44*'Factores de conversión'!$C$46/1000</f>
        <v>2.1195723900000001</v>
      </c>
    </row>
    <row r="45" spans="1:14" x14ac:dyDescent="0.25">
      <c r="A45" s="172" t="s">
        <v>1120</v>
      </c>
      <c r="B45" s="172"/>
      <c r="C45" s="172"/>
      <c r="D45" s="172" t="s">
        <v>1141</v>
      </c>
      <c r="E45" s="172" t="s">
        <v>1166</v>
      </c>
      <c r="F45" s="172" t="s">
        <v>1165</v>
      </c>
      <c r="G45" s="172" t="s">
        <v>1119</v>
      </c>
      <c r="H45" s="172"/>
      <c r="I45" s="172" t="s">
        <v>1168</v>
      </c>
      <c r="J45" s="172">
        <v>2175.2199999999998</v>
      </c>
      <c r="K45" s="172">
        <v>2727.8500000000008</v>
      </c>
      <c r="L45" s="172">
        <v>33950</v>
      </c>
      <c r="M45" s="172">
        <f t="shared" si="0"/>
        <v>23.980833530906008</v>
      </c>
      <c r="N45" s="243">
        <f>J45*'Factores de conversión'!$C$46/1000</f>
        <v>5.3662677399999996</v>
      </c>
    </row>
    <row r="46" spans="1:14" x14ac:dyDescent="0.25">
      <c r="A46" s="172" t="s">
        <v>1120</v>
      </c>
      <c r="B46" s="172"/>
      <c r="C46" s="172"/>
      <c r="D46" s="172" t="s">
        <v>1141</v>
      </c>
      <c r="E46" s="172" t="s">
        <v>1166</v>
      </c>
      <c r="F46" s="172" t="s">
        <v>1165</v>
      </c>
      <c r="G46" s="172" t="s">
        <v>1119</v>
      </c>
      <c r="H46" s="172"/>
      <c r="I46" s="172" t="s">
        <v>1168</v>
      </c>
      <c r="J46" s="172">
        <v>1613.92</v>
      </c>
      <c r="K46" s="172">
        <v>2035.19</v>
      </c>
      <c r="L46" s="172">
        <v>30112</v>
      </c>
      <c r="M46" s="172">
        <f t="shared" si="0"/>
        <v>17.792750550381033</v>
      </c>
      <c r="N46" s="243">
        <f>J46*'Factores de conversión'!$C$46/1000</f>
        <v>3.98154064</v>
      </c>
    </row>
    <row r="47" spans="1:14" x14ac:dyDescent="0.25">
      <c r="A47" s="172" t="s">
        <v>1120</v>
      </c>
      <c r="B47" s="172"/>
      <c r="C47" s="172"/>
      <c r="D47" s="172" t="s">
        <v>1141</v>
      </c>
      <c r="E47" s="172" t="s">
        <v>1166</v>
      </c>
      <c r="F47" s="172" t="s">
        <v>1165</v>
      </c>
      <c r="G47" s="172" t="s">
        <v>1119</v>
      </c>
      <c r="H47" s="172"/>
      <c r="I47" s="172" t="s">
        <v>1168</v>
      </c>
      <c r="J47" s="172">
        <v>1239.2199999999998</v>
      </c>
      <c r="K47" s="172">
        <v>1569.73</v>
      </c>
      <c r="L47" s="172">
        <v>20189</v>
      </c>
      <c r="M47" s="172">
        <f t="shared" si="0"/>
        <v>13.661849618966976</v>
      </c>
      <c r="N47" s="243">
        <f>J47*'Factores de conversión'!$C$46/1000</f>
        <v>3.0571557399999998</v>
      </c>
    </row>
    <row r="48" spans="1:14" x14ac:dyDescent="0.25">
      <c r="A48" s="172" t="s">
        <v>1120</v>
      </c>
      <c r="B48" s="172"/>
      <c r="C48" s="172"/>
      <c r="D48" s="172" t="s">
        <v>1141</v>
      </c>
      <c r="E48" s="172" t="s">
        <v>1166</v>
      </c>
      <c r="F48" s="172" t="s">
        <v>1165</v>
      </c>
      <c r="G48" s="172" t="s">
        <v>1119</v>
      </c>
      <c r="H48" s="172"/>
      <c r="I48" s="172" t="s">
        <v>1168</v>
      </c>
      <c r="J48" s="172">
        <v>1675.02</v>
      </c>
      <c r="K48" s="172">
        <v>2167.31</v>
      </c>
      <c r="L48" s="172">
        <v>25129</v>
      </c>
      <c r="M48" s="172">
        <f t="shared" si="0"/>
        <v>18.466350889077052</v>
      </c>
      <c r="N48" s="243">
        <f>J48*'Factores de conversión'!$C$46/1000</f>
        <v>4.1322743400000004</v>
      </c>
    </row>
    <row r="49" spans="1:14" x14ac:dyDescent="0.25">
      <c r="A49" s="172" t="s">
        <v>1120</v>
      </c>
      <c r="B49" s="172"/>
      <c r="C49" s="172"/>
      <c r="D49" s="172" t="s">
        <v>1142</v>
      </c>
      <c r="E49" s="172" t="s">
        <v>1166</v>
      </c>
      <c r="F49" s="172" t="s">
        <v>1165</v>
      </c>
      <c r="G49" s="172" t="s">
        <v>1119</v>
      </c>
      <c r="H49" s="172"/>
      <c r="I49" s="172" t="s">
        <v>1168</v>
      </c>
      <c r="J49" s="172">
        <v>560.93999999999994</v>
      </c>
      <c r="K49" s="172">
        <v>724.5</v>
      </c>
      <c r="L49" s="172">
        <v>7054</v>
      </c>
      <c r="M49" s="172">
        <f t="shared" si="0"/>
        <v>6.1841141405588473</v>
      </c>
      <c r="N49" s="243">
        <f>J49*'Factores de conversión'!$C$46/1000</f>
        <v>1.3838389799999999</v>
      </c>
    </row>
    <row r="50" spans="1:14" x14ac:dyDescent="0.25">
      <c r="A50" s="172" t="s">
        <v>1120</v>
      </c>
      <c r="B50" s="172"/>
      <c r="C50" s="172"/>
      <c r="D50" s="172" t="s">
        <v>1122</v>
      </c>
      <c r="E50" s="172" t="s">
        <v>1166</v>
      </c>
      <c r="F50" s="172" t="s">
        <v>1165</v>
      </c>
      <c r="G50" s="172" t="s">
        <v>1119</v>
      </c>
      <c r="H50" s="172"/>
      <c r="I50" s="172" t="s">
        <v>1168</v>
      </c>
      <c r="J50" s="172">
        <v>1185.7800000000002</v>
      </c>
      <c r="K50" s="172">
        <v>1502.1699999999998</v>
      </c>
      <c r="L50" s="172">
        <v>18972</v>
      </c>
      <c r="M50" s="172">
        <f t="shared" si="0"/>
        <v>13.072697375105845</v>
      </c>
      <c r="N50" s="243">
        <f>J50*'Factores de conversión'!$C$46/1000</f>
        <v>2.9253192600000006</v>
      </c>
    </row>
    <row r="51" spans="1:14" x14ac:dyDescent="0.25">
      <c r="A51" s="172" t="s">
        <v>1120</v>
      </c>
      <c r="B51" s="172"/>
      <c r="C51" s="172"/>
      <c r="D51" s="172" t="s">
        <v>1143</v>
      </c>
      <c r="E51" s="172" t="s">
        <v>1167</v>
      </c>
      <c r="F51" s="172" t="s">
        <v>1165</v>
      </c>
      <c r="G51" s="172" t="s">
        <v>1119</v>
      </c>
      <c r="H51" s="172"/>
      <c r="I51" s="172" t="s">
        <v>1168</v>
      </c>
      <c r="J51" s="172">
        <v>890.64</v>
      </c>
      <c r="K51" s="172">
        <v>1172.08</v>
      </c>
      <c r="L51" s="172">
        <v>1133</v>
      </c>
      <c r="M51" s="172">
        <f t="shared" si="0"/>
        <v>9.8189100762066044</v>
      </c>
      <c r="N51" s="243">
        <f>J51*'Factores de conversión'!$C$46/1000</f>
        <v>2.1972088800000003</v>
      </c>
    </row>
    <row r="52" spans="1:14" x14ac:dyDescent="0.25">
      <c r="A52" s="172" t="s">
        <v>1120</v>
      </c>
      <c r="B52" s="172"/>
      <c r="C52" s="172"/>
      <c r="D52" s="172" t="s">
        <v>1144</v>
      </c>
      <c r="E52" s="172" t="s">
        <v>1166</v>
      </c>
      <c r="F52" s="172" t="s">
        <v>1165</v>
      </c>
      <c r="G52" s="172" t="s">
        <v>1119</v>
      </c>
      <c r="H52" s="172"/>
      <c r="I52" s="172" t="s">
        <v>1168</v>
      </c>
      <c r="J52" s="172">
        <v>752.38</v>
      </c>
      <c r="K52" s="172">
        <v>981.31999999999994</v>
      </c>
      <c r="L52" s="172">
        <v>7251</v>
      </c>
      <c r="M52" s="172">
        <f t="shared" si="0"/>
        <v>8.2946550381033024</v>
      </c>
      <c r="N52" s="243">
        <f>J52*'Factores de conversión'!$C$46/1000</f>
        <v>1.85612146</v>
      </c>
    </row>
    <row r="53" spans="1:14" x14ac:dyDescent="0.25">
      <c r="A53" s="172" t="s">
        <v>1120</v>
      </c>
      <c r="B53" s="172"/>
      <c r="C53" s="172"/>
      <c r="D53" s="172" t="s">
        <v>1132</v>
      </c>
      <c r="E53" s="172" t="s">
        <v>1166</v>
      </c>
      <c r="F53" s="172" t="s">
        <v>1165</v>
      </c>
      <c r="G53" s="172" t="s">
        <v>1119</v>
      </c>
      <c r="H53" s="172"/>
      <c r="I53" s="172" t="s">
        <v>1168</v>
      </c>
      <c r="J53" s="173">
        <v>631.09</v>
      </c>
      <c r="K53" s="172">
        <v>772.93000000000006</v>
      </c>
      <c r="L53" s="173">
        <v>7900</v>
      </c>
      <c r="M53" s="172">
        <f t="shared" si="0"/>
        <v>6.9574867061812018</v>
      </c>
      <c r="N53" s="243">
        <f>J53*'Factores de conversión'!$C$46/1000</f>
        <v>1.5568990300000001</v>
      </c>
    </row>
    <row r="54" spans="1:14" x14ac:dyDescent="0.25">
      <c r="A54" s="172" t="s">
        <v>1120</v>
      </c>
      <c r="B54" s="172"/>
      <c r="C54" s="172"/>
      <c r="D54" s="172" t="s">
        <v>1131</v>
      </c>
      <c r="E54" s="172" t="s">
        <v>1166</v>
      </c>
      <c r="F54" s="172" t="s">
        <v>1165</v>
      </c>
      <c r="G54" s="172" t="s">
        <v>1119</v>
      </c>
      <c r="H54" s="172"/>
      <c r="I54" s="172" t="s">
        <v>1168</v>
      </c>
      <c r="J54" s="172">
        <v>487.88667220903994</v>
      </c>
      <c r="K54" s="172">
        <v>620.1099999999999</v>
      </c>
      <c r="L54" s="172">
        <v>8595.5473708177506</v>
      </c>
      <c r="M54" s="172">
        <f t="shared" si="0"/>
        <v>5.3787336766822182</v>
      </c>
      <c r="N54" s="243">
        <f>J54*'Factores de conversión'!$C$46/1000</f>
        <v>1.2036164203397015</v>
      </c>
    </row>
    <row r="55" spans="1:14" x14ac:dyDescent="0.25">
      <c r="A55" s="172" t="s">
        <v>1120</v>
      </c>
      <c r="B55" s="172"/>
      <c r="C55" s="172"/>
      <c r="D55" s="172" t="s">
        <v>1122</v>
      </c>
      <c r="E55" s="172" t="s">
        <v>1166</v>
      </c>
      <c r="F55" s="172" t="s">
        <v>1165</v>
      </c>
      <c r="G55" s="172" t="s">
        <v>1119</v>
      </c>
      <c r="H55" s="172"/>
      <c r="I55" s="172" t="s">
        <v>1168</v>
      </c>
      <c r="J55" s="172">
        <v>2164.5100000000002</v>
      </c>
      <c r="K55" s="172">
        <v>2618.7400000000007</v>
      </c>
      <c r="L55" s="172">
        <v>27649</v>
      </c>
      <c r="M55" s="172">
        <f t="shared" si="0"/>
        <v>23.862760541913634</v>
      </c>
      <c r="N55" s="243">
        <f>J55*'Factores de conversión'!$C$46/1000</f>
        <v>5.3398461700000004</v>
      </c>
    </row>
    <row r="56" spans="1:14" x14ac:dyDescent="0.25">
      <c r="A56" s="172" t="s">
        <v>1120</v>
      </c>
      <c r="B56" s="172"/>
      <c r="C56" s="172"/>
      <c r="D56" s="172" t="s">
        <v>1122</v>
      </c>
      <c r="E56" s="172" t="s">
        <v>1166</v>
      </c>
      <c r="F56" s="172" t="s">
        <v>1165</v>
      </c>
      <c r="G56" s="172" t="s">
        <v>1119</v>
      </c>
      <c r="H56" s="172"/>
      <c r="I56" s="172" t="s">
        <v>1168</v>
      </c>
      <c r="J56" s="172">
        <v>1569.76</v>
      </c>
      <c r="K56" s="172">
        <v>1978.71</v>
      </c>
      <c r="L56" s="172">
        <v>18200</v>
      </c>
      <c r="M56" s="172">
        <f t="shared" si="0"/>
        <v>17.305906181202371</v>
      </c>
      <c r="N56" s="243">
        <f>J56*'Factores de conversión'!$C$46/1000</f>
        <v>3.87259792</v>
      </c>
    </row>
    <row r="57" spans="1:14" x14ac:dyDescent="0.25">
      <c r="A57" s="172" t="s">
        <v>1120</v>
      </c>
      <c r="B57" s="172"/>
      <c r="C57" s="172"/>
      <c r="D57" s="172" t="s">
        <v>1122</v>
      </c>
      <c r="E57" s="172" t="s">
        <v>1166</v>
      </c>
      <c r="F57" s="172" t="s">
        <v>1165</v>
      </c>
      <c r="G57" s="172" t="s">
        <v>1119</v>
      </c>
      <c r="H57" s="172"/>
      <c r="I57" s="172" t="s">
        <v>1168</v>
      </c>
      <c r="J57" s="172">
        <v>2381.5300000000002</v>
      </c>
      <c r="K57" s="172">
        <v>3148.6499999999992</v>
      </c>
      <c r="L57" s="172">
        <v>27964</v>
      </c>
      <c r="M57" s="172">
        <f t="shared" si="0"/>
        <v>26.255309568162577</v>
      </c>
      <c r="N57" s="243">
        <f>J57*'Factores de conversión'!$C$46/1000</f>
        <v>5.8752345100000012</v>
      </c>
    </row>
    <row r="58" spans="1:14" x14ac:dyDescent="0.25">
      <c r="A58" s="172" t="s">
        <v>1120</v>
      </c>
      <c r="B58" s="172"/>
      <c r="C58" s="172"/>
      <c r="D58" s="172" t="s">
        <v>1122</v>
      </c>
      <c r="E58" s="172" t="s">
        <v>1166</v>
      </c>
      <c r="F58" s="172" t="s">
        <v>1165</v>
      </c>
      <c r="G58" s="172" t="s">
        <v>1119</v>
      </c>
      <c r="H58" s="172"/>
      <c r="I58" s="172" t="s">
        <v>1168</v>
      </c>
      <c r="J58" s="172">
        <v>1598.82</v>
      </c>
      <c r="K58" s="172">
        <v>2010.3899999999999</v>
      </c>
      <c r="L58" s="172">
        <v>19683</v>
      </c>
      <c r="M58" s="172">
        <f t="shared" si="0"/>
        <v>17.626279762912784</v>
      </c>
      <c r="N58" s="243">
        <f>J58*'Factores de conversión'!$C$46/1000</f>
        <v>3.9442889399999999</v>
      </c>
    </row>
    <row r="59" spans="1:14" x14ac:dyDescent="0.25">
      <c r="A59" s="172" t="s">
        <v>1120</v>
      </c>
      <c r="B59" s="172"/>
      <c r="C59" s="172"/>
      <c r="D59" s="172" t="s">
        <v>1145</v>
      </c>
      <c r="E59" s="172" t="s">
        <v>1166</v>
      </c>
      <c r="F59" s="172" t="s">
        <v>1165</v>
      </c>
      <c r="G59" s="172" t="s">
        <v>1119</v>
      </c>
      <c r="H59" s="172"/>
      <c r="I59" s="172" t="s">
        <v>1168</v>
      </c>
      <c r="J59" s="172">
        <v>1572.0199999999998</v>
      </c>
      <c r="K59" s="172">
        <v>1969.09</v>
      </c>
      <c r="L59" s="172">
        <v>14405</v>
      </c>
      <c r="M59" s="172">
        <f t="shared" si="0"/>
        <v>17.330821676545298</v>
      </c>
      <c r="N59" s="243">
        <f>J59*'Factores de conversión'!$C$46/1000</f>
        <v>3.8781733399999996</v>
      </c>
    </row>
    <row r="60" spans="1:14" x14ac:dyDescent="0.25">
      <c r="A60" s="172" t="s">
        <v>1120</v>
      </c>
      <c r="B60" s="172"/>
      <c r="C60" s="172"/>
      <c r="D60" s="172" t="s">
        <v>1146</v>
      </c>
      <c r="E60" s="172" t="s">
        <v>1166</v>
      </c>
      <c r="F60" s="172" t="s">
        <v>1165</v>
      </c>
      <c r="G60" s="172" t="s">
        <v>1119</v>
      </c>
      <c r="H60" s="172"/>
      <c r="I60" s="172" t="s">
        <v>1168</v>
      </c>
      <c r="J60" s="173">
        <v>1540.835003342246</v>
      </c>
      <c r="K60" s="172">
        <v>1963.2400000000002</v>
      </c>
      <c r="L60" s="173">
        <v>10785.680982620323</v>
      </c>
      <c r="M60" s="172">
        <f t="shared" si="0"/>
        <v>16.987020951326031</v>
      </c>
      <c r="N60" s="243">
        <f>J60*'Factores de conversión'!$C$46/1000</f>
        <v>3.8012399532453212</v>
      </c>
    </row>
    <row r="61" spans="1:14" x14ac:dyDescent="0.25">
      <c r="A61" s="172" t="s">
        <v>1120</v>
      </c>
      <c r="B61" s="172"/>
      <c r="C61" s="172"/>
      <c r="D61" s="172" t="s">
        <v>1147</v>
      </c>
      <c r="E61" s="172" t="s">
        <v>1167</v>
      </c>
      <c r="F61" s="172" t="s">
        <v>1165</v>
      </c>
      <c r="G61" s="172" t="s">
        <v>1119</v>
      </c>
      <c r="H61" s="172"/>
      <c r="I61" s="172" t="s">
        <v>1168</v>
      </c>
      <c r="J61" s="172">
        <v>3231.3700000000008</v>
      </c>
      <c r="K61" s="172">
        <v>4148.05</v>
      </c>
      <c r="L61" s="172">
        <v>6010</v>
      </c>
      <c r="M61" s="172">
        <f t="shared" si="0"/>
        <v>35.624417781541077</v>
      </c>
      <c r="N61" s="243">
        <f>J61*'Factores de conversión'!$C$46/1000</f>
        <v>7.9717897900000025</v>
      </c>
    </row>
    <row r="62" spans="1:14" x14ac:dyDescent="0.25">
      <c r="A62" s="172" t="s">
        <v>1120</v>
      </c>
      <c r="B62" s="172"/>
      <c r="C62" s="172"/>
      <c r="D62" s="172" t="s">
        <v>1148</v>
      </c>
      <c r="E62" s="172" t="s">
        <v>1166</v>
      </c>
      <c r="F62" s="172" t="s">
        <v>1165</v>
      </c>
      <c r="G62" s="172" t="s">
        <v>1119</v>
      </c>
      <c r="H62" s="172"/>
      <c r="I62" s="172" t="s">
        <v>1168</v>
      </c>
      <c r="J62" s="172">
        <v>1981.81</v>
      </c>
      <c r="K62" s="172">
        <v>2532.2499999999995</v>
      </c>
      <c r="L62" s="172">
        <v>32816</v>
      </c>
      <c r="M62" s="172">
        <f t="shared" si="0"/>
        <v>21.848574259102453</v>
      </c>
      <c r="N62" s="243">
        <f>J62*'Factores de conversión'!$C$46/1000</f>
        <v>4.8891252700000001</v>
      </c>
    </row>
    <row r="63" spans="1:14" x14ac:dyDescent="0.25">
      <c r="A63" s="172" t="s">
        <v>1120</v>
      </c>
      <c r="B63" s="172"/>
      <c r="C63" s="172"/>
      <c r="D63" s="172" t="s">
        <v>1148</v>
      </c>
      <c r="E63" s="172" t="s">
        <v>1166</v>
      </c>
      <c r="F63" s="172" t="s">
        <v>1165</v>
      </c>
      <c r="G63" s="172" t="s">
        <v>1119</v>
      </c>
      <c r="H63" s="172"/>
      <c r="I63" s="172" t="s">
        <v>1168</v>
      </c>
      <c r="J63" s="172">
        <v>320.25</v>
      </c>
      <c r="K63" s="172">
        <v>405.63</v>
      </c>
      <c r="L63" s="172">
        <v>5176</v>
      </c>
      <c r="M63" s="172">
        <f t="shared" si="0"/>
        <v>3.5306138865368326</v>
      </c>
      <c r="N63" s="243">
        <f>J63*'Factores de conversión'!$C$46/1000</f>
        <v>0.79005675000000009</v>
      </c>
    </row>
    <row r="64" spans="1:14" x14ac:dyDescent="0.25">
      <c r="A64" s="172" t="s">
        <v>1120</v>
      </c>
      <c r="B64" s="172"/>
      <c r="C64" s="172"/>
      <c r="D64" s="172" t="s">
        <v>1148</v>
      </c>
      <c r="E64" s="172" t="s">
        <v>1166</v>
      </c>
      <c r="F64" s="172" t="s">
        <v>1165</v>
      </c>
      <c r="G64" s="172" t="s">
        <v>1119</v>
      </c>
      <c r="H64" s="172"/>
      <c r="I64" s="172" t="s">
        <v>1168</v>
      </c>
      <c r="J64" s="172">
        <v>1082.8600000000001</v>
      </c>
      <c r="K64" s="172">
        <v>1379.34</v>
      </c>
      <c r="L64" s="172">
        <v>17480</v>
      </c>
      <c r="M64" s="172">
        <f t="shared" si="0"/>
        <v>11.938050127011008</v>
      </c>
      <c r="N64" s="243">
        <f>J64*'Factores de conversión'!$C$46/1000</f>
        <v>2.6714156200000003</v>
      </c>
    </row>
    <row r="65" spans="1:14" x14ac:dyDescent="0.25">
      <c r="A65" s="172" t="s">
        <v>1120</v>
      </c>
      <c r="B65" s="172"/>
      <c r="C65" s="172"/>
      <c r="D65" s="172" t="s">
        <v>1148</v>
      </c>
      <c r="E65" s="172" t="s">
        <v>1166</v>
      </c>
      <c r="F65" s="172" t="s">
        <v>1165</v>
      </c>
      <c r="G65" s="172" t="s">
        <v>1119</v>
      </c>
      <c r="H65" s="172"/>
      <c r="I65" s="172" t="s">
        <v>1168</v>
      </c>
      <c r="J65" s="172">
        <v>1791.4100000000003</v>
      </c>
      <c r="K65" s="172">
        <v>2313.2299999999991</v>
      </c>
      <c r="L65" s="172">
        <v>30356</v>
      </c>
      <c r="M65" s="172">
        <f t="shared" si="0"/>
        <v>19.749498899237935</v>
      </c>
      <c r="N65" s="243">
        <f>J65*'Factores de conversión'!$C$46/1000</f>
        <v>4.4194084700000014</v>
      </c>
    </row>
    <row r="66" spans="1:14" x14ac:dyDescent="0.25">
      <c r="A66" s="172" t="s">
        <v>1120</v>
      </c>
      <c r="B66" s="172"/>
      <c r="C66" s="172"/>
      <c r="D66" s="172" t="s">
        <v>1148</v>
      </c>
      <c r="E66" s="172" t="s">
        <v>1166</v>
      </c>
      <c r="F66" s="172" t="s">
        <v>1165</v>
      </c>
      <c r="G66" s="172" t="s">
        <v>1119</v>
      </c>
      <c r="H66" s="172"/>
      <c r="I66" s="172" t="s">
        <v>1168</v>
      </c>
      <c r="J66" s="173">
        <v>607.89312920641976</v>
      </c>
      <c r="K66" s="172">
        <v>769.96</v>
      </c>
      <c r="L66" s="173">
        <v>9824.9955871114089</v>
      </c>
      <c r="M66" s="172">
        <f t="shared" si="0"/>
        <v>6.7017515175847464</v>
      </c>
      <c r="N66" s="243">
        <f>J66*'Factores de conversión'!$C$46/1000</f>
        <v>1.4996723497522375</v>
      </c>
    </row>
    <row r="67" spans="1:14" x14ac:dyDescent="0.25">
      <c r="A67" s="172" t="s">
        <v>1120</v>
      </c>
      <c r="B67" s="172"/>
      <c r="C67" s="172"/>
      <c r="D67" s="172" t="s">
        <v>1130</v>
      </c>
      <c r="E67" s="172" t="s">
        <v>1166</v>
      </c>
      <c r="F67" s="172" t="s">
        <v>1165</v>
      </c>
      <c r="G67" s="172" t="s">
        <v>1119</v>
      </c>
      <c r="H67" s="172"/>
      <c r="I67" s="172" t="s">
        <v>1168</v>
      </c>
      <c r="J67" s="173">
        <v>1087.7509984468604</v>
      </c>
      <c r="K67" s="172">
        <v>1377.75</v>
      </c>
      <c r="L67" s="173">
        <v>17580.637526810147</v>
      </c>
      <c r="M67" s="172">
        <f t="shared" si="0"/>
        <v>11.9919712106504</v>
      </c>
      <c r="N67" s="243">
        <f>J67*'Factores de conversión'!$C$46/1000</f>
        <v>2.6834817131684048</v>
      </c>
    </row>
    <row r="68" spans="1:14" x14ac:dyDescent="0.25">
      <c r="A68" s="172" t="s">
        <v>1120</v>
      </c>
      <c r="B68" s="172"/>
      <c r="C68" s="172"/>
      <c r="D68" s="172" t="s">
        <v>1149</v>
      </c>
      <c r="E68" s="172" t="s">
        <v>1167</v>
      </c>
      <c r="F68" s="172" t="s">
        <v>1165</v>
      </c>
      <c r="G68" s="172" t="s">
        <v>1119</v>
      </c>
      <c r="H68" s="172"/>
      <c r="I68" s="172" t="s">
        <v>1168</v>
      </c>
      <c r="J68" s="172">
        <v>1622.0300000000002</v>
      </c>
      <c r="K68" s="172">
        <v>2071.09</v>
      </c>
      <c r="L68" s="172">
        <v>4245</v>
      </c>
      <c r="M68" s="172">
        <f t="shared" si="0"/>
        <v>17.882159695173584</v>
      </c>
      <c r="N68" s="243">
        <f>J68*'Factores de conversión'!$C$46/1000</f>
        <v>4.0015480100000005</v>
      </c>
    </row>
    <row r="69" spans="1:14" x14ac:dyDescent="0.25">
      <c r="A69" s="172" t="s">
        <v>1120</v>
      </c>
      <c r="B69" s="172"/>
      <c r="C69" s="172"/>
      <c r="D69" s="172" t="s">
        <v>1150</v>
      </c>
      <c r="E69" s="172" t="s">
        <v>1167</v>
      </c>
      <c r="F69" s="172" t="s">
        <v>1165</v>
      </c>
      <c r="G69" s="172" t="s">
        <v>1119</v>
      </c>
      <c r="H69" s="172"/>
      <c r="I69" s="172" t="s">
        <v>1168</v>
      </c>
      <c r="J69" s="172">
        <v>1500.33</v>
      </c>
      <c r="K69" s="172">
        <v>1933.74</v>
      </c>
      <c r="L69" s="172">
        <v>9084</v>
      </c>
      <c r="M69" s="172">
        <f t="shared" si="0"/>
        <v>16.540471295512276</v>
      </c>
      <c r="N69" s="243">
        <f>J69*'Factores de conversión'!$C$46/1000</f>
        <v>3.7013141099999998</v>
      </c>
    </row>
    <row r="70" spans="1:14" x14ac:dyDescent="0.25">
      <c r="A70" s="172" t="s">
        <v>1120</v>
      </c>
      <c r="B70" s="172"/>
      <c r="C70" s="172"/>
      <c r="D70" s="172" t="s">
        <v>1151</v>
      </c>
      <c r="E70" s="172" t="s">
        <v>1166</v>
      </c>
      <c r="F70" s="172" t="s">
        <v>1165</v>
      </c>
      <c r="G70" s="172" t="s">
        <v>1119</v>
      </c>
      <c r="H70" s="172"/>
      <c r="I70" s="172" t="s">
        <v>1168</v>
      </c>
      <c r="J70" s="172">
        <v>993.36</v>
      </c>
      <c r="K70" s="172">
        <v>1225.47</v>
      </c>
      <c r="L70" s="172">
        <v>13300</v>
      </c>
      <c r="M70" s="172">
        <f t="shared" ref="M70:M133" si="1">(J70/1181)*13.02</f>
        <v>10.951352413209145</v>
      </c>
      <c r="N70" s="243">
        <f>J70*'Factores de conversión'!$C$46/1000</f>
        <v>2.4506191200000003</v>
      </c>
    </row>
    <row r="71" spans="1:14" x14ac:dyDescent="0.25">
      <c r="A71" s="172" t="s">
        <v>1120</v>
      </c>
      <c r="B71" s="172"/>
      <c r="C71" s="172"/>
      <c r="D71" s="172" t="s">
        <v>1151</v>
      </c>
      <c r="E71" s="172" t="s">
        <v>1166</v>
      </c>
      <c r="F71" s="172" t="s">
        <v>1165</v>
      </c>
      <c r="G71" s="172" t="s">
        <v>1119</v>
      </c>
      <c r="H71" s="172"/>
      <c r="I71" s="172" t="s">
        <v>1168</v>
      </c>
      <c r="J71" s="172">
        <v>1512.4</v>
      </c>
      <c r="K71" s="172">
        <v>1931.8899999999996</v>
      </c>
      <c r="L71" s="172">
        <v>23016</v>
      </c>
      <c r="M71" s="172">
        <f t="shared" si="1"/>
        <v>16.673537679932263</v>
      </c>
      <c r="N71" s="243">
        <f>J71*'Factores de conversión'!$C$46/1000</f>
        <v>3.7310908000000005</v>
      </c>
    </row>
    <row r="72" spans="1:14" x14ac:dyDescent="0.25">
      <c r="A72" s="172" t="s">
        <v>1120</v>
      </c>
      <c r="B72" s="172"/>
      <c r="C72" s="172"/>
      <c r="D72" s="172" t="s">
        <v>1146</v>
      </c>
      <c r="E72" s="172" t="s">
        <v>1166</v>
      </c>
      <c r="F72" s="172" t="s">
        <v>1165</v>
      </c>
      <c r="G72" s="172" t="s">
        <v>1119</v>
      </c>
      <c r="H72" s="172"/>
      <c r="I72" s="172" t="s">
        <v>1168</v>
      </c>
      <c r="J72" s="172">
        <v>187.85999999999999</v>
      </c>
      <c r="K72" s="172">
        <v>239.36</v>
      </c>
      <c r="L72" s="172">
        <v>1315</v>
      </c>
      <c r="M72" s="172">
        <f t="shared" si="1"/>
        <v>2.0710729889923791</v>
      </c>
      <c r="N72" s="243">
        <f>J72*'Factores de conversión'!$C$46/1000</f>
        <v>0.46345061999999998</v>
      </c>
    </row>
    <row r="73" spans="1:14" x14ac:dyDescent="0.25">
      <c r="A73" s="172" t="s">
        <v>1120</v>
      </c>
      <c r="B73" s="172"/>
      <c r="C73" s="172"/>
      <c r="D73" s="172" t="s">
        <v>1146</v>
      </c>
      <c r="E73" s="172" t="s">
        <v>1166</v>
      </c>
      <c r="F73" s="172" t="s">
        <v>1165</v>
      </c>
      <c r="G73" s="172" t="s">
        <v>1119</v>
      </c>
      <c r="H73" s="172"/>
      <c r="I73" s="172" t="s">
        <v>1168</v>
      </c>
      <c r="J73" s="172">
        <v>733.2</v>
      </c>
      <c r="K73" s="172">
        <v>1128.6399999999999</v>
      </c>
      <c r="L73" s="172">
        <v>7838</v>
      </c>
      <c r="M73" s="172">
        <f t="shared" si="1"/>
        <v>8.0832040643522447</v>
      </c>
      <c r="N73" s="243">
        <f>J73*'Factores de conversión'!$C$46/1000</f>
        <v>1.8088044000000003</v>
      </c>
    </row>
    <row r="74" spans="1:14" x14ac:dyDescent="0.25">
      <c r="A74" s="172" t="s">
        <v>1120</v>
      </c>
      <c r="B74" s="172"/>
      <c r="C74" s="172"/>
      <c r="D74" s="172" t="s">
        <v>1152</v>
      </c>
      <c r="E74" s="172" t="s">
        <v>1167</v>
      </c>
      <c r="F74" s="172" t="s">
        <v>1165</v>
      </c>
      <c r="G74" s="172" t="s">
        <v>1119</v>
      </c>
      <c r="H74" s="172"/>
      <c r="I74" s="172" t="s">
        <v>1168</v>
      </c>
      <c r="J74" s="172">
        <v>2460.19</v>
      </c>
      <c r="K74" s="172">
        <v>3143.42</v>
      </c>
      <c r="L74" s="172">
        <v>4866</v>
      </c>
      <c r="M74" s="172">
        <f t="shared" si="1"/>
        <v>27.122501100762069</v>
      </c>
      <c r="N74" s="243">
        <f>J74*'Factores de conversión'!$C$46/1000</f>
        <v>6.0692887300000002</v>
      </c>
    </row>
    <row r="75" spans="1:14" x14ac:dyDescent="0.25">
      <c r="A75" s="172" t="s">
        <v>1120</v>
      </c>
      <c r="B75" s="172"/>
      <c r="C75" s="172"/>
      <c r="D75" s="172" t="s">
        <v>1153</v>
      </c>
      <c r="E75" s="172" t="s">
        <v>1166</v>
      </c>
      <c r="F75" s="172" t="s">
        <v>1165</v>
      </c>
      <c r="G75" s="172" t="s">
        <v>1119</v>
      </c>
      <c r="H75" s="172"/>
      <c r="I75" s="172" t="s">
        <v>1168</v>
      </c>
      <c r="J75" s="172">
        <v>316.06</v>
      </c>
      <c r="K75" s="172">
        <v>455.19000000000005</v>
      </c>
      <c r="L75" s="172">
        <v>4824</v>
      </c>
      <c r="M75" s="172">
        <f t="shared" si="1"/>
        <v>3.4844209991532602</v>
      </c>
      <c r="N75" s="243">
        <f>J75*'Factores de conversión'!$C$46/1000</f>
        <v>0.77972001999999996</v>
      </c>
    </row>
    <row r="76" spans="1:14" x14ac:dyDescent="0.25">
      <c r="A76" s="172" t="s">
        <v>1120</v>
      </c>
      <c r="B76" s="172"/>
      <c r="C76" s="172"/>
      <c r="D76" s="172" t="s">
        <v>1150</v>
      </c>
      <c r="E76" s="172" t="s">
        <v>1167</v>
      </c>
      <c r="F76" s="172" t="s">
        <v>1165</v>
      </c>
      <c r="G76" s="172" t="s">
        <v>1119</v>
      </c>
      <c r="H76" s="172"/>
      <c r="I76" s="172" t="s">
        <v>1168</v>
      </c>
      <c r="J76" s="172">
        <v>1807</v>
      </c>
      <c r="K76" s="172">
        <v>2328.02</v>
      </c>
      <c r="L76" s="172">
        <v>11958</v>
      </c>
      <c r="M76" s="172">
        <f t="shared" si="1"/>
        <v>19.921371718882302</v>
      </c>
      <c r="N76" s="243">
        <f>J76*'Factores de conversión'!$C$46/1000</f>
        <v>4.4578690000000005</v>
      </c>
    </row>
    <row r="77" spans="1:14" x14ac:dyDescent="0.25">
      <c r="A77" s="172" t="s">
        <v>1120</v>
      </c>
      <c r="B77" s="172"/>
      <c r="C77" s="172"/>
      <c r="D77" s="172" t="s">
        <v>1133</v>
      </c>
      <c r="E77" s="172" t="s">
        <v>1166</v>
      </c>
      <c r="F77" s="172" t="s">
        <v>1165</v>
      </c>
      <c r="G77" s="172" t="s">
        <v>1119</v>
      </c>
      <c r="H77" s="172"/>
      <c r="I77" s="172" t="s">
        <v>1168</v>
      </c>
      <c r="J77" s="172">
        <v>1265.46</v>
      </c>
      <c r="K77" s="172">
        <v>1698.0900000000001</v>
      </c>
      <c r="L77" s="172">
        <v>21311</v>
      </c>
      <c r="M77" s="172">
        <f t="shared" si="1"/>
        <v>13.951133954276036</v>
      </c>
      <c r="N77" s="243">
        <f>J77*'Factores de conversión'!$C$46/1000</f>
        <v>3.1218898200000003</v>
      </c>
    </row>
    <row r="78" spans="1:14" x14ac:dyDescent="0.25">
      <c r="A78" s="172" t="s">
        <v>1120</v>
      </c>
      <c r="B78" s="172"/>
      <c r="C78" s="172"/>
      <c r="D78" s="172" t="s">
        <v>1154</v>
      </c>
      <c r="E78" s="172" t="s">
        <v>1167</v>
      </c>
      <c r="F78" s="172" t="s">
        <v>1165</v>
      </c>
      <c r="G78" s="172" t="s">
        <v>1119</v>
      </c>
      <c r="H78" s="172"/>
      <c r="I78" s="172" t="s">
        <v>1168</v>
      </c>
      <c r="J78" s="172">
        <v>3995.6499999999992</v>
      </c>
      <c r="K78" s="172">
        <v>5164.62</v>
      </c>
      <c r="L78" s="172">
        <v>17810</v>
      </c>
      <c r="M78" s="172">
        <f t="shared" si="1"/>
        <v>44.050265029635888</v>
      </c>
      <c r="N78" s="243">
        <f>J78*'Factores de conversión'!$C$46/1000</f>
        <v>9.8572685499999988</v>
      </c>
    </row>
    <row r="79" spans="1:14" x14ac:dyDescent="0.25">
      <c r="A79" s="172" t="s">
        <v>1120</v>
      </c>
      <c r="B79" s="172"/>
      <c r="C79" s="172"/>
      <c r="D79" s="172" t="s">
        <v>1155</v>
      </c>
      <c r="E79" s="172" t="s">
        <v>1167</v>
      </c>
      <c r="F79" s="172" t="s">
        <v>1165</v>
      </c>
      <c r="G79" s="172" t="s">
        <v>1119</v>
      </c>
      <c r="H79" s="172"/>
      <c r="I79" s="172" t="s">
        <v>1168</v>
      </c>
      <c r="J79" s="172">
        <v>102.1</v>
      </c>
      <c r="K79" s="172">
        <v>252.68</v>
      </c>
      <c r="L79" s="172">
        <v>30</v>
      </c>
      <c r="M79" s="172">
        <f t="shared" si="1"/>
        <v>1.1256071126164267</v>
      </c>
      <c r="N79" s="243">
        <f>J79*'Factores de conversión'!$C$46/1000</f>
        <v>0.25188070000000001</v>
      </c>
    </row>
    <row r="80" spans="1:14" x14ac:dyDescent="0.25">
      <c r="A80" s="172" t="s">
        <v>1120</v>
      </c>
      <c r="B80" s="172"/>
      <c r="C80" s="172"/>
      <c r="D80" s="172" t="s">
        <v>1156</v>
      </c>
      <c r="E80" s="172" t="s">
        <v>1167</v>
      </c>
      <c r="F80" s="172" t="s">
        <v>1165</v>
      </c>
      <c r="G80" s="172" t="s">
        <v>1119</v>
      </c>
      <c r="H80" s="172"/>
      <c r="I80" s="172" t="s">
        <v>1168</v>
      </c>
      <c r="J80" s="172">
        <v>1661.2299999999996</v>
      </c>
      <c r="K80" s="172">
        <v>2106.4100000000003</v>
      </c>
      <c r="L80" s="172">
        <v>396</v>
      </c>
      <c r="M80" s="172">
        <f t="shared" si="1"/>
        <v>18.314322269263332</v>
      </c>
      <c r="N80" s="243">
        <f>J80*'Factores de conversión'!$C$46/1000</f>
        <v>4.0982544099999982</v>
      </c>
    </row>
    <row r="81" spans="1:14" x14ac:dyDescent="0.25">
      <c r="A81" s="172" t="s">
        <v>1120</v>
      </c>
      <c r="B81" s="172"/>
      <c r="C81" s="172"/>
      <c r="D81" s="172" t="s">
        <v>1157</v>
      </c>
      <c r="E81" s="172" t="s">
        <v>1167</v>
      </c>
      <c r="F81" s="172" t="s">
        <v>1165</v>
      </c>
      <c r="G81" s="172" t="s">
        <v>1119</v>
      </c>
      <c r="H81" s="172"/>
      <c r="I81" s="172" t="s">
        <v>1168</v>
      </c>
      <c r="J81" s="172">
        <v>1754.2900000000002</v>
      </c>
      <c r="K81" s="172">
        <v>2255.94</v>
      </c>
      <c r="L81" s="172">
        <v>283</v>
      </c>
      <c r="M81" s="172">
        <f t="shared" si="1"/>
        <v>19.340267400508047</v>
      </c>
      <c r="N81" s="243">
        <f>J81*'Factores de conversión'!$C$46/1000</f>
        <v>4.327833430000001</v>
      </c>
    </row>
    <row r="82" spans="1:14" x14ac:dyDescent="0.25">
      <c r="A82" s="172" t="s">
        <v>1120</v>
      </c>
      <c r="B82" s="172"/>
      <c r="C82" s="172"/>
      <c r="D82" s="172" t="s">
        <v>1157</v>
      </c>
      <c r="E82" s="172" t="s">
        <v>1167</v>
      </c>
      <c r="F82" s="172" t="s">
        <v>1165</v>
      </c>
      <c r="G82" s="172" t="s">
        <v>1119</v>
      </c>
      <c r="H82" s="172"/>
      <c r="I82" s="172" t="s">
        <v>1168</v>
      </c>
      <c r="J82" s="172">
        <v>1293.67</v>
      </c>
      <c r="K82" s="172">
        <v>1608.51</v>
      </c>
      <c r="L82" s="172">
        <v>199</v>
      </c>
      <c r="M82" s="172">
        <f t="shared" si="1"/>
        <v>14.262136663844201</v>
      </c>
      <c r="N82" s="243">
        <f>J82*'Factores de conversión'!$C$46/1000</f>
        <v>3.1914838900000002</v>
      </c>
    </row>
    <row r="83" spans="1:14" x14ac:dyDescent="0.25">
      <c r="A83" s="172" t="s">
        <v>1120</v>
      </c>
      <c r="B83" s="172"/>
      <c r="C83" s="172"/>
      <c r="D83" s="172" t="s">
        <v>1158</v>
      </c>
      <c r="E83" s="172" t="s">
        <v>1167</v>
      </c>
      <c r="F83" s="172" t="s">
        <v>1165</v>
      </c>
      <c r="G83" s="172" t="s">
        <v>1119</v>
      </c>
      <c r="H83" s="172"/>
      <c r="I83" s="172" t="s">
        <v>1168</v>
      </c>
      <c r="J83" s="172">
        <v>1531.2200000000003</v>
      </c>
      <c r="K83" s="172">
        <v>1945.74</v>
      </c>
      <c r="L83" s="172">
        <v>213</v>
      </c>
      <c r="M83" s="172">
        <f t="shared" si="1"/>
        <v>16.881019813717192</v>
      </c>
      <c r="N83" s="243">
        <f>J83*'Factores de conversión'!$C$46/1000</f>
        <v>3.7775197400000007</v>
      </c>
    </row>
    <row r="84" spans="1:14" x14ac:dyDescent="0.25">
      <c r="A84" s="172" t="s">
        <v>1120</v>
      </c>
      <c r="B84" s="172"/>
      <c r="C84" s="172"/>
      <c r="D84" s="172" t="s">
        <v>1159</v>
      </c>
      <c r="E84" s="172" t="s">
        <v>1167</v>
      </c>
      <c r="F84" s="172" t="s">
        <v>1165</v>
      </c>
      <c r="G84" s="172" t="s">
        <v>1119</v>
      </c>
      <c r="H84" s="172"/>
      <c r="I84" s="172" t="s">
        <v>1168</v>
      </c>
      <c r="J84" s="172">
        <v>1962.7399999999998</v>
      </c>
      <c r="K84" s="172">
        <v>2610.12</v>
      </c>
      <c r="L84" s="172">
        <v>332</v>
      </c>
      <c r="M84" s="172">
        <f t="shared" si="1"/>
        <v>21.638335986452155</v>
      </c>
      <c r="N84" s="243">
        <f>J84*'Factores de conversión'!$C$46/1000</f>
        <v>4.84207958</v>
      </c>
    </row>
    <row r="85" spans="1:14" x14ac:dyDescent="0.25">
      <c r="A85" s="172" t="s">
        <v>1120</v>
      </c>
      <c r="B85" s="172"/>
      <c r="C85" s="172"/>
      <c r="D85" s="172" t="s">
        <v>1159</v>
      </c>
      <c r="E85" s="172" t="s">
        <v>1167</v>
      </c>
      <c r="F85" s="172" t="s">
        <v>1165</v>
      </c>
      <c r="G85" s="172" t="s">
        <v>1119</v>
      </c>
      <c r="H85" s="172"/>
      <c r="I85" s="172" t="s">
        <v>1168</v>
      </c>
      <c r="J85" s="172">
        <v>2068.69</v>
      </c>
      <c r="K85" s="172">
        <v>2639.5499999999997</v>
      </c>
      <c r="L85" s="172">
        <v>259</v>
      </c>
      <c r="M85" s="172">
        <f t="shared" si="1"/>
        <v>22.806387637595257</v>
      </c>
      <c r="N85" s="243">
        <f>J85*'Factores de conversión'!$C$46/1000</f>
        <v>5.1034582300000002</v>
      </c>
    </row>
    <row r="86" spans="1:14" x14ac:dyDescent="0.25">
      <c r="A86" s="172" t="s">
        <v>1120</v>
      </c>
      <c r="B86" s="172"/>
      <c r="C86" s="172"/>
      <c r="D86" s="172" t="s">
        <v>1159</v>
      </c>
      <c r="E86" s="172" t="s">
        <v>1167</v>
      </c>
      <c r="F86" s="172" t="s">
        <v>1165</v>
      </c>
      <c r="G86" s="172" t="s">
        <v>1119</v>
      </c>
      <c r="H86" s="172"/>
      <c r="I86" s="172" t="s">
        <v>1168</v>
      </c>
      <c r="J86" s="172">
        <v>1534.26</v>
      </c>
      <c r="K86" s="172">
        <v>2006.16</v>
      </c>
      <c r="L86" s="172">
        <v>253</v>
      </c>
      <c r="M86" s="172">
        <f t="shared" si="1"/>
        <v>16.914534462320066</v>
      </c>
      <c r="N86" s="243">
        <f>J86*'Factores de conversión'!$C$46/1000</f>
        <v>3.7850194200000002</v>
      </c>
    </row>
    <row r="87" spans="1:14" x14ac:dyDescent="0.25">
      <c r="A87" s="172" t="s">
        <v>1120</v>
      </c>
      <c r="B87" s="172"/>
      <c r="C87" s="172"/>
      <c r="D87" s="172" t="s">
        <v>1160</v>
      </c>
      <c r="E87" s="172" t="s">
        <v>1167</v>
      </c>
      <c r="F87" s="172" t="s">
        <v>1165</v>
      </c>
      <c r="G87" s="172" t="s">
        <v>1119</v>
      </c>
      <c r="H87" s="172"/>
      <c r="I87" s="172" t="s">
        <v>1168</v>
      </c>
      <c r="J87" s="172">
        <v>2833.09</v>
      </c>
      <c r="K87" s="172">
        <v>3650.5300000000007</v>
      </c>
      <c r="L87" s="172">
        <v>1452</v>
      </c>
      <c r="M87" s="172">
        <f t="shared" si="1"/>
        <v>31.233557832345472</v>
      </c>
      <c r="N87" s="243">
        <f>J87*'Factores de conversión'!$C$46/1000</f>
        <v>6.9892330300000003</v>
      </c>
    </row>
    <row r="88" spans="1:14" x14ac:dyDescent="0.25">
      <c r="A88" s="172" t="s">
        <v>1120</v>
      </c>
      <c r="B88" s="172"/>
      <c r="C88" s="172"/>
      <c r="D88" s="172" t="s">
        <v>1161</v>
      </c>
      <c r="E88" s="172" t="s">
        <v>1167</v>
      </c>
      <c r="F88" s="172" t="s">
        <v>1165</v>
      </c>
      <c r="G88" s="172" t="s">
        <v>1119</v>
      </c>
      <c r="H88" s="172"/>
      <c r="I88" s="172" t="s">
        <v>1168</v>
      </c>
      <c r="J88" s="172">
        <v>2588.7799999999997</v>
      </c>
      <c r="K88" s="172">
        <v>3390.96</v>
      </c>
      <c r="L88" s="172">
        <v>1227</v>
      </c>
      <c r="M88" s="172">
        <f t="shared" si="1"/>
        <v>28.540148687552918</v>
      </c>
      <c r="N88" s="243">
        <f>J88*'Factores de conversión'!$C$46/1000</f>
        <v>6.3865202599999993</v>
      </c>
    </row>
    <row r="89" spans="1:14" x14ac:dyDescent="0.25">
      <c r="A89" s="172" t="s">
        <v>1120</v>
      </c>
      <c r="B89" s="172"/>
      <c r="C89" s="172"/>
      <c r="D89" s="172" t="s">
        <v>1161</v>
      </c>
      <c r="E89" s="172" t="s">
        <v>1167</v>
      </c>
      <c r="F89" s="172" t="s">
        <v>1165</v>
      </c>
      <c r="G89" s="172" t="s">
        <v>1119</v>
      </c>
      <c r="H89" s="172"/>
      <c r="I89" s="172" t="s">
        <v>1168</v>
      </c>
      <c r="J89" s="172">
        <v>3319.099999999999</v>
      </c>
      <c r="K89" s="172">
        <v>4196.1400000000012</v>
      </c>
      <c r="L89" s="172">
        <v>1273</v>
      </c>
      <c r="M89" s="172">
        <f t="shared" si="1"/>
        <v>36.591602032176105</v>
      </c>
      <c r="N89" s="243">
        <f>J89*'Factores de conversión'!$C$46/1000</f>
        <v>8.1882196999999977</v>
      </c>
    </row>
    <row r="90" spans="1:14" x14ac:dyDescent="0.25">
      <c r="A90" s="172" t="s">
        <v>1120</v>
      </c>
      <c r="B90" s="172"/>
      <c r="C90" s="172"/>
      <c r="D90" s="172" t="s">
        <v>1160</v>
      </c>
      <c r="E90" s="172" t="s">
        <v>1167</v>
      </c>
      <c r="F90" s="172" t="s">
        <v>1165</v>
      </c>
      <c r="G90" s="172" t="s">
        <v>1119</v>
      </c>
      <c r="H90" s="172"/>
      <c r="I90" s="172" t="s">
        <v>1168</v>
      </c>
      <c r="J90" s="172">
        <v>3073.2299999999996</v>
      </c>
      <c r="K90" s="172">
        <v>3890.1900000000005</v>
      </c>
      <c r="L90" s="172">
        <v>1839</v>
      </c>
      <c r="M90" s="172">
        <f t="shared" si="1"/>
        <v>33.880994580863664</v>
      </c>
      <c r="N90" s="243">
        <f>J90*'Factores de conversión'!$C$46/1000</f>
        <v>7.5816584099999993</v>
      </c>
    </row>
    <row r="91" spans="1:14" x14ac:dyDescent="0.25">
      <c r="A91" s="172" t="s">
        <v>1120</v>
      </c>
      <c r="B91" s="172"/>
      <c r="C91" s="172"/>
      <c r="D91" s="172" t="s">
        <v>1162</v>
      </c>
      <c r="E91" s="172" t="s">
        <v>1167</v>
      </c>
      <c r="F91" s="172" t="s">
        <v>1165</v>
      </c>
      <c r="G91" s="172" t="s">
        <v>1119</v>
      </c>
      <c r="H91" s="172"/>
      <c r="I91" s="172" t="s">
        <v>1168</v>
      </c>
      <c r="J91" s="172">
        <v>1856.3600000000001</v>
      </c>
      <c r="K91" s="172">
        <v>2372.9</v>
      </c>
      <c r="L91" s="172">
        <v>394</v>
      </c>
      <c r="M91" s="172">
        <f t="shared" si="1"/>
        <v>20.465543776460628</v>
      </c>
      <c r="N91" s="243">
        <f>J91*'Factores de conversión'!$C$46/1000</f>
        <v>4.5796401199999996</v>
      </c>
    </row>
    <row r="92" spans="1:14" x14ac:dyDescent="0.25">
      <c r="A92" s="172" t="s">
        <v>1120</v>
      </c>
      <c r="B92" s="172"/>
      <c r="C92" s="172"/>
      <c r="D92" s="172" t="s">
        <v>1163</v>
      </c>
      <c r="E92" s="172"/>
      <c r="F92" s="172"/>
      <c r="G92" s="172"/>
      <c r="H92" s="172"/>
      <c r="I92" s="172" t="s">
        <v>1168</v>
      </c>
      <c r="J92" s="172">
        <v>591.63</v>
      </c>
      <c r="K92" s="173">
        <v>922.41</v>
      </c>
      <c r="L92" s="173">
        <v>0</v>
      </c>
      <c r="M92" s="172">
        <f t="shared" si="1"/>
        <v>6.5224577476714645</v>
      </c>
      <c r="N92" s="243">
        <f>J92*'Factores de conversión'!$C$46/1000</f>
        <v>1.4595512100000001</v>
      </c>
    </row>
    <row r="93" spans="1:14" x14ac:dyDescent="0.25">
      <c r="A93" s="172" t="s">
        <v>1120</v>
      </c>
      <c r="B93" s="172"/>
      <c r="C93" s="172"/>
      <c r="D93" s="172" t="s">
        <v>1164</v>
      </c>
      <c r="E93" s="172"/>
      <c r="F93" s="172"/>
      <c r="G93" s="172"/>
      <c r="H93" s="172"/>
      <c r="I93" s="172" t="s">
        <v>1168</v>
      </c>
      <c r="J93" s="172">
        <v>160.94</v>
      </c>
      <c r="K93" s="173">
        <v>1841.68</v>
      </c>
      <c r="L93" s="173">
        <v>0</v>
      </c>
      <c r="M93" s="172">
        <f t="shared" si="1"/>
        <v>1.7742919559695174</v>
      </c>
      <c r="N93" s="243">
        <f>J93*'Factores de conversión'!$C$46/1000</f>
        <v>0.39703897999999999</v>
      </c>
    </row>
    <row r="94" spans="1:14" x14ac:dyDescent="0.25">
      <c r="A94" s="197" t="s">
        <v>1351</v>
      </c>
      <c r="B94" s="172"/>
      <c r="C94" s="197" t="s">
        <v>1169</v>
      </c>
      <c r="D94" s="172" t="s">
        <v>1194</v>
      </c>
      <c r="E94" s="172" t="s">
        <v>1166</v>
      </c>
      <c r="F94" s="172" t="s">
        <v>1165</v>
      </c>
      <c r="G94" s="172" t="s">
        <v>1119</v>
      </c>
      <c r="H94" s="172"/>
      <c r="I94" s="172" t="s">
        <v>1168</v>
      </c>
      <c r="J94" s="173">
        <v>2689.7435897435903</v>
      </c>
      <c r="K94" s="172">
        <v>2098.0000000000005</v>
      </c>
      <c r="L94" s="173">
        <v>33206.710984488775</v>
      </c>
      <c r="M94" s="172">
        <f t="shared" si="1"/>
        <v>29.653227382270572</v>
      </c>
      <c r="N94" s="243">
        <f>J94*'Factores de conversión'!$C$46/1000</f>
        <v>6.635597435897437</v>
      </c>
    </row>
    <row r="95" spans="1:14" x14ac:dyDescent="0.25">
      <c r="A95" s="197" t="s">
        <v>1351</v>
      </c>
      <c r="B95" s="172"/>
      <c r="C95" s="197" t="s">
        <v>1170</v>
      </c>
      <c r="D95" s="172" t="s">
        <v>1195</v>
      </c>
      <c r="E95" s="172" t="s">
        <v>1166</v>
      </c>
      <c r="F95" s="172" t="s">
        <v>1165</v>
      </c>
      <c r="G95" s="172" t="s">
        <v>1119</v>
      </c>
      <c r="H95" s="172"/>
      <c r="I95" s="172" t="s">
        <v>1168</v>
      </c>
      <c r="J95" s="173">
        <v>4254.3717948717949</v>
      </c>
      <c r="K95" s="172">
        <v>3318.41</v>
      </c>
      <c r="L95" s="173">
        <v>29771.671062783731</v>
      </c>
      <c r="M95" s="172">
        <f t="shared" si="1"/>
        <v>46.902557806291931</v>
      </c>
      <c r="N95" s="243">
        <f>J95*'Factores de conversión'!$C$46/1000</f>
        <v>10.495535217948719</v>
      </c>
    </row>
    <row r="96" spans="1:14" x14ac:dyDescent="0.25">
      <c r="A96" s="197" t="s">
        <v>1351</v>
      </c>
      <c r="B96" s="172"/>
      <c r="C96" s="197" t="s">
        <v>1170</v>
      </c>
      <c r="D96" s="172" t="s">
        <v>1196</v>
      </c>
      <c r="E96" s="172" t="s">
        <v>1166</v>
      </c>
      <c r="F96" s="172" t="s">
        <v>1165</v>
      </c>
      <c r="G96" s="172" t="s">
        <v>1119</v>
      </c>
      <c r="H96" s="172"/>
      <c r="I96" s="172" t="s">
        <v>1168</v>
      </c>
      <c r="J96" s="173">
        <v>3524.8076923076915</v>
      </c>
      <c r="K96" s="172">
        <v>2749.3499999999995</v>
      </c>
      <c r="L96" s="173">
        <v>24666.253969962851</v>
      </c>
      <c r="M96" s="172">
        <f t="shared" si="1"/>
        <v>38.859437894873956</v>
      </c>
      <c r="N96" s="243">
        <f>J96*'Factores de conversión'!$C$46/1000</f>
        <v>8.6957005769230751</v>
      </c>
    </row>
    <row r="97" spans="1:14" x14ac:dyDescent="0.25">
      <c r="A97" s="197" t="s">
        <v>1351</v>
      </c>
      <c r="B97" s="172"/>
      <c r="C97" s="197" t="s">
        <v>1170</v>
      </c>
      <c r="D97" s="172" t="s">
        <v>1197</v>
      </c>
      <c r="E97" s="172" t="s">
        <v>1166</v>
      </c>
      <c r="F97" s="172" t="s">
        <v>1165</v>
      </c>
      <c r="G97" s="172" t="s">
        <v>1119</v>
      </c>
      <c r="H97" s="172"/>
      <c r="I97" s="172" t="s">
        <v>1168</v>
      </c>
      <c r="J97" s="173">
        <v>2575.5897435897432</v>
      </c>
      <c r="K97" s="172">
        <v>2008.9599999999998</v>
      </c>
      <c r="L97" s="173">
        <v>27995.540691192862</v>
      </c>
      <c r="M97" s="172">
        <f t="shared" si="1"/>
        <v>28.394731974206987</v>
      </c>
      <c r="N97" s="243">
        <f>J97*'Factores de conversión'!$C$46/1000</f>
        <v>6.3539798974358961</v>
      </c>
    </row>
    <row r="98" spans="1:14" x14ac:dyDescent="0.25">
      <c r="A98" s="197" t="s">
        <v>1351</v>
      </c>
      <c r="B98" s="172"/>
      <c r="C98" s="197" t="s">
        <v>1170</v>
      </c>
      <c r="D98" s="172" t="s">
        <v>1197</v>
      </c>
      <c r="E98" s="172" t="s">
        <v>1166</v>
      </c>
      <c r="F98" s="172" t="s">
        <v>1165</v>
      </c>
      <c r="G98" s="172" t="s">
        <v>1119</v>
      </c>
      <c r="H98" s="172"/>
      <c r="I98" s="172" t="s">
        <v>1168</v>
      </c>
      <c r="J98" s="173">
        <v>4543.7051282051279</v>
      </c>
      <c r="K98" s="172">
        <v>3544.0899999999997</v>
      </c>
      <c r="L98" s="173">
        <v>49388.099219620963</v>
      </c>
      <c r="M98" s="172">
        <f t="shared" si="1"/>
        <v>50.09232918647821</v>
      </c>
      <c r="N98" s="243">
        <f>J98*'Factores de conversión'!$C$46/1000</f>
        <v>11.209320551282051</v>
      </c>
    </row>
    <row r="99" spans="1:14" x14ac:dyDescent="0.25">
      <c r="A99" s="197" t="s">
        <v>1351</v>
      </c>
      <c r="B99" s="172"/>
      <c r="C99" s="197" t="s">
        <v>1170</v>
      </c>
      <c r="D99" s="172" t="s">
        <v>1197</v>
      </c>
      <c r="E99" s="172" t="s">
        <v>1166</v>
      </c>
      <c r="F99" s="172" t="s">
        <v>1165</v>
      </c>
      <c r="G99" s="172" t="s">
        <v>1119</v>
      </c>
      <c r="H99" s="172"/>
      <c r="I99" s="172" t="s">
        <v>1168</v>
      </c>
      <c r="J99" s="173">
        <v>1967.8974358974358</v>
      </c>
      <c r="K99" s="172">
        <v>1534.96</v>
      </c>
      <c r="L99" s="173">
        <v>21390.189520624306</v>
      </c>
      <c r="M99" s="172">
        <f t="shared" si="1"/>
        <v>21.695194424542432</v>
      </c>
      <c r="N99" s="243">
        <f>J99*'Factores de conversión'!$C$46/1000</f>
        <v>4.8548029743589742</v>
      </c>
    </row>
    <row r="100" spans="1:14" x14ac:dyDescent="0.25">
      <c r="A100" s="197" t="s">
        <v>1351</v>
      </c>
      <c r="B100" s="172"/>
      <c r="C100" s="197" t="s">
        <v>1170</v>
      </c>
      <c r="D100" s="172" t="s">
        <v>1198</v>
      </c>
      <c r="E100" s="172" t="s">
        <v>1166</v>
      </c>
      <c r="F100" s="172" t="s">
        <v>1165</v>
      </c>
      <c r="G100" s="172" t="s">
        <v>1119</v>
      </c>
      <c r="H100" s="172"/>
      <c r="I100" s="172" t="s">
        <v>1168</v>
      </c>
      <c r="J100" s="173">
        <v>2263.5897435897436</v>
      </c>
      <c r="K100" s="172">
        <v>1765.6000000000001</v>
      </c>
      <c r="L100" s="173">
        <v>15840.376092300517</v>
      </c>
      <c r="M100" s="172">
        <f t="shared" si="1"/>
        <v>24.955070670227318</v>
      </c>
      <c r="N100" s="243">
        <f>J100*'Factores de conversión'!$C$46/1000</f>
        <v>5.5842758974358979</v>
      </c>
    </row>
    <row r="101" spans="1:14" x14ac:dyDescent="0.25">
      <c r="A101" s="197" t="s">
        <v>1351</v>
      </c>
      <c r="B101" s="172"/>
      <c r="C101" s="197" t="s">
        <v>1170</v>
      </c>
      <c r="D101" s="172" t="s">
        <v>1198</v>
      </c>
      <c r="E101" s="172" t="s">
        <v>1166</v>
      </c>
      <c r="F101" s="172" t="s">
        <v>1165</v>
      </c>
      <c r="G101" s="172" t="s">
        <v>1119</v>
      </c>
      <c r="H101" s="172"/>
      <c r="I101" s="172" t="s">
        <v>1168</v>
      </c>
      <c r="J101" s="173">
        <v>2351.8846153846152</v>
      </c>
      <c r="K101" s="172">
        <v>1834.47</v>
      </c>
      <c r="L101" s="173">
        <v>16458.254831242935</v>
      </c>
      <c r="M101" s="172">
        <f t="shared" si="1"/>
        <v>25.928482381293556</v>
      </c>
      <c r="N101" s="243">
        <f>J101*'Factores de conversión'!$C$46/1000</f>
        <v>5.8020993461538461</v>
      </c>
    </row>
    <row r="102" spans="1:14" x14ac:dyDescent="0.25">
      <c r="A102" s="197" t="s">
        <v>1351</v>
      </c>
      <c r="B102" s="172"/>
      <c r="C102" s="197" t="s">
        <v>1170</v>
      </c>
      <c r="D102" s="172" t="s">
        <v>1199</v>
      </c>
      <c r="E102" s="172" t="s">
        <v>1166</v>
      </c>
      <c r="F102" s="172" t="s">
        <v>1165</v>
      </c>
      <c r="G102" s="172" t="s">
        <v>1119</v>
      </c>
      <c r="H102" s="172"/>
      <c r="I102" s="172" t="s">
        <v>1168</v>
      </c>
      <c r="J102" s="173">
        <v>2724.2564102564102</v>
      </c>
      <c r="K102" s="172">
        <v>2124.92</v>
      </c>
      <c r="L102" s="173">
        <v>26708.396178984414</v>
      </c>
      <c r="M102" s="172">
        <f t="shared" si="1"/>
        <v>30.03371588614603</v>
      </c>
      <c r="N102" s="243">
        <f>J102*'Factores de conversión'!$C$46/1000</f>
        <v>6.7207405641025639</v>
      </c>
    </row>
    <row r="103" spans="1:14" x14ac:dyDescent="0.25">
      <c r="A103" s="197" t="s">
        <v>1351</v>
      </c>
      <c r="B103" s="172"/>
      <c r="C103" s="197" t="s">
        <v>1170</v>
      </c>
      <c r="D103" s="172" t="s">
        <v>1199</v>
      </c>
      <c r="E103" s="172" t="s">
        <v>1166</v>
      </c>
      <c r="F103" s="172" t="s">
        <v>1165</v>
      </c>
      <c r="G103" s="172" t="s">
        <v>1119</v>
      </c>
      <c r="H103" s="172"/>
      <c r="I103" s="172" t="s">
        <v>1168</v>
      </c>
      <c r="J103" s="173">
        <v>5671.4871794871788</v>
      </c>
      <c r="K103" s="172">
        <v>4423.7599999999993</v>
      </c>
      <c r="L103" s="173">
        <v>55602.815485168423</v>
      </c>
      <c r="M103" s="172">
        <f t="shared" si="1"/>
        <v>62.525624959291328</v>
      </c>
      <c r="N103" s="243">
        <f>J103*'Factores de conversión'!$C$46/1000</f>
        <v>13.99155887179487</v>
      </c>
    </row>
    <row r="104" spans="1:14" x14ac:dyDescent="0.25">
      <c r="A104" s="197" t="s">
        <v>1351</v>
      </c>
      <c r="B104" s="172"/>
      <c r="C104" s="197" t="s">
        <v>1170</v>
      </c>
      <c r="D104" s="172" t="s">
        <v>1197</v>
      </c>
      <c r="E104" s="172" t="s">
        <v>1166</v>
      </c>
      <c r="F104" s="172" t="s">
        <v>1165</v>
      </c>
      <c r="G104" s="172" t="s">
        <v>1119</v>
      </c>
      <c r="H104" s="172"/>
      <c r="I104" s="172" t="s">
        <v>1168</v>
      </c>
      <c r="J104" s="173">
        <v>3427.2179487179487</v>
      </c>
      <c r="K104" s="172">
        <v>2673.23</v>
      </c>
      <c r="L104" s="173">
        <v>37252.369007803791</v>
      </c>
      <c r="M104" s="172">
        <f t="shared" si="1"/>
        <v>37.783554354197875</v>
      </c>
      <c r="N104" s="243">
        <f>J104*'Factores de conversión'!$C$46/1000</f>
        <v>8.4549466794871808</v>
      </c>
    </row>
    <row r="105" spans="1:14" x14ac:dyDescent="0.25">
      <c r="A105" s="197" t="s">
        <v>1351</v>
      </c>
      <c r="B105" s="172"/>
      <c r="C105" s="197" t="s">
        <v>1170</v>
      </c>
      <c r="D105" s="172" t="s">
        <v>1197</v>
      </c>
      <c r="E105" s="172" t="s">
        <v>1166</v>
      </c>
      <c r="F105" s="172" t="s">
        <v>1165</v>
      </c>
      <c r="G105" s="172" t="s">
        <v>1119</v>
      </c>
      <c r="H105" s="172"/>
      <c r="I105" s="172" t="s">
        <v>1168</v>
      </c>
      <c r="J105" s="173">
        <v>3937.5000000000005</v>
      </c>
      <c r="K105" s="172">
        <v>3071.2500000000005</v>
      </c>
      <c r="L105" s="173">
        <v>42798.913043478271</v>
      </c>
      <c r="M105" s="172">
        <f t="shared" si="1"/>
        <v>43.409187129551228</v>
      </c>
      <c r="N105" s="243">
        <f>J105*'Factores de conversión'!$C$46/1000</f>
        <v>9.7138125000000013</v>
      </c>
    </row>
    <row r="106" spans="1:14" x14ac:dyDescent="0.25">
      <c r="A106" s="197" t="s">
        <v>1351</v>
      </c>
      <c r="B106" s="172"/>
      <c r="C106" s="197" t="s">
        <v>1171</v>
      </c>
      <c r="D106" s="172" t="s">
        <v>1196</v>
      </c>
      <c r="E106" s="172" t="s">
        <v>1166</v>
      </c>
      <c r="F106" s="172" t="s">
        <v>1165</v>
      </c>
      <c r="G106" s="172" t="s">
        <v>1119</v>
      </c>
      <c r="H106" s="172"/>
      <c r="I106" s="172" t="s">
        <v>1168</v>
      </c>
      <c r="J106" s="173">
        <v>2171.397435897436</v>
      </c>
      <c r="K106" s="172">
        <v>1693.69</v>
      </c>
      <c r="L106" s="173">
        <v>15195.223484236782</v>
      </c>
      <c r="M106" s="172">
        <f t="shared" si="1"/>
        <v>23.93869146095226</v>
      </c>
      <c r="N106" s="243">
        <f>J106*'Factores de conversión'!$C$46/1000</f>
        <v>5.3568374743589748</v>
      </c>
    </row>
    <row r="107" spans="1:14" x14ac:dyDescent="0.25">
      <c r="A107" s="197" t="s">
        <v>1351</v>
      </c>
      <c r="B107" s="172"/>
      <c r="C107" s="197" t="s">
        <v>1171</v>
      </c>
      <c r="D107" s="172" t="s">
        <v>1197</v>
      </c>
      <c r="E107" s="172" t="s">
        <v>1166</v>
      </c>
      <c r="F107" s="172" t="s">
        <v>1165</v>
      </c>
      <c r="G107" s="172" t="s">
        <v>1119</v>
      </c>
      <c r="H107" s="172"/>
      <c r="I107" s="172" t="s">
        <v>1168</v>
      </c>
      <c r="J107" s="173">
        <v>2369.6794871794868</v>
      </c>
      <c r="K107" s="172">
        <v>1848.35</v>
      </c>
      <c r="L107" s="173">
        <v>25757.385730211816</v>
      </c>
      <c r="M107" s="172">
        <f t="shared" si="1"/>
        <v>26.124662932325922</v>
      </c>
      <c r="N107" s="243">
        <f>J107*'Factores de conversión'!$C$46/1000</f>
        <v>5.8459992948717945</v>
      </c>
    </row>
    <row r="108" spans="1:14" x14ac:dyDescent="0.25">
      <c r="A108" s="197" t="s">
        <v>1351</v>
      </c>
      <c r="B108" s="172"/>
      <c r="C108" s="197" t="s">
        <v>1171</v>
      </c>
      <c r="D108" s="172" t="s">
        <v>1200</v>
      </c>
      <c r="E108" s="172" t="s">
        <v>1166</v>
      </c>
      <c r="F108" s="172" t="s">
        <v>1165</v>
      </c>
      <c r="G108" s="172" t="s">
        <v>1119</v>
      </c>
      <c r="H108" s="172"/>
      <c r="I108" s="172" t="s">
        <v>1168</v>
      </c>
      <c r="J108" s="173">
        <v>2630.8205128205127</v>
      </c>
      <c r="K108" s="172">
        <v>2052.04</v>
      </c>
      <c r="L108" s="173">
        <v>18410.220523586511</v>
      </c>
      <c r="M108" s="172">
        <f t="shared" si="1"/>
        <v>29.003626652771441</v>
      </c>
      <c r="N108" s="243">
        <f>J108*'Factores de conversión'!$C$46/1000</f>
        <v>6.4902342051282051</v>
      </c>
    </row>
    <row r="109" spans="1:14" x14ac:dyDescent="0.25">
      <c r="A109" s="197" t="s">
        <v>1351</v>
      </c>
      <c r="B109" s="172"/>
      <c r="C109" s="197" t="s">
        <v>1171</v>
      </c>
      <c r="D109" s="172" t="s">
        <v>1194</v>
      </c>
      <c r="E109" s="172" t="s">
        <v>1166</v>
      </c>
      <c r="F109" s="172" t="s">
        <v>1165</v>
      </c>
      <c r="G109" s="172" t="s">
        <v>1119</v>
      </c>
      <c r="H109" s="172"/>
      <c r="I109" s="172" t="s">
        <v>1168</v>
      </c>
      <c r="J109" s="173">
        <v>2013.9358974358975</v>
      </c>
      <c r="K109" s="172">
        <v>1570.8700000000001</v>
      </c>
      <c r="L109" s="173">
        <v>24863.406141183921</v>
      </c>
      <c r="M109" s="172">
        <f t="shared" si="1"/>
        <v>22.202747997134111</v>
      </c>
      <c r="N109" s="243">
        <f>J109*'Factores de conversión'!$C$46/1000</f>
        <v>4.9683798589743589</v>
      </c>
    </row>
    <row r="110" spans="1:14" x14ac:dyDescent="0.25">
      <c r="A110" s="197" t="s">
        <v>1351</v>
      </c>
      <c r="B110" s="172"/>
      <c r="C110" s="197" t="s">
        <v>1171</v>
      </c>
      <c r="D110" s="172" t="s">
        <v>1198</v>
      </c>
      <c r="E110" s="172" t="s">
        <v>1166</v>
      </c>
      <c r="F110" s="172" t="s">
        <v>1165</v>
      </c>
      <c r="G110" s="172" t="s">
        <v>1119</v>
      </c>
      <c r="H110" s="172"/>
      <c r="I110" s="172" t="s">
        <v>1168</v>
      </c>
      <c r="J110" s="173">
        <v>2324.1153846153843</v>
      </c>
      <c r="K110" s="172">
        <v>1812.81</v>
      </c>
      <c r="L110" s="173">
        <v>16263.928513753566</v>
      </c>
      <c r="M110" s="172">
        <f t="shared" si="1"/>
        <v>25.622338956555719</v>
      </c>
      <c r="N110" s="243">
        <f>J110*'Factores de conversión'!$C$46/1000</f>
        <v>5.7335926538461539</v>
      </c>
    </row>
    <row r="111" spans="1:14" x14ac:dyDescent="0.25">
      <c r="A111" s="197" t="s">
        <v>1351</v>
      </c>
      <c r="B111" s="172"/>
      <c r="C111" s="197" t="s">
        <v>1171</v>
      </c>
      <c r="D111" s="172" t="s">
        <v>1194</v>
      </c>
      <c r="E111" s="172" t="s">
        <v>1166</v>
      </c>
      <c r="F111" s="172" t="s">
        <v>1165</v>
      </c>
      <c r="G111" s="172" t="s">
        <v>1119</v>
      </c>
      <c r="H111" s="172"/>
      <c r="I111" s="172" t="s">
        <v>1168</v>
      </c>
      <c r="J111" s="173">
        <v>2811.3974358974356</v>
      </c>
      <c r="K111" s="172">
        <v>2192.89</v>
      </c>
      <c r="L111" s="173">
        <v>34708.610319721432</v>
      </c>
      <c r="M111" s="172">
        <f t="shared" si="1"/>
        <v>30.994406956295183</v>
      </c>
      <c r="N111" s="243">
        <f>J111*'Factores de conversión'!$C$46/1000</f>
        <v>6.9357174743589738</v>
      </c>
    </row>
    <row r="112" spans="1:14" x14ac:dyDescent="0.25">
      <c r="A112" s="197" t="s">
        <v>1351</v>
      </c>
      <c r="B112" s="172"/>
      <c r="C112" s="197" t="s">
        <v>1171</v>
      </c>
      <c r="D112" s="172" t="s">
        <v>1197</v>
      </c>
      <c r="E112" s="172" t="s">
        <v>1166</v>
      </c>
      <c r="F112" s="172" t="s">
        <v>1165</v>
      </c>
      <c r="G112" s="172" t="s">
        <v>1119</v>
      </c>
      <c r="H112" s="172"/>
      <c r="I112" s="172" t="s">
        <v>1168</v>
      </c>
      <c r="J112" s="173">
        <v>2615.3846153846152</v>
      </c>
      <c r="K112" s="172">
        <v>2040</v>
      </c>
      <c r="L112" s="173">
        <v>28428.093645484951</v>
      </c>
      <c r="M112" s="172">
        <f t="shared" si="1"/>
        <v>28.833452745391778</v>
      </c>
      <c r="N112" s="243">
        <f>J112*'Factores de conversión'!$C$46/1000</f>
        <v>6.4521538461538457</v>
      </c>
    </row>
    <row r="113" spans="1:14" x14ac:dyDescent="0.25">
      <c r="A113" s="197" t="s">
        <v>1351</v>
      </c>
      <c r="B113" s="172"/>
      <c r="C113" s="197" t="s">
        <v>1171</v>
      </c>
      <c r="D113" s="172" t="s">
        <v>1197</v>
      </c>
      <c r="E113" s="172" t="s">
        <v>1166</v>
      </c>
      <c r="F113" s="172" t="s">
        <v>1165</v>
      </c>
      <c r="G113" s="172" t="s">
        <v>1119</v>
      </c>
      <c r="H113" s="172"/>
      <c r="I113" s="172" t="s">
        <v>1168</v>
      </c>
      <c r="J113" s="173">
        <v>2593.5256410256411</v>
      </c>
      <c r="K113" s="172">
        <v>2022.95</v>
      </c>
      <c r="L113" s="173">
        <v>28190.496098104799</v>
      </c>
      <c r="M113" s="172">
        <f t="shared" si="1"/>
        <v>28.592467270240341</v>
      </c>
      <c r="N113" s="243">
        <f>J113*'Factores de conversión'!$C$46/1000</f>
        <v>6.3982277564102565</v>
      </c>
    </row>
    <row r="114" spans="1:14" x14ac:dyDescent="0.25">
      <c r="A114" s="197" t="s">
        <v>1351</v>
      </c>
      <c r="B114" s="172"/>
      <c r="C114" s="197" t="s">
        <v>1171</v>
      </c>
      <c r="D114" s="172" t="s">
        <v>1197</v>
      </c>
      <c r="E114" s="172" t="s">
        <v>1166</v>
      </c>
      <c r="F114" s="172" t="s">
        <v>1165</v>
      </c>
      <c r="G114" s="172" t="s">
        <v>1119</v>
      </c>
      <c r="H114" s="172"/>
      <c r="I114" s="172" t="s">
        <v>1168</v>
      </c>
      <c r="J114" s="173">
        <v>1775.4999999999998</v>
      </c>
      <c r="K114" s="172">
        <v>1384.8899999999999</v>
      </c>
      <c r="L114" s="173">
        <v>19298.91304347826</v>
      </c>
      <c r="M114" s="172">
        <f t="shared" si="1"/>
        <v>19.57409822184589</v>
      </c>
      <c r="N114" s="243">
        <f>J114*'Factores de conversión'!$C$46/1000</f>
        <v>4.3801584999999994</v>
      </c>
    </row>
    <row r="115" spans="1:14" x14ac:dyDescent="0.25">
      <c r="A115" s="197" t="s">
        <v>1351</v>
      </c>
      <c r="B115" s="172"/>
      <c r="C115" s="197" t="s">
        <v>1171</v>
      </c>
      <c r="D115" s="172" t="s">
        <v>1201</v>
      </c>
      <c r="E115" s="172" t="s">
        <v>1166</v>
      </c>
      <c r="F115" s="172" t="s">
        <v>1165</v>
      </c>
      <c r="G115" s="172" t="s">
        <v>1119</v>
      </c>
      <c r="H115" s="172"/>
      <c r="I115" s="172" t="s">
        <v>1168</v>
      </c>
      <c r="J115" s="173">
        <v>2254.7435897435898</v>
      </c>
      <c r="K115" s="172">
        <v>1758.7000000000003</v>
      </c>
      <c r="L115" s="173">
        <v>24508.082497212938</v>
      </c>
      <c r="M115" s="172">
        <f t="shared" si="1"/>
        <v>24.857545756529667</v>
      </c>
      <c r="N115" s="243">
        <f>J115*'Factores de conversión'!$C$46/1000</f>
        <v>5.5624524358974359</v>
      </c>
    </row>
    <row r="116" spans="1:14" x14ac:dyDescent="0.25">
      <c r="A116" s="197" t="s">
        <v>1351</v>
      </c>
      <c r="B116" s="172"/>
      <c r="C116" s="197" t="s">
        <v>1171</v>
      </c>
      <c r="D116" s="172" t="s">
        <v>1201</v>
      </c>
      <c r="E116" s="172" t="s">
        <v>1166</v>
      </c>
      <c r="F116" s="172" t="s">
        <v>1165</v>
      </c>
      <c r="G116" s="172" t="s">
        <v>1119</v>
      </c>
      <c r="H116" s="172"/>
      <c r="I116" s="172" t="s">
        <v>1168</v>
      </c>
      <c r="J116" s="173">
        <v>1876.5384615384612</v>
      </c>
      <c r="K116" s="172">
        <v>1463.6999999999998</v>
      </c>
      <c r="L116" s="173">
        <v>20397.157190635451</v>
      </c>
      <c r="M116" s="172">
        <f t="shared" si="1"/>
        <v>20.688002344818599</v>
      </c>
      <c r="N116" s="243">
        <f>J116*'Factores de conversión'!$C$46/1000</f>
        <v>4.6294203846153845</v>
      </c>
    </row>
    <row r="117" spans="1:14" x14ac:dyDescent="0.25">
      <c r="A117" s="197" t="s">
        <v>1351</v>
      </c>
      <c r="B117" s="172"/>
      <c r="C117" s="197" t="s">
        <v>1172</v>
      </c>
      <c r="D117" s="172" t="s">
        <v>1198</v>
      </c>
      <c r="E117" s="172" t="s">
        <v>1166</v>
      </c>
      <c r="F117" s="172" t="s">
        <v>1165</v>
      </c>
      <c r="G117" s="172" t="s">
        <v>1119</v>
      </c>
      <c r="H117" s="172"/>
      <c r="I117" s="172" t="s">
        <v>1168</v>
      </c>
      <c r="J117" s="173">
        <v>2792.564102564103</v>
      </c>
      <c r="K117" s="172">
        <v>2178.2000000000003</v>
      </c>
      <c r="L117" s="173">
        <v>19542.086092121088</v>
      </c>
      <c r="M117" s="172">
        <f t="shared" si="1"/>
        <v>30.78677782843744</v>
      </c>
      <c r="N117" s="243">
        <f>J117*'Factores de conversión'!$C$46/1000</f>
        <v>6.8892556410256418</v>
      </c>
    </row>
    <row r="118" spans="1:14" x14ac:dyDescent="0.25">
      <c r="A118" s="197" t="s">
        <v>1351</v>
      </c>
      <c r="B118" s="172"/>
      <c r="C118" s="197" t="s">
        <v>1172</v>
      </c>
      <c r="D118" s="172" t="s">
        <v>1197</v>
      </c>
      <c r="E118" s="172" t="s">
        <v>1166</v>
      </c>
      <c r="F118" s="172" t="s">
        <v>1165</v>
      </c>
      <c r="G118" s="172" t="s">
        <v>1119</v>
      </c>
      <c r="H118" s="172"/>
      <c r="I118" s="172" t="s">
        <v>1168</v>
      </c>
      <c r="J118" s="173">
        <v>3182.1794871794878</v>
      </c>
      <c r="K118" s="172">
        <v>2482.1000000000004</v>
      </c>
      <c r="L118" s="173">
        <v>34588.907469342259</v>
      </c>
      <c r="M118" s="172">
        <f t="shared" si="1"/>
        <v>35.082114244773017</v>
      </c>
      <c r="N118" s="243">
        <f>J118*'Factores de conversión'!$C$46/1000</f>
        <v>7.8504367948717961</v>
      </c>
    </row>
    <row r="119" spans="1:14" x14ac:dyDescent="0.25">
      <c r="A119" s="197" t="s">
        <v>1351</v>
      </c>
      <c r="B119" s="172"/>
      <c r="C119" s="197" t="s">
        <v>1172</v>
      </c>
      <c r="D119" s="172" t="s">
        <v>1194</v>
      </c>
      <c r="E119" s="172" t="s">
        <v>1166</v>
      </c>
      <c r="F119" s="172" t="s">
        <v>1165</v>
      </c>
      <c r="G119" s="172" t="s">
        <v>1119</v>
      </c>
      <c r="H119" s="172"/>
      <c r="I119" s="172" t="s">
        <v>1168</v>
      </c>
      <c r="J119" s="173">
        <v>2721.6153846153843</v>
      </c>
      <c r="K119" s="172">
        <v>2122.8599999999997</v>
      </c>
      <c r="L119" s="173">
        <v>33600.189933523267</v>
      </c>
      <c r="M119" s="172">
        <f t="shared" si="1"/>
        <v>30.004599752491366</v>
      </c>
      <c r="N119" s="243">
        <f>J119*'Factores de conversión'!$C$46/1000</f>
        <v>6.7142251538461535</v>
      </c>
    </row>
    <row r="120" spans="1:14" x14ac:dyDescent="0.25">
      <c r="A120" s="197" t="s">
        <v>1351</v>
      </c>
      <c r="B120" s="172"/>
      <c r="C120" s="197" t="s">
        <v>1172</v>
      </c>
      <c r="D120" s="172" t="s">
        <v>1202</v>
      </c>
      <c r="E120" s="172" t="s">
        <v>1166</v>
      </c>
      <c r="F120" s="172" t="s">
        <v>1165</v>
      </c>
      <c r="G120" s="172" t="s">
        <v>1119</v>
      </c>
      <c r="H120" s="172"/>
      <c r="I120" s="172" t="s">
        <v>1168</v>
      </c>
      <c r="J120" s="173">
        <v>2521.3974358974356</v>
      </c>
      <c r="K120" s="172">
        <v>1966.6899999999998</v>
      </c>
      <c r="L120" s="173">
        <v>17644.48870467065</v>
      </c>
      <c r="M120" s="172">
        <f t="shared" si="1"/>
        <v>27.797285872467917</v>
      </c>
      <c r="N120" s="243">
        <f>J120*'Factores de conversión'!$C$46/1000</f>
        <v>6.2202874743589733</v>
      </c>
    </row>
    <row r="121" spans="1:14" x14ac:dyDescent="0.25">
      <c r="A121" s="197" t="s">
        <v>1351</v>
      </c>
      <c r="B121" s="172"/>
      <c r="C121" s="197" t="s">
        <v>1172</v>
      </c>
      <c r="D121" s="172" t="s">
        <v>1202</v>
      </c>
      <c r="E121" s="172" t="s">
        <v>1166</v>
      </c>
      <c r="F121" s="172" t="s">
        <v>1165</v>
      </c>
      <c r="G121" s="172" t="s">
        <v>1119</v>
      </c>
      <c r="H121" s="172"/>
      <c r="I121" s="172" t="s">
        <v>1168</v>
      </c>
      <c r="J121" s="173">
        <v>2201.1538461538462</v>
      </c>
      <c r="K121" s="172">
        <v>1716.9</v>
      </c>
      <c r="L121" s="173">
        <v>15403.455886311031</v>
      </c>
      <c r="M121" s="172">
        <f t="shared" si="1"/>
        <v>24.266742656158407</v>
      </c>
      <c r="N121" s="243">
        <f>J121*'Factores de conversión'!$C$46/1000</f>
        <v>5.4302465384615388</v>
      </c>
    </row>
    <row r="122" spans="1:14" x14ac:dyDescent="0.25">
      <c r="A122" s="197" t="s">
        <v>1351</v>
      </c>
      <c r="B122" s="172"/>
      <c r="C122" s="197" t="s">
        <v>1172</v>
      </c>
      <c r="D122" s="172" t="s">
        <v>1197</v>
      </c>
      <c r="E122" s="172" t="s">
        <v>1166</v>
      </c>
      <c r="F122" s="172" t="s">
        <v>1165</v>
      </c>
      <c r="G122" s="172" t="s">
        <v>1119</v>
      </c>
      <c r="H122" s="172"/>
      <c r="I122" s="172" t="s">
        <v>1168</v>
      </c>
      <c r="J122" s="173">
        <v>3437.9102564102564</v>
      </c>
      <c r="K122" s="172">
        <v>2681.57</v>
      </c>
      <c r="L122" s="173">
        <v>37368.589743589742</v>
      </c>
      <c r="M122" s="172">
        <f t="shared" si="1"/>
        <v>37.901432293362859</v>
      </c>
      <c r="N122" s="243">
        <f>J122*'Factores de conversión'!$C$46/1000</f>
        <v>8.4813246025641025</v>
      </c>
    </row>
    <row r="123" spans="1:14" x14ac:dyDescent="0.25">
      <c r="A123" s="197" t="s">
        <v>1351</v>
      </c>
      <c r="B123" s="172"/>
      <c r="C123" s="197" t="s">
        <v>1173</v>
      </c>
      <c r="D123" s="172" t="s">
        <v>1198</v>
      </c>
      <c r="E123" s="172" t="s">
        <v>1166</v>
      </c>
      <c r="F123" s="172" t="s">
        <v>1165</v>
      </c>
      <c r="G123" s="172" t="s">
        <v>1119</v>
      </c>
      <c r="H123" s="172"/>
      <c r="I123" s="172" t="s">
        <v>1168</v>
      </c>
      <c r="J123" s="173">
        <v>2518.833333333333</v>
      </c>
      <c r="K123" s="172">
        <v>1964.6899999999998</v>
      </c>
      <c r="L123" s="173">
        <v>17626.545369722415</v>
      </c>
      <c r="M123" s="172">
        <f t="shared" si="1"/>
        <v>27.769017781541063</v>
      </c>
      <c r="N123" s="243">
        <f>J123*'Factores de conversión'!$C$46/1000</f>
        <v>6.2139618333333324</v>
      </c>
    </row>
    <row r="124" spans="1:14" x14ac:dyDescent="0.25">
      <c r="A124" s="197" t="s">
        <v>1351</v>
      </c>
      <c r="B124" s="172"/>
      <c r="C124" s="197" t="s">
        <v>1173</v>
      </c>
      <c r="D124" s="172" t="s">
        <v>1198</v>
      </c>
      <c r="E124" s="172" t="s">
        <v>1166</v>
      </c>
      <c r="F124" s="172" t="s">
        <v>1165</v>
      </c>
      <c r="G124" s="172" t="s">
        <v>1119</v>
      </c>
      <c r="H124" s="172"/>
      <c r="I124" s="172" t="s">
        <v>1168</v>
      </c>
      <c r="J124" s="173">
        <v>3054.0897435897432</v>
      </c>
      <c r="K124" s="172">
        <v>2382.1899999999996</v>
      </c>
      <c r="L124" s="173">
        <v>21372.216540166155</v>
      </c>
      <c r="M124" s="172">
        <f t="shared" si="1"/>
        <v>33.669981762521978</v>
      </c>
      <c r="N124" s="243">
        <f>J124*'Factores de conversión'!$C$46/1000</f>
        <v>7.5344393974358965</v>
      </c>
    </row>
    <row r="125" spans="1:14" x14ac:dyDescent="0.25">
      <c r="A125" s="197" t="s">
        <v>1351</v>
      </c>
      <c r="B125" s="172"/>
      <c r="C125" s="197" t="s">
        <v>1173</v>
      </c>
      <c r="D125" s="172" t="s">
        <v>1198</v>
      </c>
      <c r="E125" s="172" t="s">
        <v>1166</v>
      </c>
      <c r="F125" s="172" t="s">
        <v>1165</v>
      </c>
      <c r="G125" s="172" t="s">
        <v>1119</v>
      </c>
      <c r="H125" s="172"/>
      <c r="I125" s="172" t="s">
        <v>1168</v>
      </c>
      <c r="J125" s="173">
        <v>4493.2307692307686</v>
      </c>
      <c r="K125" s="172">
        <v>3504.72</v>
      </c>
      <c r="L125" s="173">
        <v>31443.182429886416</v>
      </c>
      <c r="M125" s="172">
        <f t="shared" si="1"/>
        <v>49.535871816583068</v>
      </c>
      <c r="N125" s="243">
        <f>J125*'Factores de conversión'!$C$46/1000</f>
        <v>11.084800307692307</v>
      </c>
    </row>
    <row r="126" spans="1:14" x14ac:dyDescent="0.25">
      <c r="A126" s="197" t="s">
        <v>1351</v>
      </c>
      <c r="B126" s="172"/>
      <c r="C126" s="197" t="s">
        <v>1173</v>
      </c>
      <c r="D126" s="172" t="s">
        <v>1198</v>
      </c>
      <c r="E126" s="172" t="s">
        <v>1166</v>
      </c>
      <c r="F126" s="172" t="s">
        <v>1165</v>
      </c>
      <c r="G126" s="172" t="s">
        <v>1119</v>
      </c>
      <c r="H126" s="172"/>
      <c r="I126" s="172" t="s">
        <v>1168</v>
      </c>
      <c r="J126" s="173">
        <v>1711.5384615384614</v>
      </c>
      <c r="K126" s="172">
        <v>1335</v>
      </c>
      <c r="L126" s="173">
        <v>11977.176077945847</v>
      </c>
      <c r="M126" s="172">
        <f t="shared" si="1"/>
        <v>18.868950693675501</v>
      </c>
      <c r="N126" s="243">
        <f>J126*'Factores de conversión'!$C$46/1000</f>
        <v>4.2223653846153848</v>
      </c>
    </row>
    <row r="127" spans="1:14" x14ac:dyDescent="0.25">
      <c r="A127" s="197" t="s">
        <v>1351</v>
      </c>
      <c r="B127" s="172"/>
      <c r="C127" s="197" t="s">
        <v>1173</v>
      </c>
      <c r="D127" s="172" t="s">
        <v>1201</v>
      </c>
      <c r="E127" s="172" t="s">
        <v>1166</v>
      </c>
      <c r="F127" s="172" t="s">
        <v>1165</v>
      </c>
      <c r="G127" s="172" t="s">
        <v>1119</v>
      </c>
      <c r="H127" s="172"/>
      <c r="I127" s="172" t="s">
        <v>1168</v>
      </c>
      <c r="J127" s="173">
        <v>2019.6282051282046</v>
      </c>
      <c r="K127" s="172">
        <v>1575.3099999999997</v>
      </c>
      <c r="L127" s="173">
        <v>21952.480490523965</v>
      </c>
      <c r="M127" s="172">
        <f t="shared" si="1"/>
        <v>22.265503158991724</v>
      </c>
      <c r="N127" s="243">
        <f>J127*'Factores de conversión'!$C$46/1000</f>
        <v>4.9824227820512803</v>
      </c>
    </row>
    <row r="128" spans="1:14" x14ac:dyDescent="0.25">
      <c r="A128" s="197" t="s">
        <v>1351</v>
      </c>
      <c r="B128" s="172"/>
      <c r="C128" s="197" t="s">
        <v>1173</v>
      </c>
      <c r="D128" s="172" t="s">
        <v>1201</v>
      </c>
      <c r="E128" s="172" t="s">
        <v>1166</v>
      </c>
      <c r="F128" s="172" t="s">
        <v>1165</v>
      </c>
      <c r="G128" s="172" t="s">
        <v>1119</v>
      </c>
      <c r="H128" s="172"/>
      <c r="I128" s="172" t="s">
        <v>1168</v>
      </c>
      <c r="J128" s="173">
        <v>1365.7564102564102</v>
      </c>
      <c r="K128" s="172">
        <v>1065.29</v>
      </c>
      <c r="L128" s="173">
        <v>14845.178372352284</v>
      </c>
      <c r="M128" s="172">
        <f t="shared" si="1"/>
        <v>15.056857291734513</v>
      </c>
      <c r="N128" s="243">
        <f>J128*'Factores de conversión'!$C$46/1000</f>
        <v>3.3693210641025639</v>
      </c>
    </row>
    <row r="129" spans="1:14" x14ac:dyDescent="0.25">
      <c r="A129" s="197" t="s">
        <v>1351</v>
      </c>
      <c r="B129" s="172"/>
      <c r="C129" s="197" t="s">
        <v>1173</v>
      </c>
      <c r="D129" s="172" t="s">
        <v>1201</v>
      </c>
      <c r="E129" s="172" t="s">
        <v>1166</v>
      </c>
      <c r="F129" s="172" t="s">
        <v>1165</v>
      </c>
      <c r="G129" s="172" t="s">
        <v>1119</v>
      </c>
      <c r="H129" s="172"/>
      <c r="I129" s="172" t="s">
        <v>1168</v>
      </c>
      <c r="J129" s="173">
        <v>2987.1923076923081</v>
      </c>
      <c r="K129" s="172">
        <v>2330.0100000000002</v>
      </c>
      <c r="L129" s="173">
        <v>32469.481605351179</v>
      </c>
      <c r="M129" s="172">
        <f t="shared" si="1"/>
        <v>32.932467270240352</v>
      </c>
      <c r="N129" s="243">
        <f>J129*'Factores de conversión'!$C$46/1000</f>
        <v>7.3694034230769239</v>
      </c>
    </row>
    <row r="130" spans="1:14" x14ac:dyDescent="0.25">
      <c r="A130" s="197" t="s">
        <v>1351</v>
      </c>
      <c r="B130" s="172"/>
      <c r="C130" s="197" t="s">
        <v>1174</v>
      </c>
      <c r="D130" s="172" t="s">
        <v>1194</v>
      </c>
      <c r="E130" s="172" t="s">
        <v>1166</v>
      </c>
      <c r="F130" s="172" t="s">
        <v>1165</v>
      </c>
      <c r="G130" s="172" t="s">
        <v>1119</v>
      </c>
      <c r="H130" s="172"/>
      <c r="I130" s="172" t="s">
        <v>1168</v>
      </c>
      <c r="J130" s="173">
        <v>991.35897435897436</v>
      </c>
      <c r="K130" s="172">
        <v>773.26</v>
      </c>
      <c r="L130" s="173">
        <v>12238.999683444128</v>
      </c>
      <c r="M130" s="172">
        <f t="shared" si="1"/>
        <v>10.929291995049827</v>
      </c>
      <c r="N130" s="243">
        <f>J130*'Factores de conversión'!$C$46/1000</f>
        <v>2.4456825897435897</v>
      </c>
    </row>
    <row r="131" spans="1:14" x14ac:dyDescent="0.25">
      <c r="A131" s="197" t="s">
        <v>1351</v>
      </c>
      <c r="B131" s="172"/>
      <c r="C131" s="197" t="s">
        <v>1175</v>
      </c>
      <c r="D131" s="172" t="s">
        <v>1198</v>
      </c>
      <c r="E131" s="172" t="s">
        <v>1166</v>
      </c>
      <c r="F131" s="172" t="s">
        <v>1165</v>
      </c>
      <c r="G131" s="172" t="s">
        <v>1119</v>
      </c>
      <c r="H131" s="172"/>
      <c r="I131" s="172" t="s">
        <v>1168</v>
      </c>
      <c r="J131" s="173">
        <v>5965.6282051282042</v>
      </c>
      <c r="K131" s="172">
        <v>4653.1899999999996</v>
      </c>
      <c r="L131" s="173">
        <v>41746.873373885261</v>
      </c>
      <c r="M131" s="172">
        <f t="shared" si="1"/>
        <v>65.768399009965464</v>
      </c>
      <c r="N131" s="243">
        <f>J131*'Factores de conversión'!$C$46/1000</f>
        <v>14.717204782051279</v>
      </c>
    </row>
    <row r="132" spans="1:14" x14ac:dyDescent="0.25">
      <c r="A132" s="197" t="s">
        <v>1351</v>
      </c>
      <c r="B132" s="172"/>
      <c r="C132" s="197" t="s">
        <v>1175</v>
      </c>
      <c r="D132" s="172" t="s">
        <v>1194</v>
      </c>
      <c r="E132" s="172" t="s">
        <v>1166</v>
      </c>
      <c r="F132" s="172" t="s">
        <v>1165</v>
      </c>
      <c r="G132" s="172" t="s">
        <v>1119</v>
      </c>
      <c r="H132" s="172"/>
      <c r="I132" s="172" t="s">
        <v>1168</v>
      </c>
      <c r="J132" s="173">
        <v>1632.1410256410254</v>
      </c>
      <c r="K132" s="172">
        <v>1273.07</v>
      </c>
      <c r="L132" s="173">
        <v>20149.889205444757</v>
      </c>
      <c r="M132" s="172">
        <f t="shared" si="1"/>
        <v>17.993629258125445</v>
      </c>
      <c r="N132" s="243">
        <f>J132*'Factores de conversión'!$C$46/1000</f>
        <v>4.0264919102564098</v>
      </c>
    </row>
    <row r="133" spans="1:14" x14ac:dyDescent="0.25">
      <c r="A133" s="197" t="s">
        <v>1351</v>
      </c>
      <c r="B133" s="172"/>
      <c r="C133" s="197" t="s">
        <v>1176</v>
      </c>
      <c r="D133" s="172" t="s">
        <v>1198</v>
      </c>
      <c r="E133" s="172" t="s">
        <v>1166</v>
      </c>
      <c r="F133" s="172" t="s">
        <v>1165</v>
      </c>
      <c r="G133" s="172" t="s">
        <v>1119</v>
      </c>
      <c r="H133" s="172"/>
      <c r="I133" s="172" t="s">
        <v>1168</v>
      </c>
      <c r="J133" s="173">
        <v>2975.0256410256411</v>
      </c>
      <c r="K133" s="172">
        <v>2320.52</v>
      </c>
      <c r="L133" s="173">
        <v>20818.933807037378</v>
      </c>
      <c r="M133" s="172">
        <f t="shared" si="1"/>
        <v>32.798335178792414</v>
      </c>
      <c r="N133" s="243">
        <f>J133*'Factores de conversión'!$C$46/1000</f>
        <v>7.339388256410257</v>
      </c>
    </row>
    <row r="134" spans="1:14" x14ac:dyDescent="0.25">
      <c r="A134" s="197" t="s">
        <v>1351</v>
      </c>
      <c r="B134" s="172"/>
      <c r="C134" s="197" t="s">
        <v>1177</v>
      </c>
      <c r="D134" s="172" t="s">
        <v>1198</v>
      </c>
      <c r="E134" s="172" t="s">
        <v>1166</v>
      </c>
      <c r="F134" s="172" t="s">
        <v>1165</v>
      </c>
      <c r="G134" s="172" t="s">
        <v>1119</v>
      </c>
      <c r="H134" s="172"/>
      <c r="I134" s="172" t="s">
        <v>1168</v>
      </c>
      <c r="J134" s="173">
        <v>2454.5</v>
      </c>
      <c r="K134" s="172">
        <v>1914.51</v>
      </c>
      <c r="L134" s="173">
        <v>17176.347095871239</v>
      </c>
      <c r="M134" s="172">
        <f t="shared" ref="M134:M169" si="2">(J134/1181)*13.02</f>
        <v>27.05977138018628</v>
      </c>
      <c r="N134" s="243">
        <f>J134*'Factores de conversión'!$C$46/1000</f>
        <v>6.0552515000000007</v>
      </c>
    </row>
    <row r="135" spans="1:14" x14ac:dyDescent="0.25">
      <c r="A135" s="197" t="s">
        <v>1351</v>
      </c>
      <c r="B135" s="172"/>
      <c r="C135" s="197" t="s">
        <v>1178</v>
      </c>
      <c r="D135" s="172" t="s">
        <v>1201</v>
      </c>
      <c r="E135" s="172" t="s">
        <v>1166</v>
      </c>
      <c r="F135" s="172" t="s">
        <v>1165</v>
      </c>
      <c r="G135" s="172" t="s">
        <v>1119</v>
      </c>
      <c r="H135" s="172"/>
      <c r="I135" s="172" t="s">
        <v>1168</v>
      </c>
      <c r="J135" s="173">
        <v>3631.0384615384614</v>
      </c>
      <c r="K135" s="172">
        <v>2832.21</v>
      </c>
      <c r="L135" s="173">
        <v>39467.809364548499</v>
      </c>
      <c r="M135" s="172">
        <f t="shared" si="2"/>
        <v>40.030584901973555</v>
      </c>
      <c r="N135" s="243">
        <f>J135*'Factores de conversión'!$C$46/1000</f>
        <v>8.9577718846153846</v>
      </c>
    </row>
    <row r="136" spans="1:14" x14ac:dyDescent="0.25">
      <c r="A136" s="197" t="s">
        <v>1351</v>
      </c>
      <c r="B136" s="172"/>
      <c r="C136" s="197" t="s">
        <v>1179</v>
      </c>
      <c r="D136" s="172" t="s">
        <v>1203</v>
      </c>
      <c r="E136" s="172" t="s">
        <v>1166</v>
      </c>
      <c r="F136" s="172" t="s">
        <v>1165</v>
      </c>
      <c r="G136" s="172" t="s">
        <v>1119</v>
      </c>
      <c r="H136" s="172"/>
      <c r="I136" s="172" t="s">
        <v>1168</v>
      </c>
      <c r="J136" s="173">
        <v>2973.4358974358975</v>
      </c>
      <c r="K136" s="172">
        <v>2319.2800000000002</v>
      </c>
      <c r="L136" s="173">
        <v>36709.085153529602</v>
      </c>
      <c r="M136" s="172">
        <f t="shared" si="2"/>
        <v>32.780808962417765</v>
      </c>
      <c r="N136" s="243">
        <f>J136*'Factores de conversión'!$C$46/1000</f>
        <v>7.3354663589743598</v>
      </c>
    </row>
    <row r="137" spans="1:14" x14ac:dyDescent="0.25">
      <c r="A137" s="197" t="s">
        <v>1351</v>
      </c>
      <c r="B137" s="172"/>
      <c r="C137" s="197" t="s">
        <v>1180</v>
      </c>
      <c r="D137" s="172" t="s">
        <v>1194</v>
      </c>
      <c r="E137" s="172" t="s">
        <v>1166</v>
      </c>
      <c r="F137" s="172" t="s">
        <v>1165</v>
      </c>
      <c r="G137" s="172" t="s">
        <v>1119</v>
      </c>
      <c r="H137" s="172"/>
      <c r="I137" s="172" t="s">
        <v>1168</v>
      </c>
      <c r="J137" s="173">
        <v>1763.3589743589741</v>
      </c>
      <c r="K137" s="172">
        <v>1375.4199999999998</v>
      </c>
      <c r="L137" s="173">
        <v>21769.86388097499</v>
      </c>
      <c r="M137" s="172">
        <f t="shared" si="2"/>
        <v>19.440248811307235</v>
      </c>
      <c r="N137" s="243">
        <f>J137*'Factores de conversión'!$C$46/1000</f>
        <v>4.35020658974359</v>
      </c>
    </row>
    <row r="138" spans="1:14" x14ac:dyDescent="0.25">
      <c r="A138" s="197" t="s">
        <v>1351</v>
      </c>
      <c r="B138" s="172"/>
      <c r="C138" s="197" t="s">
        <v>1180</v>
      </c>
      <c r="D138" s="172" t="s">
        <v>1198</v>
      </c>
      <c r="E138" s="172" t="s">
        <v>1166</v>
      </c>
      <c r="F138" s="172" t="s">
        <v>1165</v>
      </c>
      <c r="G138" s="172" t="s">
        <v>1119</v>
      </c>
      <c r="H138" s="172"/>
      <c r="I138" s="172" t="s">
        <v>1168</v>
      </c>
      <c r="J138" s="173">
        <v>1490.0641025641025</v>
      </c>
      <c r="K138" s="172">
        <v>1162.25</v>
      </c>
      <c r="L138" s="173">
        <v>10427.32052179218</v>
      </c>
      <c r="M138" s="172">
        <f t="shared" si="2"/>
        <v>16.427294339868428</v>
      </c>
      <c r="N138" s="243">
        <f>J138*'Factores de conversión'!$C$46/1000</f>
        <v>3.6759881410256412</v>
      </c>
    </row>
    <row r="139" spans="1:14" x14ac:dyDescent="0.25">
      <c r="A139" s="197" t="s">
        <v>1351</v>
      </c>
      <c r="B139" s="172"/>
      <c r="C139" s="197" t="s">
        <v>1181</v>
      </c>
      <c r="D139" s="172" t="s">
        <v>1201</v>
      </c>
      <c r="E139" s="172" t="s">
        <v>1166</v>
      </c>
      <c r="F139" s="172" t="s">
        <v>1165</v>
      </c>
      <c r="G139" s="172" t="s">
        <v>1119</v>
      </c>
      <c r="H139" s="172"/>
      <c r="I139" s="172" t="s">
        <v>1168</v>
      </c>
      <c r="J139" s="173">
        <v>2266.9487179487182</v>
      </c>
      <c r="K139" s="172">
        <v>1768.2200000000003</v>
      </c>
      <c r="L139" s="173">
        <v>24640.746934225197</v>
      </c>
      <c r="M139" s="172">
        <f t="shared" si="2"/>
        <v>24.992101869341496</v>
      </c>
      <c r="N139" s="243">
        <f>J139*'Factores de conversión'!$C$46/1000</f>
        <v>5.5925624871794879</v>
      </c>
    </row>
    <row r="140" spans="1:14" x14ac:dyDescent="0.25">
      <c r="A140" s="197" t="s">
        <v>1351</v>
      </c>
      <c r="B140" s="172"/>
      <c r="C140" s="197" t="s">
        <v>1182</v>
      </c>
      <c r="D140" s="172" t="s">
        <v>1204</v>
      </c>
      <c r="E140" s="172" t="s">
        <v>1166</v>
      </c>
      <c r="F140" s="172" t="s">
        <v>1165</v>
      </c>
      <c r="G140" s="172" t="s">
        <v>1119</v>
      </c>
      <c r="H140" s="172"/>
      <c r="I140" s="172" t="s">
        <v>1168</v>
      </c>
      <c r="J140" s="173">
        <v>2706.7051282051279</v>
      </c>
      <c r="K140" s="172">
        <v>2111.23</v>
      </c>
      <c r="L140" s="173">
        <v>18941.253521379484</v>
      </c>
      <c r="M140" s="172">
        <f t="shared" si="2"/>
        <v>29.840220803751709</v>
      </c>
      <c r="N140" s="243">
        <f>J140*'Factores de conversión'!$C$46/1000</f>
        <v>6.6774415512820502</v>
      </c>
    </row>
    <row r="141" spans="1:14" x14ac:dyDescent="0.25">
      <c r="A141" s="197" t="s">
        <v>1351</v>
      </c>
      <c r="B141" s="172"/>
      <c r="C141" s="197" t="s">
        <v>1183</v>
      </c>
      <c r="D141" s="172" t="s">
        <v>1198</v>
      </c>
      <c r="E141" s="172" t="s">
        <v>1166</v>
      </c>
      <c r="F141" s="172" t="s">
        <v>1165</v>
      </c>
      <c r="G141" s="172" t="s">
        <v>1119</v>
      </c>
      <c r="H141" s="172"/>
      <c r="I141" s="172" t="s">
        <v>1168</v>
      </c>
      <c r="J141" s="173">
        <v>2229.4230769230767</v>
      </c>
      <c r="K141" s="172">
        <v>1738.95</v>
      </c>
      <c r="L141" s="173">
        <v>15601.281154115302</v>
      </c>
      <c r="M141" s="172">
        <f t="shared" si="2"/>
        <v>24.578398358626973</v>
      </c>
      <c r="N141" s="243">
        <f>J141*'Factores de conversión'!$C$46/1000</f>
        <v>5.4999867307692298</v>
      </c>
    </row>
    <row r="142" spans="1:14" x14ac:dyDescent="0.25">
      <c r="A142" s="197" t="s">
        <v>1351</v>
      </c>
      <c r="B142" s="172"/>
      <c r="C142" s="197" t="s">
        <v>1183</v>
      </c>
      <c r="D142" s="172" t="s">
        <v>1198</v>
      </c>
      <c r="E142" s="172" t="s">
        <v>1166</v>
      </c>
      <c r="F142" s="172" t="s">
        <v>1165</v>
      </c>
      <c r="G142" s="172" t="s">
        <v>1119</v>
      </c>
      <c r="H142" s="172"/>
      <c r="I142" s="172" t="s">
        <v>1168</v>
      </c>
      <c r="J142" s="173">
        <v>2606.4487179487178</v>
      </c>
      <c r="K142" s="172">
        <v>2033.03</v>
      </c>
      <c r="L142" s="173">
        <v>18239.669124903554</v>
      </c>
      <c r="M142" s="172">
        <f t="shared" si="2"/>
        <v>28.734938448511691</v>
      </c>
      <c r="N142" s="243">
        <f>J142*'Factores de conversión'!$C$46/1000</f>
        <v>6.4301089871794863</v>
      </c>
    </row>
    <row r="143" spans="1:14" x14ac:dyDescent="0.25">
      <c r="A143" s="197" t="s">
        <v>1351</v>
      </c>
      <c r="B143" s="172"/>
      <c r="C143" s="197" t="s">
        <v>1183</v>
      </c>
      <c r="D143" s="172" t="s">
        <v>1197</v>
      </c>
      <c r="E143" s="172" t="s">
        <v>1166</v>
      </c>
      <c r="F143" s="172" t="s">
        <v>1165</v>
      </c>
      <c r="G143" s="172" t="s">
        <v>1119</v>
      </c>
      <c r="H143" s="172"/>
      <c r="I143" s="172" t="s">
        <v>1168</v>
      </c>
      <c r="J143" s="173">
        <v>3750.8076923076924</v>
      </c>
      <c r="K143" s="172">
        <v>2925.63</v>
      </c>
      <c r="L143" s="173">
        <v>40769.64882943144</v>
      </c>
      <c r="M143" s="172">
        <f t="shared" si="2"/>
        <v>41.350987429166935</v>
      </c>
      <c r="N143" s="243">
        <f>J143*'Factores de conversión'!$C$46/1000</f>
        <v>9.2532425769230784</v>
      </c>
    </row>
    <row r="144" spans="1:14" x14ac:dyDescent="0.25">
      <c r="A144" s="197" t="s">
        <v>1351</v>
      </c>
      <c r="B144" s="172"/>
      <c r="C144" s="197" t="s">
        <v>1183</v>
      </c>
      <c r="D144" s="172" t="s">
        <v>1194</v>
      </c>
      <c r="E144" s="172" t="s">
        <v>1166</v>
      </c>
      <c r="F144" s="172" t="s">
        <v>1165</v>
      </c>
      <c r="G144" s="172" t="s">
        <v>1119</v>
      </c>
      <c r="H144" s="172"/>
      <c r="I144" s="172" t="s">
        <v>1168</v>
      </c>
      <c r="J144" s="173">
        <v>2902.5769230769233</v>
      </c>
      <c r="K144" s="172">
        <v>2264.0100000000002</v>
      </c>
      <c r="L144" s="173">
        <v>35834.283000949668</v>
      </c>
      <c r="M144" s="172">
        <f t="shared" si="2"/>
        <v>31.999620269654141</v>
      </c>
      <c r="N144" s="243">
        <f>J144*'Factores de conversión'!$C$46/1000</f>
        <v>7.1606572692307697</v>
      </c>
    </row>
    <row r="145" spans="1:14" x14ac:dyDescent="0.25">
      <c r="A145" s="197" t="s">
        <v>1351</v>
      </c>
      <c r="B145" s="172"/>
      <c r="C145" s="197" t="s">
        <v>1183</v>
      </c>
      <c r="D145" s="172" t="s">
        <v>1198</v>
      </c>
      <c r="E145" s="172" t="s">
        <v>1166</v>
      </c>
      <c r="F145" s="172" t="s">
        <v>1165</v>
      </c>
      <c r="G145" s="172" t="s">
        <v>1119</v>
      </c>
      <c r="H145" s="172"/>
      <c r="I145" s="172" t="s">
        <v>1168</v>
      </c>
      <c r="J145" s="173">
        <v>3793.0512820512818</v>
      </c>
      <c r="K145" s="172">
        <v>2958.58</v>
      </c>
      <c r="L145" s="173">
        <v>26543.395955572301</v>
      </c>
      <c r="M145" s="172">
        <f t="shared" si="2"/>
        <v>41.816704227186861</v>
      </c>
      <c r="N145" s="243">
        <f>J145*'Factores de conversión'!$C$46/1000</f>
        <v>9.3574575128205133</v>
      </c>
    </row>
    <row r="146" spans="1:14" x14ac:dyDescent="0.25">
      <c r="A146" s="197" t="s">
        <v>1351</v>
      </c>
      <c r="B146" s="172"/>
      <c r="C146" s="197" t="s">
        <v>1183</v>
      </c>
      <c r="D146" s="172" t="s">
        <v>1199</v>
      </c>
      <c r="E146" s="172" t="s">
        <v>1166</v>
      </c>
      <c r="F146" s="172" t="s">
        <v>1165</v>
      </c>
      <c r="G146" s="172" t="s">
        <v>1119</v>
      </c>
      <c r="H146" s="172"/>
      <c r="I146" s="172" t="s">
        <v>1168</v>
      </c>
      <c r="J146" s="173">
        <v>4581.166666666667</v>
      </c>
      <c r="K146" s="172">
        <v>3573.3100000000004</v>
      </c>
      <c r="L146" s="173">
        <v>44913.398692810464</v>
      </c>
      <c r="M146" s="172">
        <f t="shared" si="2"/>
        <v>50.505325994919566</v>
      </c>
      <c r="N146" s="243">
        <f>J146*'Factores de conversión'!$C$46/1000</f>
        <v>11.301738166666668</v>
      </c>
    </row>
    <row r="147" spans="1:14" x14ac:dyDescent="0.25">
      <c r="A147" s="197" t="s">
        <v>1351</v>
      </c>
      <c r="B147" s="172"/>
      <c r="C147" s="197" t="s">
        <v>1183</v>
      </c>
      <c r="D147" s="172" t="s">
        <v>1194</v>
      </c>
      <c r="E147" s="172" t="s">
        <v>1166</v>
      </c>
      <c r="F147" s="172" t="s">
        <v>1165</v>
      </c>
      <c r="G147" s="172" t="s">
        <v>1119</v>
      </c>
      <c r="H147" s="172"/>
      <c r="I147" s="172" t="s">
        <v>1168</v>
      </c>
      <c r="J147" s="173">
        <v>3589.0256410256411</v>
      </c>
      <c r="K147" s="172">
        <v>2799.44</v>
      </c>
      <c r="L147" s="173">
        <v>44308.95853118076</v>
      </c>
      <c r="M147" s="172">
        <f t="shared" si="2"/>
        <v>39.567412232137038</v>
      </c>
      <c r="N147" s="243">
        <f>J147*'Factores de conversión'!$C$46/1000</f>
        <v>8.8541262564102556</v>
      </c>
    </row>
    <row r="148" spans="1:14" x14ac:dyDescent="0.25">
      <c r="A148" s="197" t="s">
        <v>1351</v>
      </c>
      <c r="B148" s="172"/>
      <c r="C148" s="197" t="s">
        <v>1183</v>
      </c>
      <c r="D148" s="172" t="s">
        <v>1198</v>
      </c>
      <c r="E148" s="172" t="s">
        <v>1166</v>
      </c>
      <c r="F148" s="172" t="s">
        <v>1165</v>
      </c>
      <c r="G148" s="172" t="s">
        <v>1119</v>
      </c>
      <c r="H148" s="172"/>
      <c r="I148" s="172" t="s">
        <v>1168</v>
      </c>
      <c r="J148" s="173">
        <v>3354.1794871794868</v>
      </c>
      <c r="K148" s="172">
        <v>2616.2599999999998</v>
      </c>
      <c r="L148" s="173">
        <v>23472.214745832658</v>
      </c>
      <c r="M148" s="172">
        <f t="shared" si="2"/>
        <v>36.978337784146412</v>
      </c>
      <c r="N148" s="243">
        <f>J148*'Factores de conversión'!$C$46/1000</f>
        <v>8.2747607948717938</v>
      </c>
    </row>
    <row r="149" spans="1:14" x14ac:dyDescent="0.25">
      <c r="A149" s="197" t="s">
        <v>1351</v>
      </c>
      <c r="B149" s="172"/>
      <c r="C149" s="197" t="s">
        <v>1183</v>
      </c>
      <c r="D149" s="172" t="s">
        <v>1204</v>
      </c>
      <c r="E149" s="172" t="s">
        <v>1166</v>
      </c>
      <c r="F149" s="172" t="s">
        <v>1165</v>
      </c>
      <c r="G149" s="172" t="s">
        <v>1119</v>
      </c>
      <c r="H149" s="172"/>
      <c r="I149" s="172" t="s">
        <v>1168</v>
      </c>
      <c r="J149" s="173">
        <v>3423.102564102564</v>
      </c>
      <c r="K149" s="172">
        <v>2670.02</v>
      </c>
      <c r="L149" s="173">
        <v>23954.531589241175</v>
      </c>
      <c r="M149" s="172">
        <f t="shared" si="2"/>
        <v>37.738184068260274</v>
      </c>
      <c r="N149" s="243">
        <f>J149*'Factores de conversión'!$C$46/1000</f>
        <v>8.4447940256410252</v>
      </c>
    </row>
    <row r="150" spans="1:14" x14ac:dyDescent="0.25">
      <c r="A150" s="197" t="s">
        <v>1351</v>
      </c>
      <c r="B150" s="172"/>
      <c r="C150" s="197" t="s">
        <v>1183</v>
      </c>
      <c r="D150" s="172" t="s">
        <v>1197</v>
      </c>
      <c r="E150" s="172" t="s">
        <v>1166</v>
      </c>
      <c r="F150" s="172" t="s">
        <v>1165</v>
      </c>
      <c r="G150" s="172" t="s">
        <v>1119</v>
      </c>
      <c r="H150" s="172"/>
      <c r="I150" s="172" t="s">
        <v>1168</v>
      </c>
      <c r="J150" s="173">
        <v>2910.0641025641025</v>
      </c>
      <c r="K150" s="172">
        <v>2269.85</v>
      </c>
      <c r="L150" s="173">
        <v>31631.13154960981</v>
      </c>
      <c r="M150" s="172">
        <f t="shared" si="2"/>
        <v>32.082163095160553</v>
      </c>
      <c r="N150" s="243">
        <f>J150*'Factores de conversión'!$C$46/1000</f>
        <v>7.1791281410256413</v>
      </c>
    </row>
    <row r="151" spans="1:14" x14ac:dyDescent="0.25">
      <c r="A151" s="197" t="s">
        <v>1351</v>
      </c>
      <c r="B151" s="172"/>
      <c r="C151" s="198" t="s">
        <v>1180</v>
      </c>
      <c r="D151" s="172" t="s">
        <v>1354</v>
      </c>
      <c r="E151" s="172" t="s">
        <v>1166</v>
      </c>
      <c r="F151" s="172" t="s">
        <v>1165</v>
      </c>
      <c r="G151" s="172" t="s">
        <v>1119</v>
      </c>
      <c r="H151" s="172"/>
      <c r="I151" s="172" t="s">
        <v>1168</v>
      </c>
      <c r="J151" s="197"/>
      <c r="K151" s="197"/>
      <c r="L151" s="197"/>
      <c r="M151" s="207">
        <v>0</v>
      </c>
      <c r="N151" s="243">
        <f>J151*'Factores de conversión'!$C$46/1000</f>
        <v>0</v>
      </c>
    </row>
    <row r="152" spans="1:14" x14ac:dyDescent="0.25">
      <c r="A152" s="197" t="s">
        <v>1351</v>
      </c>
      <c r="B152" s="172"/>
      <c r="C152" s="197" t="s">
        <v>1184</v>
      </c>
      <c r="D152" s="172" t="s">
        <v>1122</v>
      </c>
      <c r="E152" s="172" t="s">
        <v>1166</v>
      </c>
      <c r="F152" s="172" t="s">
        <v>1165</v>
      </c>
      <c r="G152" s="172" t="s">
        <v>1119</v>
      </c>
      <c r="H152" s="172"/>
      <c r="I152" s="172" t="s">
        <v>1168</v>
      </c>
      <c r="J152" s="173">
        <v>2122.1666666666665</v>
      </c>
      <c r="K152" s="172">
        <v>1655.29</v>
      </c>
      <c r="L152" s="173">
        <v>27033.970276008491</v>
      </c>
      <c r="M152" s="172">
        <f t="shared" si="2"/>
        <v>23.395944115156645</v>
      </c>
      <c r="N152" s="243">
        <f>J152*'Factores de conversión'!$C$46/1000</f>
        <v>5.2353851666666671</v>
      </c>
    </row>
    <row r="153" spans="1:14" x14ac:dyDescent="0.25">
      <c r="A153" s="197" t="s">
        <v>1351</v>
      </c>
      <c r="B153" s="172"/>
      <c r="C153" s="197" t="s">
        <v>1184</v>
      </c>
      <c r="D153" s="172" t="s">
        <v>1205</v>
      </c>
      <c r="E153" s="172" t="s">
        <v>1166</v>
      </c>
      <c r="F153" s="172" t="s">
        <v>1165</v>
      </c>
      <c r="G153" s="172" t="s">
        <v>1119</v>
      </c>
      <c r="H153" s="172"/>
      <c r="I153" s="172" t="s">
        <v>1168</v>
      </c>
      <c r="J153" s="173">
        <v>2788.1025641025644</v>
      </c>
      <c r="K153" s="172">
        <v>2174.7200000000003</v>
      </c>
      <c r="L153" s="173">
        <v>19634.525099313836</v>
      </c>
      <c r="M153" s="172">
        <f t="shared" si="2"/>
        <v>30.737591350224715</v>
      </c>
      <c r="N153" s="243">
        <f>J153*'Factores de conversión'!$C$46/1000</f>
        <v>6.8782490256410265</v>
      </c>
    </row>
    <row r="154" spans="1:14" x14ac:dyDescent="0.25">
      <c r="A154" s="197" t="s">
        <v>1351</v>
      </c>
      <c r="B154" s="172"/>
      <c r="C154" s="197" t="s">
        <v>1184</v>
      </c>
      <c r="D154" s="172" t="s">
        <v>1206</v>
      </c>
      <c r="E154" s="172" t="s">
        <v>1166</v>
      </c>
      <c r="F154" s="172" t="s">
        <v>1165</v>
      </c>
      <c r="G154" s="172" t="s">
        <v>1119</v>
      </c>
      <c r="H154" s="172"/>
      <c r="I154" s="172" t="s">
        <v>1168</v>
      </c>
      <c r="J154" s="173">
        <v>1434.5256410256411</v>
      </c>
      <c r="K154" s="172">
        <v>1118.93</v>
      </c>
      <c r="L154" s="173">
        <v>10246.611721611724</v>
      </c>
      <c r="M154" s="172">
        <f t="shared" si="2"/>
        <v>15.815007490392757</v>
      </c>
      <c r="N154" s="243">
        <f>J154*'Factores de conversión'!$C$46/1000</f>
        <v>3.5389747564102567</v>
      </c>
    </row>
    <row r="155" spans="1:14" x14ac:dyDescent="0.25">
      <c r="A155" s="197" t="s">
        <v>1351</v>
      </c>
      <c r="B155" s="172"/>
      <c r="C155" s="197" t="s">
        <v>1185</v>
      </c>
      <c r="D155" s="172" t="s">
        <v>1207</v>
      </c>
      <c r="E155" s="172" t="s">
        <v>1166</v>
      </c>
      <c r="F155" s="172" t="s">
        <v>1165</v>
      </c>
      <c r="G155" s="172" t="s">
        <v>1119</v>
      </c>
      <c r="H155" s="172"/>
      <c r="I155" s="172" t="s">
        <v>1168</v>
      </c>
      <c r="J155" s="173">
        <v>2331.9615384615381</v>
      </c>
      <c r="K155" s="172">
        <v>1818.9299999999998</v>
      </c>
      <c r="L155" s="173">
        <v>31512.993762993756</v>
      </c>
      <c r="M155" s="172">
        <f t="shared" si="2"/>
        <v>25.708839314791891</v>
      </c>
      <c r="N155" s="243">
        <f>J155*'Factores de conversión'!$C$46/1000</f>
        <v>5.7529491153846148</v>
      </c>
    </row>
    <row r="156" spans="1:14" x14ac:dyDescent="0.25">
      <c r="A156" s="197" t="s">
        <v>1351</v>
      </c>
      <c r="B156" s="172"/>
      <c r="C156" s="197" t="s">
        <v>1185</v>
      </c>
      <c r="D156" s="172" t="s">
        <v>1122</v>
      </c>
      <c r="E156" s="172" t="s">
        <v>1166</v>
      </c>
      <c r="F156" s="172" t="s">
        <v>1165</v>
      </c>
      <c r="G156" s="172" t="s">
        <v>1119</v>
      </c>
      <c r="H156" s="172"/>
      <c r="I156" s="172" t="s">
        <v>1168</v>
      </c>
      <c r="J156" s="173">
        <v>179.66666666666669</v>
      </c>
      <c r="K156" s="172">
        <v>140.14000000000001</v>
      </c>
      <c r="L156" s="173">
        <v>2288.7473460721872</v>
      </c>
      <c r="M156" s="172">
        <f t="shared" si="2"/>
        <v>1.980745131244708</v>
      </c>
      <c r="N156" s="243">
        <f>J156*'Factores de conversión'!$C$46/1000</f>
        <v>0.4432376666666667</v>
      </c>
    </row>
    <row r="157" spans="1:14" x14ac:dyDescent="0.25">
      <c r="A157" s="197" t="s">
        <v>1351</v>
      </c>
      <c r="B157" s="172"/>
      <c r="C157" s="197" t="s">
        <v>1186</v>
      </c>
      <c r="D157" s="172" t="s">
        <v>1122</v>
      </c>
      <c r="E157" s="172" t="s">
        <v>1166</v>
      </c>
      <c r="F157" s="172" t="s">
        <v>1165</v>
      </c>
      <c r="G157" s="172" t="s">
        <v>1119</v>
      </c>
      <c r="H157" s="172"/>
      <c r="I157" s="172" t="s">
        <v>1168</v>
      </c>
      <c r="J157" s="173">
        <v>1415.1282051282051</v>
      </c>
      <c r="K157" s="172">
        <v>1103.8</v>
      </c>
      <c r="L157" s="173">
        <v>18027.110893352932</v>
      </c>
      <c r="M157" s="172">
        <f t="shared" si="2"/>
        <v>15.601159382531101</v>
      </c>
      <c r="N157" s="243">
        <f>J157*'Factores de conversión'!$C$46/1000</f>
        <v>3.491121282051282</v>
      </c>
    </row>
    <row r="158" spans="1:14" x14ac:dyDescent="0.25">
      <c r="A158" s="197" t="s">
        <v>1351</v>
      </c>
      <c r="B158" s="172"/>
      <c r="C158" s="197" t="s">
        <v>1186</v>
      </c>
      <c r="D158" s="172" t="s">
        <v>1208</v>
      </c>
      <c r="E158" s="172" t="s">
        <v>1166</v>
      </c>
      <c r="F158" s="172" t="s">
        <v>1165</v>
      </c>
      <c r="G158" s="172" t="s">
        <v>1119</v>
      </c>
      <c r="H158" s="172"/>
      <c r="I158" s="172" t="s">
        <v>1168</v>
      </c>
      <c r="J158" s="173">
        <v>97.333333333333329</v>
      </c>
      <c r="K158" s="172">
        <v>75.92</v>
      </c>
      <c r="L158" s="173">
        <v>1611.4790286975715</v>
      </c>
      <c r="M158" s="172">
        <f t="shared" si="2"/>
        <v>1.0730567315834036</v>
      </c>
      <c r="N158" s="243">
        <f>J158*'Factores de conversión'!$C$46/1000</f>
        <v>0.24012133333333333</v>
      </c>
    </row>
    <row r="159" spans="1:14" x14ac:dyDescent="0.25">
      <c r="A159" s="197" t="s">
        <v>1351</v>
      </c>
      <c r="B159" s="172"/>
      <c r="C159" s="197" t="s">
        <v>1187</v>
      </c>
      <c r="D159" s="172" t="s">
        <v>1209</v>
      </c>
      <c r="E159" s="172" t="s">
        <v>1166</v>
      </c>
      <c r="F159" s="172" t="s">
        <v>1165</v>
      </c>
      <c r="G159" s="172" t="s">
        <v>1119</v>
      </c>
      <c r="H159" s="172"/>
      <c r="I159" s="172" t="s">
        <v>1168</v>
      </c>
      <c r="J159" s="173">
        <v>407.01282051282044</v>
      </c>
      <c r="K159" s="172">
        <v>317.46999999999997</v>
      </c>
      <c r="L159" s="173">
        <v>6738.6228561725247</v>
      </c>
      <c r="M159" s="172">
        <f t="shared" si="2"/>
        <v>4.4871354132742773</v>
      </c>
      <c r="N159" s="243">
        <f>J159*'Factores de conversión'!$C$46/1000</f>
        <v>1.0041006282051281</v>
      </c>
    </row>
    <row r="160" spans="1:14" x14ac:dyDescent="0.25">
      <c r="A160" s="197" t="s">
        <v>1351</v>
      </c>
      <c r="B160" s="172"/>
      <c r="C160" s="197" t="s">
        <v>1188</v>
      </c>
      <c r="D160" s="172" t="s">
        <v>1210</v>
      </c>
      <c r="E160" s="172" t="s">
        <v>1166</v>
      </c>
      <c r="F160" s="172" t="s">
        <v>1165</v>
      </c>
      <c r="G160" s="172" t="s">
        <v>1119</v>
      </c>
      <c r="H160" s="172"/>
      <c r="I160" s="172" t="s">
        <v>1168</v>
      </c>
      <c r="J160" s="173">
        <v>44.88461538461538</v>
      </c>
      <c r="K160" s="172">
        <v>35.01</v>
      </c>
      <c r="L160" s="173">
        <v>743.12277126846652</v>
      </c>
      <c r="M160" s="172">
        <f t="shared" si="2"/>
        <v>0.49483293167459125</v>
      </c>
      <c r="N160" s="243">
        <f>J160*'Factores de conversión'!$C$46/1000</f>
        <v>0.11073034615384614</v>
      </c>
    </row>
    <row r="161" spans="1:14" x14ac:dyDescent="0.25">
      <c r="A161" s="197" t="s">
        <v>1351</v>
      </c>
      <c r="B161" s="172"/>
      <c r="C161" s="197" t="s">
        <v>1188</v>
      </c>
      <c r="D161" s="172" t="s">
        <v>1122</v>
      </c>
      <c r="E161" s="172" t="s">
        <v>1166</v>
      </c>
      <c r="F161" s="172" t="s">
        <v>1165</v>
      </c>
      <c r="G161" s="172" t="s">
        <v>1119</v>
      </c>
      <c r="H161" s="172"/>
      <c r="I161" s="172" t="s">
        <v>1168</v>
      </c>
      <c r="J161" s="173">
        <v>1959.4743589743591</v>
      </c>
      <c r="K161" s="172">
        <v>1528.39</v>
      </c>
      <c r="L161" s="173">
        <v>24961.456802221135</v>
      </c>
      <c r="M161" s="172">
        <f t="shared" si="2"/>
        <v>21.602333745847716</v>
      </c>
      <c r="N161" s="243">
        <f>J161*'Factores de conversión'!$C$46/1000</f>
        <v>4.8340232435897441</v>
      </c>
    </row>
    <row r="162" spans="1:14" x14ac:dyDescent="0.25">
      <c r="A162" s="197" t="s">
        <v>1351</v>
      </c>
      <c r="B162" s="172"/>
      <c r="C162" s="197" t="s">
        <v>1189</v>
      </c>
      <c r="D162" s="172" t="s">
        <v>1211</v>
      </c>
      <c r="E162" s="172" t="s">
        <v>1166</v>
      </c>
      <c r="F162" s="172" t="s">
        <v>1165</v>
      </c>
      <c r="G162" s="172" t="s">
        <v>1119</v>
      </c>
      <c r="H162" s="172"/>
      <c r="I162" s="172" t="s">
        <v>1168</v>
      </c>
      <c r="J162" s="173">
        <v>320.47435897435895</v>
      </c>
      <c r="K162" s="172">
        <v>249.97</v>
      </c>
      <c r="L162" s="173">
        <v>4826.4210688909479</v>
      </c>
      <c r="M162" s="172">
        <f t="shared" si="2"/>
        <v>3.5330873444929325</v>
      </c>
      <c r="N162" s="243">
        <f>J162*'Factores de conversión'!$C$46/1000</f>
        <v>0.79061024358974352</v>
      </c>
    </row>
    <row r="163" spans="1:14" x14ac:dyDescent="0.25">
      <c r="A163" s="197" t="s">
        <v>1351</v>
      </c>
      <c r="B163" s="172"/>
      <c r="C163" s="197" t="s">
        <v>1189</v>
      </c>
      <c r="D163" s="172" t="s">
        <v>1207</v>
      </c>
      <c r="E163" s="172" t="s">
        <v>1166</v>
      </c>
      <c r="F163" s="172" t="s">
        <v>1165</v>
      </c>
      <c r="G163" s="172" t="s">
        <v>1119</v>
      </c>
      <c r="H163" s="172"/>
      <c r="I163" s="172" t="s">
        <v>1168</v>
      </c>
      <c r="J163" s="173">
        <v>314.97435897435895</v>
      </c>
      <c r="K163" s="172">
        <v>245.67999999999998</v>
      </c>
      <c r="L163" s="173">
        <v>4256.4102564102559</v>
      </c>
      <c r="M163" s="172">
        <f t="shared" si="2"/>
        <v>3.4724522894548291</v>
      </c>
      <c r="N163" s="243">
        <f>J163*'Factores de conversión'!$C$46/1000</f>
        <v>0.77704174358974354</v>
      </c>
    </row>
    <row r="164" spans="1:14" x14ac:dyDescent="0.25">
      <c r="A164" s="197" t="s">
        <v>1351</v>
      </c>
      <c r="B164" s="172"/>
      <c r="C164" s="197" t="s">
        <v>1190</v>
      </c>
      <c r="D164" s="172" t="s">
        <v>1211</v>
      </c>
      <c r="E164" s="172" t="s">
        <v>1166</v>
      </c>
      <c r="F164" s="172" t="s">
        <v>1165</v>
      </c>
      <c r="G164" s="172" t="s">
        <v>1119</v>
      </c>
      <c r="H164" s="172"/>
      <c r="I164" s="172" t="s">
        <v>1168</v>
      </c>
      <c r="J164" s="173">
        <v>578.11538461538464</v>
      </c>
      <c r="K164" s="172">
        <v>450.93</v>
      </c>
      <c r="L164" s="173">
        <v>8706.5569972196481</v>
      </c>
      <c r="M164" s="172">
        <f t="shared" si="2"/>
        <v>6.3734651208232913</v>
      </c>
      <c r="N164" s="243">
        <f>J164*'Factores de conversión'!$C$46/1000</f>
        <v>1.4262106538461539</v>
      </c>
    </row>
    <row r="165" spans="1:14" x14ac:dyDescent="0.25">
      <c r="A165" s="197" t="s">
        <v>1351</v>
      </c>
      <c r="B165" s="172"/>
      <c r="C165" s="197" t="s">
        <v>1190</v>
      </c>
      <c r="D165" s="172" t="s">
        <v>1207</v>
      </c>
      <c r="E165" s="172" t="s">
        <v>1166</v>
      </c>
      <c r="F165" s="172" t="s">
        <v>1165</v>
      </c>
      <c r="G165" s="172" t="s">
        <v>1119</v>
      </c>
      <c r="H165" s="172"/>
      <c r="I165" s="172" t="s">
        <v>1168</v>
      </c>
      <c r="J165" s="173">
        <v>117.2948717948718</v>
      </c>
      <c r="K165" s="172">
        <v>91.490000000000009</v>
      </c>
      <c r="L165" s="173">
        <v>1585.065835065835</v>
      </c>
      <c r="M165" s="172">
        <f t="shared" si="2"/>
        <v>1.2931238194489676</v>
      </c>
      <c r="N165" s="243">
        <f>J165*'Factores de conversión'!$C$46/1000</f>
        <v>0.28936644871794875</v>
      </c>
    </row>
    <row r="166" spans="1:14" x14ac:dyDescent="0.25">
      <c r="A166" s="197" t="s">
        <v>1351</v>
      </c>
      <c r="B166" s="172"/>
      <c r="C166" s="197" t="s">
        <v>1191</v>
      </c>
      <c r="D166" s="172" t="s">
        <v>1207</v>
      </c>
      <c r="E166" s="172" t="s">
        <v>1166</v>
      </c>
      <c r="F166" s="172" t="s">
        <v>1165</v>
      </c>
      <c r="G166" s="172" t="s">
        <v>1119</v>
      </c>
      <c r="H166" s="172"/>
      <c r="I166" s="172" t="s">
        <v>1168</v>
      </c>
      <c r="J166" s="173">
        <v>292.20512820512818</v>
      </c>
      <c r="K166" s="172">
        <v>227.92</v>
      </c>
      <c r="L166" s="173">
        <v>3948.7179487179478</v>
      </c>
      <c r="M166" s="172">
        <f t="shared" si="2"/>
        <v>3.2214316420243594</v>
      </c>
      <c r="N166" s="243">
        <f>J166*'Factores de conversión'!$C$46/1000</f>
        <v>0.72087005128205128</v>
      </c>
    </row>
    <row r="167" spans="1:14" x14ac:dyDescent="0.25">
      <c r="A167" s="197" t="s">
        <v>1351</v>
      </c>
      <c r="B167" s="172"/>
      <c r="C167" s="197" t="s">
        <v>1192</v>
      </c>
      <c r="D167" s="172" t="s">
        <v>1121</v>
      </c>
      <c r="E167" s="172" t="s">
        <v>1166</v>
      </c>
      <c r="F167" s="172" t="s">
        <v>1165</v>
      </c>
      <c r="G167" s="172" t="s">
        <v>1119</v>
      </c>
      <c r="H167" s="172"/>
      <c r="I167" s="172" t="s">
        <v>1168</v>
      </c>
      <c r="J167" s="173">
        <v>446.85897435897436</v>
      </c>
      <c r="K167" s="172">
        <v>348.55</v>
      </c>
      <c r="L167" s="173">
        <v>7361.7623452878806</v>
      </c>
      <c r="M167" s="172">
        <f t="shared" si="2"/>
        <v>4.9264215462776004</v>
      </c>
      <c r="N167" s="243">
        <f>J167*'Factores de conversión'!$C$46/1000</f>
        <v>1.1024010897435899</v>
      </c>
    </row>
    <row r="168" spans="1:14" x14ac:dyDescent="0.25">
      <c r="A168" s="197" t="s">
        <v>1351</v>
      </c>
      <c r="B168" s="172"/>
      <c r="C168" s="197" t="s">
        <v>1193</v>
      </c>
      <c r="D168" s="172" t="s">
        <v>1212</v>
      </c>
      <c r="E168" s="172" t="s">
        <v>1213</v>
      </c>
      <c r="F168" s="172" t="s">
        <v>1165</v>
      </c>
      <c r="G168" s="172" t="s">
        <v>1119</v>
      </c>
      <c r="H168" s="172"/>
      <c r="I168" s="172" t="s">
        <v>1168</v>
      </c>
      <c r="J168" s="173">
        <v>4228.3589743589737</v>
      </c>
      <c r="K168" s="172">
        <v>3298.12</v>
      </c>
      <c r="L168" s="173">
        <v>30202.564102564098</v>
      </c>
      <c r="M168" s="172">
        <f t="shared" si="2"/>
        <v>46.615778023838985</v>
      </c>
      <c r="N168" s="243">
        <f>J168*'Factores de conversión'!$C$46/1000</f>
        <v>10.431361589743588</v>
      </c>
    </row>
    <row r="169" spans="1:14" x14ac:dyDescent="0.25">
      <c r="A169" s="197" t="s">
        <v>1351</v>
      </c>
      <c r="B169" s="172"/>
      <c r="C169" s="197" t="s">
        <v>1193</v>
      </c>
      <c r="D169" s="172" t="s">
        <v>1121</v>
      </c>
      <c r="E169" s="172" t="s">
        <v>1166</v>
      </c>
      <c r="F169" s="172" t="s">
        <v>1165</v>
      </c>
      <c r="G169" s="172" t="s">
        <v>1119</v>
      </c>
      <c r="H169" s="172"/>
      <c r="I169" s="172" t="s">
        <v>1168</v>
      </c>
      <c r="J169" s="173">
        <v>593.11538461538464</v>
      </c>
      <c r="K169" s="172">
        <v>462.63</v>
      </c>
      <c r="L169" s="173">
        <v>9771.2583956406033</v>
      </c>
      <c r="M169" s="172">
        <f t="shared" si="2"/>
        <v>6.5388334527453926</v>
      </c>
      <c r="N169" s="243">
        <f>J169*'Factores de conversión'!$C$46/1000</f>
        <v>1.463215653846154</v>
      </c>
    </row>
    <row r="170" spans="1:14" x14ac:dyDescent="0.25">
      <c r="A170" s="172" t="s">
        <v>1351</v>
      </c>
      <c r="B170" s="172"/>
      <c r="C170" s="172" t="s">
        <v>1352</v>
      </c>
      <c r="D170" s="172" t="s">
        <v>1355</v>
      </c>
      <c r="E170" s="172" t="s">
        <v>1166</v>
      </c>
      <c r="F170" s="172" t="s">
        <v>1165</v>
      </c>
      <c r="G170" s="172" t="s">
        <v>1119</v>
      </c>
      <c r="H170" s="172"/>
      <c r="I170" s="172" t="s">
        <v>1168</v>
      </c>
      <c r="J170" s="172"/>
      <c r="K170" s="172"/>
      <c r="L170" s="172"/>
      <c r="M170" s="207">
        <v>0</v>
      </c>
      <c r="N170" s="243">
        <f>J170*'Factores de conversión'!$C$46/1000</f>
        <v>0</v>
      </c>
    </row>
    <row r="171" spans="1:14" x14ac:dyDescent="0.25">
      <c r="A171" s="172" t="s">
        <v>1351</v>
      </c>
      <c r="B171" s="172"/>
      <c r="C171" s="172" t="s">
        <v>1353</v>
      </c>
      <c r="D171" s="172" t="s">
        <v>1356</v>
      </c>
      <c r="E171" s="172" t="s">
        <v>1166</v>
      </c>
      <c r="F171" s="172" t="s">
        <v>1165</v>
      </c>
      <c r="G171" s="172" t="s">
        <v>1119</v>
      </c>
      <c r="H171" s="172"/>
      <c r="I171" s="172" t="s">
        <v>1168</v>
      </c>
      <c r="J171" s="172"/>
      <c r="K171" s="172"/>
      <c r="L171" s="172"/>
      <c r="M171" s="207">
        <v>0</v>
      </c>
      <c r="N171" s="243">
        <f>J171*'Factores de conversión'!$C$46/1000</f>
        <v>0</v>
      </c>
    </row>
    <row r="172" spans="1:14" x14ac:dyDescent="0.25">
      <c r="A172" s="172" t="s">
        <v>1351</v>
      </c>
      <c r="B172" s="172"/>
      <c r="C172" s="172" t="s">
        <v>1352</v>
      </c>
      <c r="D172" s="172" t="s">
        <v>1357</v>
      </c>
      <c r="E172" s="172" t="s">
        <v>1166</v>
      </c>
      <c r="F172" s="172" t="s">
        <v>1165</v>
      </c>
      <c r="G172" s="172" t="s">
        <v>1119</v>
      </c>
      <c r="H172" s="172"/>
      <c r="I172" s="172" t="s">
        <v>1168</v>
      </c>
      <c r="J172" s="172"/>
      <c r="K172" s="172"/>
      <c r="L172" s="172"/>
      <c r="M172" s="207">
        <v>0</v>
      </c>
      <c r="N172" s="243">
        <f>J172*'Factores de conversión'!$C$46/1000</f>
        <v>0</v>
      </c>
    </row>
    <row r="173" spans="1:14" x14ac:dyDescent="0.25">
      <c r="A173" s="172" t="s">
        <v>1351</v>
      </c>
      <c r="B173" s="172"/>
      <c r="C173" s="172" t="s">
        <v>1352</v>
      </c>
      <c r="D173" s="172" t="s">
        <v>1358</v>
      </c>
      <c r="E173" s="172" t="s">
        <v>1166</v>
      </c>
      <c r="F173" s="172" t="s">
        <v>1165</v>
      </c>
      <c r="G173" s="172" t="s">
        <v>1119</v>
      </c>
      <c r="H173" s="172"/>
      <c r="I173" s="172" t="s">
        <v>1168</v>
      </c>
      <c r="J173" s="172"/>
      <c r="K173" s="172"/>
      <c r="L173" s="172"/>
      <c r="M173" s="207">
        <v>0</v>
      </c>
      <c r="N173" s="243">
        <f>J173*'Factores de conversión'!$C$46/1000</f>
        <v>0</v>
      </c>
    </row>
    <row r="174" spans="1:14" x14ac:dyDescent="0.25">
      <c r="A174" s="172" t="s">
        <v>1351</v>
      </c>
      <c r="B174" s="172"/>
      <c r="C174" s="172" t="s">
        <v>1193</v>
      </c>
      <c r="D174" s="172" t="s">
        <v>1359</v>
      </c>
      <c r="E174" s="172" t="s">
        <v>1166</v>
      </c>
      <c r="F174" s="172" t="s">
        <v>1165</v>
      </c>
      <c r="G174" s="172" t="s">
        <v>1119</v>
      </c>
      <c r="H174" s="172"/>
      <c r="I174" s="172" t="s">
        <v>1168</v>
      </c>
      <c r="J174" s="172"/>
      <c r="K174" s="172"/>
      <c r="L174" s="172"/>
      <c r="M174" s="207">
        <v>0</v>
      </c>
      <c r="N174" s="243">
        <f>J174*'Factores de conversión'!$C$46/1000</f>
        <v>0</v>
      </c>
    </row>
    <row r="175" spans="1:14" x14ac:dyDescent="0.25">
      <c r="A175" s="172" t="s">
        <v>1351</v>
      </c>
      <c r="B175" s="172"/>
      <c r="C175" s="172" t="s">
        <v>1193</v>
      </c>
      <c r="D175" s="172" t="s">
        <v>1360</v>
      </c>
      <c r="E175" s="172" t="s">
        <v>1166</v>
      </c>
      <c r="F175" s="172" t="s">
        <v>1165</v>
      </c>
      <c r="G175" s="172" t="s">
        <v>1119</v>
      </c>
      <c r="H175" s="172"/>
      <c r="I175" s="172" t="s">
        <v>1168</v>
      </c>
      <c r="J175" s="172"/>
      <c r="K175" s="172"/>
      <c r="L175" s="172"/>
      <c r="M175" s="207">
        <v>0</v>
      </c>
      <c r="N175" s="243">
        <f>J175*'Factores de conversión'!$C$46/1000</f>
        <v>0</v>
      </c>
    </row>
    <row r="176" spans="1:14" x14ac:dyDescent="0.25">
      <c r="A176" s="172" t="s">
        <v>1351</v>
      </c>
      <c r="B176" s="172"/>
      <c r="C176" s="172" t="s">
        <v>1352</v>
      </c>
      <c r="D176" s="172" t="s">
        <v>1361</v>
      </c>
      <c r="E176" s="172" t="s">
        <v>1213</v>
      </c>
      <c r="F176" s="172" t="s">
        <v>1165</v>
      </c>
      <c r="G176" s="172" t="s">
        <v>1119</v>
      </c>
      <c r="H176" s="172"/>
      <c r="I176" s="172" t="s">
        <v>1168</v>
      </c>
      <c r="J176" s="172"/>
      <c r="K176" s="172"/>
      <c r="L176" s="172"/>
      <c r="M176" s="207">
        <v>0</v>
      </c>
      <c r="N176" s="243">
        <f>J176*'Factores de conversión'!$C$46/1000</f>
        <v>0</v>
      </c>
    </row>
    <row r="177" spans="1:14" x14ac:dyDescent="0.25">
      <c r="A177" s="172" t="s">
        <v>1351</v>
      </c>
      <c r="B177" s="172"/>
      <c r="C177" s="172" t="s">
        <v>1193</v>
      </c>
      <c r="D177" s="172" t="s">
        <v>1362</v>
      </c>
      <c r="E177" s="172" t="s">
        <v>1166</v>
      </c>
      <c r="F177" s="172" t="s">
        <v>1165</v>
      </c>
      <c r="G177" s="172" t="s">
        <v>1119</v>
      </c>
      <c r="H177" s="172"/>
      <c r="I177" s="172" t="s">
        <v>1168</v>
      </c>
      <c r="J177" s="172"/>
      <c r="K177" s="172"/>
      <c r="L177" s="172"/>
      <c r="M177" s="207">
        <v>0</v>
      </c>
      <c r="N177" s="243">
        <f>J177*'Factores de conversión'!$C$46/1000</f>
        <v>0</v>
      </c>
    </row>
    <row r="178" spans="1:14" x14ac:dyDescent="0.25">
      <c r="A178" s="172" t="s">
        <v>1351</v>
      </c>
      <c r="B178" s="172"/>
      <c r="C178" s="172" t="s">
        <v>1193</v>
      </c>
      <c r="D178" s="172" t="s">
        <v>1363</v>
      </c>
      <c r="E178" s="172" t="s">
        <v>1213</v>
      </c>
      <c r="F178" s="172" t="s">
        <v>1165</v>
      </c>
      <c r="G178" s="172" t="s">
        <v>1119</v>
      </c>
      <c r="H178" s="172"/>
      <c r="I178" s="172" t="s">
        <v>1168</v>
      </c>
      <c r="J178" s="172"/>
      <c r="K178" s="172"/>
      <c r="L178" s="195"/>
      <c r="M178" s="207">
        <v>0</v>
      </c>
      <c r="N178" s="243">
        <f>J178*'Factores de conversión'!$C$46/1000</f>
        <v>0</v>
      </c>
    </row>
    <row r="179" spans="1:14" x14ac:dyDescent="0.25">
      <c r="A179" s="172" t="s">
        <v>1214</v>
      </c>
      <c r="B179" s="172" t="s">
        <v>1215</v>
      </c>
      <c r="C179" s="172" t="s">
        <v>1216</v>
      </c>
      <c r="D179" s="172" t="s">
        <v>1218</v>
      </c>
      <c r="E179" s="172" t="s">
        <v>1166</v>
      </c>
      <c r="F179" s="172" t="s">
        <v>1165</v>
      </c>
      <c r="G179" s="172" t="s">
        <v>1119</v>
      </c>
      <c r="H179" s="172"/>
      <c r="I179" s="172" t="s">
        <v>1279</v>
      </c>
      <c r="J179" s="172">
        <v>69.785884218873917</v>
      </c>
      <c r="K179" s="172">
        <v>88</v>
      </c>
      <c r="L179" s="172">
        <v>2000</v>
      </c>
      <c r="M179" s="172">
        <f>(J179/1290)*12.79</f>
        <v>0.69190810787550183</v>
      </c>
      <c r="N179" s="243">
        <f>J179*'Factores de conversión'!$C$47/1000</f>
        <v>0.15213322759714515</v>
      </c>
    </row>
    <row r="180" spans="1:14" x14ac:dyDescent="0.25">
      <c r="A180" s="172" t="s">
        <v>1214</v>
      </c>
      <c r="B180" s="172" t="s">
        <v>1215</v>
      </c>
      <c r="C180" s="172" t="s">
        <v>1216</v>
      </c>
      <c r="D180" s="172" t="s">
        <v>1219</v>
      </c>
      <c r="E180" s="172" t="s">
        <v>1166</v>
      </c>
      <c r="F180" s="172" t="s">
        <v>1165</v>
      </c>
      <c r="G180" s="172" t="s">
        <v>1119</v>
      </c>
      <c r="H180" s="172"/>
      <c r="I180" s="172" t="s">
        <v>1168</v>
      </c>
      <c r="J180" s="172">
        <v>289.56155143338958</v>
      </c>
      <c r="K180" s="172">
        <v>343.42</v>
      </c>
      <c r="L180" s="172">
        <v>3452</v>
      </c>
      <c r="M180" s="172">
        <f t="shared" ref="M180:M181" si="3">(J180/1181)*13.02</f>
        <v>3.192287383287665</v>
      </c>
      <c r="N180" s="243">
        <f>J180*'Factores de conversión'!$C$46/1000</f>
        <v>0.71434834738617214</v>
      </c>
    </row>
    <row r="181" spans="1:14" x14ac:dyDescent="0.25">
      <c r="A181" s="172" t="s">
        <v>1214</v>
      </c>
      <c r="B181" s="172" t="s">
        <v>1215</v>
      </c>
      <c r="C181" s="172" t="s">
        <v>1216</v>
      </c>
      <c r="D181" s="172" t="s">
        <v>1220</v>
      </c>
      <c r="E181" s="172" t="s">
        <v>1166</v>
      </c>
      <c r="F181" s="172" t="s">
        <v>1165</v>
      </c>
      <c r="G181" s="172" t="s">
        <v>1119</v>
      </c>
      <c r="H181" s="172"/>
      <c r="I181" s="172" t="s">
        <v>1168</v>
      </c>
      <c r="J181" s="172">
        <v>366.45868465430016</v>
      </c>
      <c r="K181" s="172">
        <v>434.61999999999995</v>
      </c>
      <c r="L181" s="172">
        <v>4959</v>
      </c>
      <c r="M181" s="172">
        <f t="shared" si="3"/>
        <v>4.0400440933098967</v>
      </c>
      <c r="N181" s="243">
        <f>J181*'Factores de conversión'!$C$46/1000</f>
        <v>0.90405357504215855</v>
      </c>
    </row>
    <row r="182" spans="1:14" x14ac:dyDescent="0.25">
      <c r="A182" s="172" t="s">
        <v>1214</v>
      </c>
      <c r="B182" s="172" t="s">
        <v>1215</v>
      </c>
      <c r="C182" s="172" t="s">
        <v>1216</v>
      </c>
      <c r="D182" s="172" t="s">
        <v>1221</v>
      </c>
      <c r="E182" s="172" t="s">
        <v>1222</v>
      </c>
      <c r="F182" s="172" t="s">
        <v>1165</v>
      </c>
      <c r="G182" s="172" t="s">
        <v>1119</v>
      </c>
      <c r="H182" s="172"/>
      <c r="I182" s="172" t="s">
        <v>1279</v>
      </c>
      <c r="J182" s="172">
        <v>0</v>
      </c>
      <c r="K182" s="172">
        <v>0</v>
      </c>
      <c r="L182" s="172">
        <v>0</v>
      </c>
      <c r="M182" s="172">
        <f>(J182/1290)*12.79</f>
        <v>0</v>
      </c>
      <c r="N182" s="243">
        <f>J182*'Factores de conversión'!$C$47/1000</f>
        <v>0</v>
      </c>
    </row>
    <row r="183" spans="1:14" x14ac:dyDescent="0.25">
      <c r="A183" s="172" t="s">
        <v>1214</v>
      </c>
      <c r="B183" s="172" t="s">
        <v>1215</v>
      </c>
      <c r="C183" s="172" t="s">
        <v>1216</v>
      </c>
      <c r="D183" s="172" t="s">
        <v>1223</v>
      </c>
      <c r="E183" s="172" t="s">
        <v>1222</v>
      </c>
      <c r="F183" s="172" t="s">
        <v>1165</v>
      </c>
      <c r="G183" s="172" t="s">
        <v>1119</v>
      </c>
      <c r="H183" s="172"/>
      <c r="I183" s="172" t="s">
        <v>1168</v>
      </c>
      <c r="J183" s="172">
        <v>1147.1753794266444</v>
      </c>
      <c r="K183" s="172">
        <v>1360.5500000000002</v>
      </c>
      <c r="L183" s="172">
        <v>12543</v>
      </c>
      <c r="M183" s="172">
        <f>(J183/1181)*13.02</f>
        <v>12.647098594525749</v>
      </c>
      <c r="N183" s="243">
        <f>J183*'Factores de conversión'!$C$46/1000</f>
        <v>2.8300816610455319</v>
      </c>
    </row>
    <row r="184" spans="1:14" x14ac:dyDescent="0.25">
      <c r="A184" s="172" t="s">
        <v>1214</v>
      </c>
      <c r="B184" s="172" t="s">
        <v>1215</v>
      </c>
      <c r="C184" s="172" t="s">
        <v>1216</v>
      </c>
      <c r="D184" s="172" t="s">
        <v>1224</v>
      </c>
      <c r="E184" s="172" t="s">
        <v>1166</v>
      </c>
      <c r="F184" s="172" t="s">
        <v>1165</v>
      </c>
      <c r="G184" s="172" t="s">
        <v>1119</v>
      </c>
      <c r="H184" s="172"/>
      <c r="I184" s="172" t="s">
        <v>1279</v>
      </c>
      <c r="J184" s="172">
        <v>285.5511498810468</v>
      </c>
      <c r="K184" s="172">
        <v>360.08</v>
      </c>
      <c r="L184" s="172">
        <v>2394</v>
      </c>
      <c r="M184" s="172">
        <f t="shared" ref="M184:M185" si="4">(J184/1290)*12.79</f>
        <v>2.8311621759523939</v>
      </c>
      <c r="N184" s="243">
        <f>J184*'Factores de conversión'!$C$47/1000</f>
        <v>0.62250150674068205</v>
      </c>
    </row>
    <row r="185" spans="1:14" x14ac:dyDescent="0.25">
      <c r="A185" s="172" t="s">
        <v>1214</v>
      </c>
      <c r="B185" s="172" t="s">
        <v>1215</v>
      </c>
      <c r="C185" s="172" t="s">
        <v>1216</v>
      </c>
      <c r="D185" s="172" t="s">
        <v>1224</v>
      </c>
      <c r="E185" s="172" t="s">
        <v>1166</v>
      </c>
      <c r="F185" s="172" t="s">
        <v>1165</v>
      </c>
      <c r="G185" s="172" t="s">
        <v>1119</v>
      </c>
      <c r="H185" s="172"/>
      <c r="I185" s="172" t="s">
        <v>1279</v>
      </c>
      <c r="J185" s="172">
        <v>24.63917525773196</v>
      </c>
      <c r="K185" s="172">
        <v>31.07</v>
      </c>
      <c r="L185" s="172">
        <v>220</v>
      </c>
      <c r="M185" s="172">
        <f t="shared" si="4"/>
        <v>0.24429073763286183</v>
      </c>
      <c r="N185" s="243">
        <f>J185*'Factores de conversión'!$C$47/1000</f>
        <v>5.3713402061855674E-2</v>
      </c>
    </row>
    <row r="186" spans="1:14" x14ac:dyDescent="0.25">
      <c r="A186" s="172" t="s">
        <v>1214</v>
      </c>
      <c r="B186" s="172" t="s">
        <v>1215</v>
      </c>
      <c r="C186" s="172" t="s">
        <v>1216</v>
      </c>
      <c r="D186" s="172" t="s">
        <v>1225</v>
      </c>
      <c r="E186" s="172" t="s">
        <v>1166</v>
      </c>
      <c r="F186" s="172" t="s">
        <v>1165</v>
      </c>
      <c r="G186" s="172" t="s">
        <v>1119</v>
      </c>
      <c r="H186" s="172"/>
      <c r="I186" s="172" t="s">
        <v>1168</v>
      </c>
      <c r="J186" s="172">
        <v>470.2023608768971</v>
      </c>
      <c r="K186" s="172">
        <v>557.66</v>
      </c>
      <c r="L186" s="172">
        <v>5754</v>
      </c>
      <c r="M186" s="172">
        <f t="shared" ref="M186:M207" si="5">(J186/1181)*13.02</f>
        <v>5.1837720056030481</v>
      </c>
      <c r="N186" s="243">
        <f>J186*'Factores de conversión'!$C$46/1000</f>
        <v>1.1599892242833052</v>
      </c>
    </row>
    <row r="187" spans="1:14" x14ac:dyDescent="0.25">
      <c r="A187" s="172" t="s">
        <v>1214</v>
      </c>
      <c r="B187" s="172" t="s">
        <v>1215</v>
      </c>
      <c r="C187" s="172" t="s">
        <v>1216</v>
      </c>
      <c r="D187" s="172" t="s">
        <v>1226</v>
      </c>
      <c r="E187" s="172" t="s">
        <v>1166</v>
      </c>
      <c r="F187" s="172" t="s">
        <v>1165</v>
      </c>
      <c r="G187" s="172" t="s">
        <v>1119</v>
      </c>
      <c r="H187" s="172"/>
      <c r="I187" s="172" t="s">
        <v>1168</v>
      </c>
      <c r="J187" s="172">
        <v>405.81787521079264</v>
      </c>
      <c r="K187" s="172">
        <v>481.3</v>
      </c>
      <c r="L187" s="172">
        <v>4359</v>
      </c>
      <c r="M187" s="172">
        <f t="shared" si="5"/>
        <v>4.4739616725186453</v>
      </c>
      <c r="N187" s="243">
        <f>J187*'Factores de conversión'!$C$46/1000</f>
        <v>1.0011526981450256</v>
      </c>
    </row>
    <row r="188" spans="1:14" x14ac:dyDescent="0.25">
      <c r="A188" s="172" t="s">
        <v>1214</v>
      </c>
      <c r="B188" s="172" t="s">
        <v>1215</v>
      </c>
      <c r="C188" s="172" t="s">
        <v>1216</v>
      </c>
      <c r="D188" s="172" t="s">
        <v>1227</v>
      </c>
      <c r="E188" s="172" t="s">
        <v>1166</v>
      </c>
      <c r="F188" s="172" t="s">
        <v>1165</v>
      </c>
      <c r="G188" s="172" t="s">
        <v>1119</v>
      </c>
      <c r="H188" s="172"/>
      <c r="I188" s="172" t="s">
        <v>1168</v>
      </c>
      <c r="J188" s="172">
        <v>517.37774030354137</v>
      </c>
      <c r="K188" s="172">
        <v>613.61</v>
      </c>
      <c r="L188" s="172">
        <v>8154</v>
      </c>
      <c r="M188" s="172">
        <f t="shared" si="5"/>
        <v>5.7038595925081363</v>
      </c>
      <c r="N188" s="243">
        <f>J188*'Factores de conversión'!$C$46/1000</f>
        <v>1.2763708853288367</v>
      </c>
    </row>
    <row r="189" spans="1:14" x14ac:dyDescent="0.25">
      <c r="A189" s="172" t="s">
        <v>1214</v>
      </c>
      <c r="B189" s="172" t="s">
        <v>1215</v>
      </c>
      <c r="C189" s="172" t="s">
        <v>1216</v>
      </c>
      <c r="D189" s="172" t="s">
        <v>1228</v>
      </c>
      <c r="E189" s="172" t="s">
        <v>1166</v>
      </c>
      <c r="F189" s="172" t="s">
        <v>1165</v>
      </c>
      <c r="G189" s="172" t="s">
        <v>1119</v>
      </c>
      <c r="H189" s="172"/>
      <c r="I189" s="172" t="s">
        <v>1168</v>
      </c>
      <c r="J189" s="172">
        <v>457.20910623946037</v>
      </c>
      <c r="K189" s="172">
        <v>542.25</v>
      </c>
      <c r="L189" s="172">
        <v>7780</v>
      </c>
      <c r="M189" s="172">
        <f t="shared" si="5"/>
        <v>5.0405271492275814</v>
      </c>
      <c r="N189" s="243">
        <f>J189*'Factores de conversión'!$C$46/1000</f>
        <v>1.1279348650927488</v>
      </c>
    </row>
    <row r="190" spans="1:14" x14ac:dyDescent="0.25">
      <c r="A190" s="172" t="s">
        <v>1214</v>
      </c>
      <c r="B190" s="172" t="s">
        <v>1215</v>
      </c>
      <c r="C190" s="172" t="s">
        <v>1216</v>
      </c>
      <c r="D190" s="172" t="s">
        <v>1229</v>
      </c>
      <c r="E190" s="172" t="s">
        <v>1166</v>
      </c>
      <c r="F190" s="172" t="s">
        <v>1165</v>
      </c>
      <c r="G190" s="172" t="s">
        <v>1119</v>
      </c>
      <c r="H190" s="172"/>
      <c r="I190" s="172" t="s">
        <v>1168</v>
      </c>
      <c r="J190" s="172">
        <v>521.31534569983137</v>
      </c>
      <c r="K190" s="172">
        <v>618.28</v>
      </c>
      <c r="L190" s="172">
        <v>8701</v>
      </c>
      <c r="M190" s="172">
        <f t="shared" si="5"/>
        <v>5.7472699415849311</v>
      </c>
      <c r="N190" s="243">
        <f>J190*'Factores de conversión'!$C$46/1000</f>
        <v>1.2860849578414841</v>
      </c>
    </row>
    <row r="191" spans="1:14" x14ac:dyDescent="0.25">
      <c r="A191" s="172" t="s">
        <v>1214</v>
      </c>
      <c r="B191" s="172" t="s">
        <v>1215</v>
      </c>
      <c r="C191" s="172" t="s">
        <v>1216</v>
      </c>
      <c r="D191" s="172" t="s">
        <v>1230</v>
      </c>
      <c r="E191" s="172" t="s">
        <v>1166</v>
      </c>
      <c r="F191" s="172" t="s">
        <v>1165</v>
      </c>
      <c r="G191" s="172" t="s">
        <v>1119</v>
      </c>
      <c r="H191" s="172"/>
      <c r="I191" s="172" t="s">
        <v>1168</v>
      </c>
      <c r="J191" s="172">
        <v>1162.4030354131535</v>
      </c>
      <c r="K191" s="172">
        <v>1378.61</v>
      </c>
      <c r="L191" s="172">
        <v>12767</v>
      </c>
      <c r="M191" s="172">
        <f t="shared" si="5"/>
        <v>12.814976732497254</v>
      </c>
      <c r="N191" s="243">
        <f>J191*'Factores de conversión'!$C$46/1000</f>
        <v>2.8676482883642498</v>
      </c>
    </row>
    <row r="192" spans="1:14" x14ac:dyDescent="0.25">
      <c r="A192" s="172" t="s">
        <v>1214</v>
      </c>
      <c r="B192" s="172" t="s">
        <v>1215</v>
      </c>
      <c r="C192" s="172" t="s">
        <v>1216</v>
      </c>
      <c r="D192" s="172" t="s">
        <v>1231</v>
      </c>
      <c r="E192" s="172" t="s">
        <v>1166</v>
      </c>
      <c r="F192" s="172" t="s">
        <v>1165</v>
      </c>
      <c r="G192" s="172" t="s">
        <v>1119</v>
      </c>
      <c r="H192" s="172"/>
      <c r="I192" s="172" t="s">
        <v>1168</v>
      </c>
      <c r="J192" s="172">
        <v>974.53625632377737</v>
      </c>
      <c r="K192" s="172">
        <v>1155.8</v>
      </c>
      <c r="L192" s="172">
        <v>10814</v>
      </c>
      <c r="M192" s="172">
        <f t="shared" si="5"/>
        <v>10.74382900705807</v>
      </c>
      <c r="N192" s="243">
        <f>J192*'Factores de conversión'!$C$46/1000</f>
        <v>2.4041809443507587</v>
      </c>
    </row>
    <row r="193" spans="1:14" x14ac:dyDescent="0.25">
      <c r="A193" s="172" t="s">
        <v>1214</v>
      </c>
      <c r="B193" s="172" t="s">
        <v>1215</v>
      </c>
      <c r="C193" s="172" t="s">
        <v>1216</v>
      </c>
      <c r="D193" s="172" t="s">
        <v>1122</v>
      </c>
      <c r="E193" s="172" t="s">
        <v>1166</v>
      </c>
      <c r="F193" s="172" t="s">
        <v>1165</v>
      </c>
      <c r="G193" s="172" t="s">
        <v>1119</v>
      </c>
      <c r="H193" s="172"/>
      <c r="I193" s="172" t="s">
        <v>1168</v>
      </c>
      <c r="J193" s="172">
        <v>232.85834738617203</v>
      </c>
      <c r="K193" s="172">
        <v>276.17</v>
      </c>
      <c r="L193" s="172">
        <v>2725</v>
      </c>
      <c r="M193" s="172">
        <f t="shared" si="5"/>
        <v>2.5671597654258762</v>
      </c>
      <c r="N193" s="243">
        <f>J193*'Factores de conversión'!$C$46/1000</f>
        <v>0.57446154300168639</v>
      </c>
    </row>
    <row r="194" spans="1:14" x14ac:dyDescent="0.25">
      <c r="A194" s="172" t="s">
        <v>1214</v>
      </c>
      <c r="B194" s="172" t="s">
        <v>1215</v>
      </c>
      <c r="C194" s="172" t="s">
        <v>1216</v>
      </c>
      <c r="D194" s="172" t="s">
        <v>1232</v>
      </c>
      <c r="E194" s="172" t="s">
        <v>1166</v>
      </c>
      <c r="F194" s="172" t="s">
        <v>1165</v>
      </c>
      <c r="G194" s="172" t="s">
        <v>1119</v>
      </c>
      <c r="H194" s="172"/>
      <c r="I194" s="172" t="s">
        <v>1168</v>
      </c>
      <c r="J194" s="172">
        <v>930.94435075885326</v>
      </c>
      <c r="K194" s="172">
        <v>1104.0999999999999</v>
      </c>
      <c r="L194" s="172">
        <v>15877</v>
      </c>
      <c r="M194" s="172">
        <f t="shared" si="5"/>
        <v>10.263247626486256</v>
      </c>
      <c r="N194" s="243">
        <f>J194*'Factores de conversión'!$C$46/1000</f>
        <v>2.296639713322091</v>
      </c>
    </row>
    <row r="195" spans="1:14" x14ac:dyDescent="0.25">
      <c r="A195" s="172" t="s">
        <v>1214</v>
      </c>
      <c r="B195" s="172" t="s">
        <v>1215</v>
      </c>
      <c r="C195" s="172" t="s">
        <v>1216</v>
      </c>
      <c r="D195" s="172" t="s">
        <v>1232</v>
      </c>
      <c r="E195" s="172" t="s">
        <v>1166</v>
      </c>
      <c r="F195" s="172" t="s">
        <v>1165</v>
      </c>
      <c r="G195" s="172" t="s">
        <v>1119</v>
      </c>
      <c r="H195" s="172"/>
      <c r="I195" s="172" t="s">
        <v>1168</v>
      </c>
      <c r="J195" s="172">
        <v>975.6239460370997</v>
      </c>
      <c r="K195" s="172">
        <v>1157.0900000000001</v>
      </c>
      <c r="L195" s="172">
        <v>16186</v>
      </c>
      <c r="M195" s="172">
        <f t="shared" si="5"/>
        <v>10.755820302627466</v>
      </c>
      <c r="N195" s="243">
        <f>J195*'Factores de conversión'!$C$46/1000</f>
        <v>2.4068642748735249</v>
      </c>
    </row>
    <row r="196" spans="1:14" x14ac:dyDescent="0.25">
      <c r="A196" s="172" t="s">
        <v>1214</v>
      </c>
      <c r="B196" s="172" t="s">
        <v>1215</v>
      </c>
      <c r="C196" s="172" t="s">
        <v>1216</v>
      </c>
      <c r="D196" s="172" t="s">
        <v>1232</v>
      </c>
      <c r="E196" s="172" t="s">
        <v>1166</v>
      </c>
      <c r="F196" s="172" t="s">
        <v>1165</v>
      </c>
      <c r="G196" s="172" t="s">
        <v>1119</v>
      </c>
      <c r="H196" s="172"/>
      <c r="I196" s="172" t="s">
        <v>1168</v>
      </c>
      <c r="J196" s="172">
        <v>943.06913996627327</v>
      </c>
      <c r="K196" s="172">
        <v>1118.48</v>
      </c>
      <c r="L196" s="172">
        <v>17133</v>
      </c>
      <c r="M196" s="172">
        <f t="shared" si="5"/>
        <v>10.396918037562132</v>
      </c>
      <c r="N196" s="243">
        <f>J196*'Factores de conversión'!$C$46/1000</f>
        <v>2.3265515682967961</v>
      </c>
    </row>
    <row r="197" spans="1:14" x14ac:dyDescent="0.25">
      <c r="A197" s="172" t="s">
        <v>1214</v>
      </c>
      <c r="B197" s="172" t="s">
        <v>1215</v>
      </c>
      <c r="C197" s="172" t="s">
        <v>1216</v>
      </c>
      <c r="D197" s="172" t="s">
        <v>1232</v>
      </c>
      <c r="E197" s="172" t="s">
        <v>1166</v>
      </c>
      <c r="F197" s="172" t="s">
        <v>1165</v>
      </c>
      <c r="G197" s="172" t="s">
        <v>1119</v>
      </c>
      <c r="H197" s="172"/>
      <c r="I197" s="172" t="s">
        <v>1168</v>
      </c>
      <c r="J197" s="172">
        <v>762.71500843170315</v>
      </c>
      <c r="K197" s="172">
        <v>904.57999999999993</v>
      </c>
      <c r="L197" s="172">
        <v>13552</v>
      </c>
      <c r="M197" s="172">
        <f t="shared" si="5"/>
        <v>8.4085939117534068</v>
      </c>
      <c r="N197" s="243">
        <f>J197*'Factores de conversión'!$C$46/1000</f>
        <v>1.8816179258010117</v>
      </c>
    </row>
    <row r="198" spans="1:14" x14ac:dyDescent="0.25">
      <c r="A198" s="172" t="s">
        <v>1214</v>
      </c>
      <c r="B198" s="172" t="s">
        <v>1215</v>
      </c>
      <c r="C198" s="172" t="s">
        <v>1216</v>
      </c>
      <c r="D198" s="172" t="s">
        <v>1126</v>
      </c>
      <c r="E198" s="172" t="s">
        <v>1166</v>
      </c>
      <c r="F198" s="172" t="s">
        <v>1165</v>
      </c>
      <c r="G198" s="172" t="s">
        <v>1119</v>
      </c>
      <c r="H198" s="172"/>
      <c r="I198" s="172" t="s">
        <v>1168</v>
      </c>
      <c r="J198" s="172">
        <v>879.29173693086</v>
      </c>
      <c r="K198" s="172">
        <v>1042.8399999999999</v>
      </c>
      <c r="L198" s="172">
        <v>12158</v>
      </c>
      <c r="M198" s="172">
        <f t="shared" si="5"/>
        <v>9.6938005206094822</v>
      </c>
      <c r="N198" s="243">
        <f>J198*'Factores de conversión'!$C$46/1000</f>
        <v>2.1692127150084315</v>
      </c>
    </row>
    <row r="199" spans="1:14" x14ac:dyDescent="0.25">
      <c r="A199" s="172" t="s">
        <v>1214</v>
      </c>
      <c r="B199" s="172" t="s">
        <v>1215</v>
      </c>
      <c r="C199" s="172" t="s">
        <v>1216</v>
      </c>
      <c r="D199" s="172" t="s">
        <v>1151</v>
      </c>
      <c r="E199" s="172" t="s">
        <v>1166</v>
      </c>
      <c r="F199" s="172" t="s">
        <v>1165</v>
      </c>
      <c r="G199" s="172" t="s">
        <v>1119</v>
      </c>
      <c r="H199" s="172"/>
      <c r="I199" s="172" t="s">
        <v>1168</v>
      </c>
      <c r="J199" s="172">
        <v>705.20236087689705</v>
      </c>
      <c r="K199" s="172">
        <v>836.36999999999989</v>
      </c>
      <c r="L199" s="172">
        <v>9607</v>
      </c>
      <c r="M199" s="172">
        <f t="shared" si="5"/>
        <v>7.7745425390492802</v>
      </c>
      <c r="N199" s="243">
        <f>J199*'Factores de conversión'!$C$46/1000</f>
        <v>1.7397342242833052</v>
      </c>
    </row>
    <row r="200" spans="1:14" x14ac:dyDescent="0.25">
      <c r="A200" s="172" t="s">
        <v>1214</v>
      </c>
      <c r="B200" s="172" t="s">
        <v>1215</v>
      </c>
      <c r="C200" s="172" t="s">
        <v>1216</v>
      </c>
      <c r="D200" s="172" t="s">
        <v>1233</v>
      </c>
      <c r="E200" s="172" t="s">
        <v>1166</v>
      </c>
      <c r="F200" s="172" t="s">
        <v>1165</v>
      </c>
      <c r="G200" s="172" t="s">
        <v>1119</v>
      </c>
      <c r="H200" s="172"/>
      <c r="I200" s="172" t="s">
        <v>1168</v>
      </c>
      <c r="J200" s="172">
        <v>970.59021922428326</v>
      </c>
      <c r="K200" s="172">
        <v>1151.1199999999999</v>
      </c>
      <c r="L200" s="172">
        <v>15854</v>
      </c>
      <c r="M200" s="172">
        <f t="shared" si="5"/>
        <v>10.700325702201665</v>
      </c>
      <c r="N200" s="243">
        <f>J200*'Factores de conversión'!$C$46/1000</f>
        <v>2.3944460708263069</v>
      </c>
    </row>
    <row r="201" spans="1:14" x14ac:dyDescent="0.25">
      <c r="A201" s="172" t="s">
        <v>1214</v>
      </c>
      <c r="B201" s="172" t="s">
        <v>1215</v>
      </c>
      <c r="C201" s="172" t="s">
        <v>1216</v>
      </c>
      <c r="D201" s="172" t="s">
        <v>1234</v>
      </c>
      <c r="E201" s="172" t="s">
        <v>1166</v>
      </c>
      <c r="F201" s="172" t="s">
        <v>1165</v>
      </c>
      <c r="G201" s="172" t="s">
        <v>1119</v>
      </c>
      <c r="H201" s="172"/>
      <c r="I201" s="172" t="s">
        <v>1168</v>
      </c>
      <c r="J201" s="172">
        <v>975.18549747048905</v>
      </c>
      <c r="K201" s="172">
        <v>1156.57</v>
      </c>
      <c r="L201" s="172">
        <v>17151</v>
      </c>
      <c r="M201" s="172">
        <f t="shared" si="5"/>
        <v>10.750986602087863</v>
      </c>
      <c r="N201" s="243">
        <f>J201*'Factores de conversión'!$C$46/1000</f>
        <v>2.4057826222596965</v>
      </c>
    </row>
    <row r="202" spans="1:14" x14ac:dyDescent="0.25">
      <c r="A202" s="172" t="s">
        <v>1214</v>
      </c>
      <c r="B202" s="172" t="s">
        <v>1215</v>
      </c>
      <c r="C202" s="172" t="s">
        <v>1216</v>
      </c>
      <c r="D202" s="172" t="s">
        <v>1235</v>
      </c>
      <c r="E202" s="172" t="s">
        <v>1222</v>
      </c>
      <c r="F202" s="172" t="s">
        <v>1165</v>
      </c>
      <c r="G202" s="172" t="s">
        <v>1119</v>
      </c>
      <c r="H202" s="172"/>
      <c r="I202" s="172" t="s">
        <v>1168</v>
      </c>
      <c r="J202" s="172">
        <v>1727.2596964586846</v>
      </c>
      <c r="K202" s="172">
        <v>2048.5299999999997</v>
      </c>
      <c r="L202" s="172">
        <v>20800</v>
      </c>
      <c r="M202" s="172">
        <f t="shared" si="5"/>
        <v>19.042270319976353</v>
      </c>
      <c r="N202" s="243">
        <f>J202*'Factores de conversión'!$C$46/1000</f>
        <v>4.2611496711635759</v>
      </c>
    </row>
    <row r="203" spans="1:14" x14ac:dyDescent="0.25">
      <c r="A203" s="172" t="s">
        <v>1214</v>
      </c>
      <c r="B203" s="172" t="s">
        <v>1215</v>
      </c>
      <c r="C203" s="172" t="s">
        <v>1216</v>
      </c>
      <c r="D203" s="172" t="s">
        <v>1236</v>
      </c>
      <c r="E203" s="172" t="s">
        <v>1222</v>
      </c>
      <c r="F203" s="172" t="s">
        <v>1165</v>
      </c>
      <c r="G203" s="172" t="s">
        <v>1119</v>
      </c>
      <c r="H203" s="172"/>
      <c r="I203" s="172" t="s">
        <v>1168</v>
      </c>
      <c r="J203" s="172">
        <v>1054.3001686340642</v>
      </c>
      <c r="K203" s="172">
        <v>1250.4000000000001</v>
      </c>
      <c r="L203" s="172">
        <v>13242</v>
      </c>
      <c r="M203" s="172">
        <f t="shared" si="5"/>
        <v>11.623190682146923</v>
      </c>
      <c r="N203" s="243">
        <f>J203*'Factores de conversión'!$C$46/1000</f>
        <v>2.6009585160202362</v>
      </c>
    </row>
    <row r="204" spans="1:14" x14ac:dyDescent="0.25">
      <c r="A204" s="172" t="s">
        <v>1214</v>
      </c>
      <c r="B204" s="172" t="s">
        <v>1215</v>
      </c>
      <c r="C204" s="172" t="s">
        <v>1216</v>
      </c>
      <c r="D204" s="172" t="s">
        <v>1237</v>
      </c>
      <c r="E204" s="172" t="s">
        <v>1222</v>
      </c>
      <c r="F204" s="172" t="s">
        <v>1165</v>
      </c>
      <c r="G204" s="172" t="s">
        <v>1119</v>
      </c>
      <c r="H204" s="172"/>
      <c r="I204" s="172" t="s">
        <v>1168</v>
      </c>
      <c r="J204" s="172">
        <v>1093.1787521079259</v>
      </c>
      <c r="K204" s="172">
        <v>1296.51</v>
      </c>
      <c r="L204" s="172">
        <v>11912</v>
      </c>
      <c r="M204" s="172">
        <f t="shared" si="5"/>
        <v>12.051809781918031</v>
      </c>
      <c r="N204" s="243">
        <f>J204*'Factores de conversión'!$C$46/1000</f>
        <v>2.6968719814502533</v>
      </c>
    </row>
    <row r="205" spans="1:14" x14ac:dyDescent="0.25">
      <c r="A205" s="172" t="s">
        <v>1214</v>
      </c>
      <c r="B205" s="172" t="s">
        <v>1215</v>
      </c>
      <c r="C205" s="172" t="s">
        <v>1216</v>
      </c>
      <c r="D205" s="172" t="s">
        <v>1238</v>
      </c>
      <c r="E205" s="172" t="s">
        <v>1222</v>
      </c>
      <c r="F205" s="172" t="s">
        <v>1165</v>
      </c>
      <c r="G205" s="172" t="s">
        <v>1119</v>
      </c>
      <c r="H205" s="172"/>
      <c r="I205" s="172" t="s">
        <v>1168</v>
      </c>
      <c r="J205" s="172">
        <v>1398.9713322091061</v>
      </c>
      <c r="K205" s="172">
        <v>1659.1799999999998</v>
      </c>
      <c r="L205" s="172">
        <v>16620</v>
      </c>
      <c r="M205" s="172">
        <f t="shared" si="5"/>
        <v>15.423037040950517</v>
      </c>
      <c r="N205" s="243">
        <f>J205*'Factores de conversión'!$C$46/1000</f>
        <v>3.4512622765598651</v>
      </c>
    </row>
    <row r="206" spans="1:14" x14ac:dyDescent="0.25">
      <c r="A206" s="172" t="s">
        <v>1214</v>
      </c>
      <c r="B206" s="172" t="s">
        <v>1215</v>
      </c>
      <c r="C206" s="172" t="s">
        <v>1216</v>
      </c>
      <c r="D206" s="172" t="s">
        <v>1239</v>
      </c>
      <c r="E206" s="172" t="s">
        <v>1222</v>
      </c>
      <c r="F206" s="172" t="s">
        <v>1165</v>
      </c>
      <c r="G206" s="172" t="s">
        <v>1119</v>
      </c>
      <c r="H206" s="172"/>
      <c r="I206" s="172" t="s">
        <v>1168</v>
      </c>
      <c r="J206" s="172">
        <v>1065.3625632377741</v>
      </c>
      <c r="K206" s="172">
        <v>1263.52</v>
      </c>
      <c r="L206" s="172">
        <v>12417</v>
      </c>
      <c r="M206" s="172">
        <f t="shared" si="5"/>
        <v>11.745148664992225</v>
      </c>
      <c r="N206" s="243">
        <f>J206*'Factores de conversión'!$C$46/1000</f>
        <v>2.6282494435075887</v>
      </c>
    </row>
    <row r="207" spans="1:14" x14ac:dyDescent="0.25">
      <c r="A207" s="172" t="s">
        <v>1214</v>
      </c>
      <c r="B207" s="172" t="s">
        <v>1215</v>
      </c>
      <c r="C207" s="172" t="s">
        <v>1216</v>
      </c>
      <c r="D207" s="172" t="s">
        <v>1126</v>
      </c>
      <c r="E207" s="172" t="s">
        <v>1166</v>
      </c>
      <c r="F207" s="172" t="s">
        <v>1165</v>
      </c>
      <c r="G207" s="172" t="s">
        <v>1119</v>
      </c>
      <c r="H207" s="172"/>
      <c r="I207" s="172" t="s">
        <v>1168</v>
      </c>
      <c r="J207" s="172">
        <v>878.24620573355833</v>
      </c>
      <c r="K207" s="172">
        <v>1041.6000000000001</v>
      </c>
      <c r="L207" s="172">
        <v>11925</v>
      </c>
      <c r="M207" s="172">
        <f t="shared" si="5"/>
        <v>9.6822740039381276</v>
      </c>
      <c r="N207" s="243">
        <f>J207*'Factores de conversión'!$C$46/1000</f>
        <v>2.1666333895446881</v>
      </c>
    </row>
    <row r="208" spans="1:14" x14ac:dyDescent="0.25">
      <c r="A208" s="172" t="s">
        <v>1214</v>
      </c>
      <c r="B208" s="172" t="s">
        <v>1215</v>
      </c>
      <c r="C208" s="172" t="s">
        <v>1216</v>
      </c>
      <c r="D208" s="172" t="s">
        <v>1240</v>
      </c>
      <c r="E208" s="172" t="s">
        <v>1222</v>
      </c>
      <c r="F208" s="172" t="s">
        <v>1165</v>
      </c>
      <c r="G208" s="172" t="s">
        <v>1119</v>
      </c>
      <c r="H208" s="172"/>
      <c r="I208" s="172" t="s">
        <v>1280</v>
      </c>
      <c r="J208" s="172">
        <f>(L208/100)*16.9</f>
        <v>2783.7679999999996</v>
      </c>
      <c r="K208" s="172">
        <v>0</v>
      </c>
      <c r="L208" s="172">
        <v>16472</v>
      </c>
      <c r="M208" s="172">
        <f>J208/1000*2.368</f>
        <v>6.591962623999998</v>
      </c>
      <c r="N208" s="243">
        <f>J208*0.372/1000</f>
        <v>1.0355616959999998</v>
      </c>
    </row>
    <row r="209" spans="1:14" x14ac:dyDescent="0.25">
      <c r="A209" s="172" t="s">
        <v>1214</v>
      </c>
      <c r="B209" s="172" t="s">
        <v>1215</v>
      </c>
      <c r="C209" s="172" t="s">
        <v>1216</v>
      </c>
      <c r="D209" s="172" t="s">
        <v>1240</v>
      </c>
      <c r="E209" s="172" t="s">
        <v>1166</v>
      </c>
      <c r="F209" s="172" t="s">
        <v>1165</v>
      </c>
      <c r="G209" s="172" t="s">
        <v>1119</v>
      </c>
      <c r="H209" s="172"/>
      <c r="I209" s="172" t="s">
        <v>1280</v>
      </c>
      <c r="J209" s="172">
        <f>(L209/100)*16.9</f>
        <v>620.73699999999985</v>
      </c>
      <c r="K209" s="172">
        <v>0</v>
      </c>
      <c r="L209" s="172">
        <v>3673</v>
      </c>
      <c r="M209" s="172">
        <f>J209/1000*2.368</f>
        <v>1.4699052159999997</v>
      </c>
      <c r="N209" s="243">
        <f>J209*0.372/1000</f>
        <v>0.23091416399999995</v>
      </c>
    </row>
    <row r="210" spans="1:14" x14ac:dyDescent="0.25">
      <c r="A210" s="172" t="s">
        <v>1214</v>
      </c>
      <c r="B210" s="172" t="s">
        <v>1215</v>
      </c>
      <c r="C210" s="172" t="s">
        <v>1216</v>
      </c>
      <c r="D210" s="172" t="s">
        <v>1235</v>
      </c>
      <c r="E210" s="172" t="s">
        <v>1222</v>
      </c>
      <c r="F210" s="172" t="s">
        <v>1165</v>
      </c>
      <c r="G210" s="172" t="s">
        <v>1119</v>
      </c>
      <c r="H210" s="172"/>
      <c r="I210" s="172" t="s">
        <v>1279</v>
      </c>
      <c r="J210" s="172">
        <v>1982.6804123711345</v>
      </c>
      <c r="K210" s="172">
        <v>2500.1600000000003</v>
      </c>
      <c r="L210" s="172">
        <v>20838</v>
      </c>
      <c r="M210" s="172">
        <f>(J210/1290)*12.79</f>
        <v>19.657738352113803</v>
      </c>
      <c r="N210" s="243">
        <f>J210*'Factores de conversión'!$C$47/1000</f>
        <v>4.3222432989690729</v>
      </c>
    </row>
    <row r="211" spans="1:14" x14ac:dyDescent="0.25">
      <c r="A211" s="172" t="s">
        <v>1214</v>
      </c>
      <c r="B211" s="172" t="s">
        <v>1215</v>
      </c>
      <c r="C211" s="172" t="s">
        <v>1216</v>
      </c>
      <c r="D211" s="172" t="s">
        <v>1235</v>
      </c>
      <c r="E211" s="172" t="s">
        <v>1222</v>
      </c>
      <c r="F211" s="172" t="s">
        <v>1165</v>
      </c>
      <c r="G211" s="172" t="s">
        <v>1119</v>
      </c>
      <c r="H211" s="172"/>
      <c r="I211" s="172" t="s">
        <v>1279</v>
      </c>
      <c r="J211" s="172">
        <v>1407.7636796193499</v>
      </c>
      <c r="K211" s="172">
        <v>1775.19</v>
      </c>
      <c r="L211" s="172">
        <v>13406</v>
      </c>
      <c r="M211" s="172">
        <f t="shared" ref="M211:M215" si="6">(J211/1290)*12.79</f>
        <v>13.957594932039909</v>
      </c>
      <c r="N211" s="243">
        <f>J211*'Factores de conversión'!$C$47/1000</f>
        <v>3.0689248215701825</v>
      </c>
    </row>
    <row r="212" spans="1:14" x14ac:dyDescent="0.25">
      <c r="A212" s="172" t="s">
        <v>1214</v>
      </c>
      <c r="B212" s="172" t="s">
        <v>1215</v>
      </c>
      <c r="C212" s="172" t="s">
        <v>1216</v>
      </c>
      <c r="D212" s="172" t="s">
        <v>1235</v>
      </c>
      <c r="E212" s="172" t="s">
        <v>1222</v>
      </c>
      <c r="F212" s="172" t="s">
        <v>1165</v>
      </c>
      <c r="G212" s="172" t="s">
        <v>1119</v>
      </c>
      <c r="H212" s="172"/>
      <c r="I212" s="172" t="s">
        <v>1279</v>
      </c>
      <c r="J212" s="172">
        <v>660.55511498810472</v>
      </c>
      <c r="K212" s="172">
        <v>832.96</v>
      </c>
      <c r="L212" s="172">
        <v>6435</v>
      </c>
      <c r="M212" s="172">
        <f t="shared" si="6"/>
        <v>6.549224744727022</v>
      </c>
      <c r="N212" s="243">
        <f>J212*'Factores de conversión'!$C$47/1000</f>
        <v>1.4400101506740683</v>
      </c>
    </row>
    <row r="213" spans="1:14" x14ac:dyDescent="0.25">
      <c r="A213" s="172" t="s">
        <v>1214</v>
      </c>
      <c r="B213" s="172" t="s">
        <v>1215</v>
      </c>
      <c r="C213" s="172" t="s">
        <v>1216</v>
      </c>
      <c r="D213" s="172" t="s">
        <v>1235</v>
      </c>
      <c r="E213" s="172" t="s">
        <v>1222</v>
      </c>
      <c r="F213" s="172" t="s">
        <v>1165</v>
      </c>
      <c r="G213" s="172" t="s">
        <v>1119</v>
      </c>
      <c r="H213" s="172"/>
      <c r="I213" s="172" t="s">
        <v>1279</v>
      </c>
      <c r="J213" s="172">
        <v>465.90800951625698</v>
      </c>
      <c r="K213" s="172">
        <v>587.51</v>
      </c>
      <c r="L213" s="172">
        <v>4511</v>
      </c>
      <c r="M213" s="172">
        <f t="shared" si="6"/>
        <v>4.6193515052038192</v>
      </c>
      <c r="N213" s="243">
        <f>J213*'Factores de conversión'!$C$47/1000</f>
        <v>1.0156794607454402</v>
      </c>
    </row>
    <row r="214" spans="1:14" x14ac:dyDescent="0.25">
      <c r="A214" s="172" t="s">
        <v>1214</v>
      </c>
      <c r="B214" s="172" t="s">
        <v>1215</v>
      </c>
      <c r="C214" s="172" t="s">
        <v>1216</v>
      </c>
      <c r="D214" s="172" t="s">
        <v>1241</v>
      </c>
      <c r="E214" s="172" t="s">
        <v>1166</v>
      </c>
      <c r="F214" s="172" t="s">
        <v>1165</v>
      </c>
      <c r="G214" s="172" t="s">
        <v>1119</v>
      </c>
      <c r="H214" s="172"/>
      <c r="I214" s="172" t="s">
        <v>1279</v>
      </c>
      <c r="J214" s="172">
        <v>62.648691514670901</v>
      </c>
      <c r="K214" s="172">
        <v>79</v>
      </c>
      <c r="L214" s="172">
        <v>697</v>
      </c>
      <c r="M214" s="172">
        <f t="shared" si="6"/>
        <v>0.62114477866096185</v>
      </c>
      <c r="N214" s="243">
        <f>J214*'Factores de conversión'!$C$47/1000</f>
        <v>0.13657414750198257</v>
      </c>
    </row>
    <row r="215" spans="1:14" x14ac:dyDescent="0.25">
      <c r="A215" s="172" t="s">
        <v>1214</v>
      </c>
      <c r="B215" s="172" t="s">
        <v>1215</v>
      </c>
      <c r="C215" s="172" t="s">
        <v>1216</v>
      </c>
      <c r="D215" s="172" t="s">
        <v>1241</v>
      </c>
      <c r="E215" s="172" t="s">
        <v>1166</v>
      </c>
      <c r="F215" s="172" t="s">
        <v>1165</v>
      </c>
      <c r="G215" s="172" t="s">
        <v>1119</v>
      </c>
      <c r="H215" s="172"/>
      <c r="I215" s="172" t="s">
        <v>1279</v>
      </c>
      <c r="J215" s="172">
        <v>43.616177636796195</v>
      </c>
      <c r="K215" s="172">
        <v>55</v>
      </c>
      <c r="L215" s="172">
        <v>501</v>
      </c>
      <c r="M215" s="172">
        <f t="shared" si="6"/>
        <v>0.43244256742218862</v>
      </c>
      <c r="N215" s="243">
        <f>J215*'Factores de conversión'!$C$47/1000</f>
        <v>9.5083267248215711E-2</v>
      </c>
    </row>
    <row r="216" spans="1:14" x14ac:dyDescent="0.25">
      <c r="A216" s="172" t="s">
        <v>1214</v>
      </c>
      <c r="B216" s="172" t="s">
        <v>1217</v>
      </c>
      <c r="C216" s="172"/>
      <c r="D216" s="172" t="s">
        <v>1242</v>
      </c>
      <c r="E216" s="172" t="s">
        <v>1167</v>
      </c>
      <c r="F216" s="172" t="s">
        <v>1165</v>
      </c>
      <c r="G216" s="172" t="s">
        <v>1119</v>
      </c>
      <c r="H216" s="172"/>
      <c r="I216" s="172" t="s">
        <v>1168</v>
      </c>
      <c r="J216" s="172">
        <v>1231</v>
      </c>
      <c r="K216" s="172"/>
      <c r="L216" s="172">
        <v>2913</v>
      </c>
      <c r="M216" s="172">
        <f t="shared" ref="M216:M274" si="7">(J216/1181)*13.02</f>
        <v>13.571227773073666</v>
      </c>
      <c r="N216" s="243">
        <f>J216*'Factores de conversión'!$C$46/1000</f>
        <v>3.036877</v>
      </c>
    </row>
    <row r="217" spans="1:14" x14ac:dyDescent="0.25">
      <c r="A217" s="172" t="s">
        <v>1214</v>
      </c>
      <c r="B217" s="172" t="s">
        <v>1217</v>
      </c>
      <c r="C217" s="172"/>
      <c r="D217" s="172" t="s">
        <v>1243</v>
      </c>
      <c r="E217" s="172" t="s">
        <v>1167</v>
      </c>
      <c r="F217" s="172" t="s">
        <v>1165</v>
      </c>
      <c r="G217" s="172" t="s">
        <v>1119</v>
      </c>
      <c r="H217" s="172"/>
      <c r="I217" s="172" t="s">
        <v>1168</v>
      </c>
      <c r="J217" s="172">
        <v>1436</v>
      </c>
      <c r="K217" s="172"/>
      <c r="L217" s="172">
        <v>10918</v>
      </c>
      <c r="M217" s="172">
        <f t="shared" si="7"/>
        <v>15.831261642675697</v>
      </c>
      <c r="N217" s="243">
        <f>J217*'Factores de conversión'!$C$46/1000</f>
        <v>3.5426120000000001</v>
      </c>
    </row>
    <row r="218" spans="1:14" x14ac:dyDescent="0.25">
      <c r="A218" s="172" t="s">
        <v>1214</v>
      </c>
      <c r="B218" s="172" t="s">
        <v>1217</v>
      </c>
      <c r="C218" s="172"/>
      <c r="D218" s="172" t="s">
        <v>1244</v>
      </c>
      <c r="E218" s="172" t="s">
        <v>1167</v>
      </c>
      <c r="F218" s="172" t="s">
        <v>1165</v>
      </c>
      <c r="G218" s="172" t="s">
        <v>1119</v>
      </c>
      <c r="H218" s="172"/>
      <c r="I218" s="172" t="s">
        <v>1168</v>
      </c>
      <c r="J218" s="172">
        <v>181</v>
      </c>
      <c r="K218" s="172"/>
      <c r="L218" s="172">
        <v>1169</v>
      </c>
      <c r="M218" s="172">
        <f t="shared" si="7"/>
        <v>1.9954445385266724</v>
      </c>
      <c r="N218" s="243">
        <f>J218*'Factores de conversión'!$C$46/1000</f>
        <v>0.44652700000000001</v>
      </c>
    </row>
    <row r="219" spans="1:14" x14ac:dyDescent="0.25">
      <c r="A219" s="172" t="s">
        <v>1214</v>
      </c>
      <c r="B219" s="172" t="s">
        <v>1217</v>
      </c>
      <c r="C219" s="172"/>
      <c r="D219" s="172" t="s">
        <v>1245</v>
      </c>
      <c r="E219" s="172" t="s">
        <v>1167</v>
      </c>
      <c r="F219" s="172" t="s">
        <v>1165</v>
      </c>
      <c r="G219" s="172" t="s">
        <v>1119</v>
      </c>
      <c r="H219" s="172"/>
      <c r="I219" s="172" t="s">
        <v>1168</v>
      </c>
      <c r="J219" s="172">
        <v>466</v>
      </c>
      <c r="K219" s="172"/>
      <c r="L219" s="172">
        <v>1097</v>
      </c>
      <c r="M219" s="172">
        <f t="shared" si="7"/>
        <v>5.1374428450465706</v>
      </c>
      <c r="N219" s="243">
        <f>J219*'Factores de conversión'!$C$46/1000</f>
        <v>1.1496220000000001</v>
      </c>
    </row>
    <row r="220" spans="1:14" x14ac:dyDescent="0.25">
      <c r="A220" s="172" t="s">
        <v>1214</v>
      </c>
      <c r="B220" s="172" t="s">
        <v>1217</v>
      </c>
      <c r="C220" s="172"/>
      <c r="D220" s="172" t="s">
        <v>1245</v>
      </c>
      <c r="E220" s="172" t="s">
        <v>1167</v>
      </c>
      <c r="F220" s="172" t="s">
        <v>1165</v>
      </c>
      <c r="G220" s="172" t="s">
        <v>1119</v>
      </c>
      <c r="H220" s="172"/>
      <c r="I220" s="172" t="s">
        <v>1168</v>
      </c>
      <c r="J220" s="172">
        <v>3225</v>
      </c>
      <c r="K220" s="172"/>
      <c r="L220" s="172">
        <v>7034</v>
      </c>
      <c r="M220" s="172">
        <f t="shared" si="7"/>
        <v>35.554191363251483</v>
      </c>
      <c r="N220" s="243">
        <f>J220*'Factores de conversión'!$C$46/1000</f>
        <v>7.9560750000000002</v>
      </c>
    </row>
    <row r="221" spans="1:14" x14ac:dyDescent="0.25">
      <c r="A221" s="172" t="s">
        <v>1214</v>
      </c>
      <c r="B221" s="172" t="s">
        <v>1217</v>
      </c>
      <c r="C221" s="172"/>
      <c r="D221" s="172" t="s">
        <v>1198</v>
      </c>
      <c r="E221" s="172" t="s">
        <v>1167</v>
      </c>
      <c r="F221" s="172" t="s">
        <v>1165</v>
      </c>
      <c r="G221" s="172" t="s">
        <v>1119</v>
      </c>
      <c r="H221" s="172"/>
      <c r="I221" s="172" t="s">
        <v>1168</v>
      </c>
      <c r="J221" s="172">
        <v>647</v>
      </c>
      <c r="K221" s="172"/>
      <c r="L221" s="172">
        <v>5313</v>
      </c>
      <c r="M221" s="172">
        <f t="shared" si="7"/>
        <v>7.1328873835732418</v>
      </c>
      <c r="N221" s="243">
        <f>J221*'Factores de conversión'!$C$46/1000</f>
        <v>1.596149</v>
      </c>
    </row>
    <row r="222" spans="1:14" x14ac:dyDescent="0.25">
      <c r="A222" s="172" t="s">
        <v>1214</v>
      </c>
      <c r="B222" s="172" t="s">
        <v>1217</v>
      </c>
      <c r="C222" s="172"/>
      <c r="D222" s="172" t="s">
        <v>1246</v>
      </c>
      <c r="E222" s="172" t="s">
        <v>1167</v>
      </c>
      <c r="F222" s="172" t="s">
        <v>1165</v>
      </c>
      <c r="G222" s="172" t="s">
        <v>1119</v>
      </c>
      <c r="H222" s="172"/>
      <c r="I222" s="172" t="s">
        <v>1168</v>
      </c>
      <c r="J222" s="172">
        <v>574</v>
      </c>
      <c r="K222" s="172"/>
      <c r="L222" s="172">
        <v>8234</v>
      </c>
      <c r="M222" s="172">
        <f t="shared" si="7"/>
        <v>6.3280948348856905</v>
      </c>
      <c r="N222" s="243">
        <f>J222*'Factores de conversión'!$C$46/1000</f>
        <v>1.416058</v>
      </c>
    </row>
    <row r="223" spans="1:14" x14ac:dyDescent="0.25">
      <c r="A223" s="172" t="s">
        <v>1214</v>
      </c>
      <c r="B223" s="172" t="s">
        <v>1217</v>
      </c>
      <c r="C223" s="172"/>
      <c r="D223" s="172" t="s">
        <v>1247</v>
      </c>
      <c r="E223" s="172" t="s">
        <v>1167</v>
      </c>
      <c r="F223" s="172" t="s">
        <v>1165</v>
      </c>
      <c r="G223" s="172" t="s">
        <v>1119</v>
      </c>
      <c r="H223" s="172"/>
      <c r="I223" s="172" t="s">
        <v>1168</v>
      </c>
      <c r="J223" s="172">
        <v>1922</v>
      </c>
      <c r="K223" s="172"/>
      <c r="L223" s="172">
        <v>4487</v>
      </c>
      <c r="M223" s="172">
        <f t="shared" si="7"/>
        <v>21.189195596951734</v>
      </c>
      <c r="N223" s="243">
        <f>J223*'Factores de conversión'!$C$46/1000</f>
        <v>4.7415740000000008</v>
      </c>
    </row>
    <row r="224" spans="1:14" x14ac:dyDescent="0.25">
      <c r="A224" s="172" t="s">
        <v>1214</v>
      </c>
      <c r="B224" s="172" t="s">
        <v>1217</v>
      </c>
      <c r="C224" s="172"/>
      <c r="D224" s="172" t="s">
        <v>1248</v>
      </c>
      <c r="E224" s="172" t="s">
        <v>1167</v>
      </c>
      <c r="F224" s="172" t="s">
        <v>1165</v>
      </c>
      <c r="G224" s="172" t="s">
        <v>1119</v>
      </c>
      <c r="H224" s="172"/>
      <c r="I224" s="172" t="s">
        <v>1168</v>
      </c>
      <c r="J224" s="172">
        <v>1469</v>
      </c>
      <c r="K224" s="172"/>
      <c r="L224" s="172">
        <v>1701</v>
      </c>
      <c r="M224" s="172">
        <f t="shared" si="7"/>
        <v>16.195071972904319</v>
      </c>
      <c r="N224" s="243">
        <f>J224*'Factores de conversión'!$C$46/1000</f>
        <v>3.6240230000000002</v>
      </c>
    </row>
    <row r="225" spans="1:14" x14ac:dyDescent="0.25">
      <c r="A225" s="172" t="s">
        <v>1214</v>
      </c>
      <c r="B225" s="172" t="s">
        <v>1217</v>
      </c>
      <c r="C225" s="172"/>
      <c r="D225" s="172" t="s">
        <v>1249</v>
      </c>
      <c r="E225" s="172" t="s">
        <v>1167</v>
      </c>
      <c r="F225" s="172" t="s">
        <v>1165</v>
      </c>
      <c r="G225" s="172" t="s">
        <v>1119</v>
      </c>
      <c r="H225" s="172"/>
      <c r="I225" s="172" t="s">
        <v>1168</v>
      </c>
      <c r="J225" s="172">
        <v>429</v>
      </c>
      <c r="K225" s="172"/>
      <c r="L225" s="172">
        <v>-6390</v>
      </c>
      <c r="M225" s="172">
        <f t="shared" si="7"/>
        <v>4.7295342929720574</v>
      </c>
      <c r="N225" s="243">
        <f>J225*'Factores de conversión'!$C$46/1000</f>
        <v>1.058343</v>
      </c>
    </row>
    <row r="226" spans="1:14" x14ac:dyDescent="0.25">
      <c r="A226" s="172" t="s">
        <v>1214</v>
      </c>
      <c r="B226" s="172" t="s">
        <v>1217</v>
      </c>
      <c r="C226" s="172"/>
      <c r="D226" s="172" t="s">
        <v>1250</v>
      </c>
      <c r="E226" s="172" t="s">
        <v>1167</v>
      </c>
      <c r="F226" s="172" t="s">
        <v>1165</v>
      </c>
      <c r="G226" s="172" t="s">
        <v>1119</v>
      </c>
      <c r="H226" s="172"/>
      <c r="I226" s="172" t="s">
        <v>1168</v>
      </c>
      <c r="J226" s="172">
        <v>1891</v>
      </c>
      <c r="K226" s="172"/>
      <c r="L226" s="172">
        <v>4619</v>
      </c>
      <c r="M226" s="172">
        <f t="shared" si="7"/>
        <v>20.847434377646064</v>
      </c>
      <c r="N226" s="243">
        <f>J226*'Factores de conversión'!$C$46/1000</f>
        <v>4.6650969999999994</v>
      </c>
    </row>
    <row r="227" spans="1:14" x14ac:dyDescent="0.25">
      <c r="A227" s="172" t="s">
        <v>1214</v>
      </c>
      <c r="B227" s="172" t="s">
        <v>1217</v>
      </c>
      <c r="C227" s="172"/>
      <c r="D227" s="172" t="s">
        <v>1251</v>
      </c>
      <c r="E227" s="172" t="s">
        <v>1167</v>
      </c>
      <c r="F227" s="172" t="s">
        <v>1165</v>
      </c>
      <c r="G227" s="172" t="s">
        <v>1119</v>
      </c>
      <c r="H227" s="172"/>
      <c r="I227" s="172" t="s">
        <v>1168</v>
      </c>
      <c r="J227" s="172">
        <v>544</v>
      </c>
      <c r="K227" s="172"/>
      <c r="L227" s="172">
        <v>832</v>
      </c>
      <c r="M227" s="172">
        <f t="shared" si="7"/>
        <v>5.9973581710414896</v>
      </c>
      <c r="N227" s="243">
        <f>J227*'Factores de conversión'!$C$46/1000</f>
        <v>1.3420479999999999</v>
      </c>
    </row>
    <row r="228" spans="1:14" x14ac:dyDescent="0.25">
      <c r="A228" s="172" t="s">
        <v>1214</v>
      </c>
      <c r="B228" s="172" t="s">
        <v>1217</v>
      </c>
      <c r="C228" s="172"/>
      <c r="D228" s="172" t="s">
        <v>1252</v>
      </c>
      <c r="E228" s="172" t="s">
        <v>1167</v>
      </c>
      <c r="F228" s="172" t="s">
        <v>1165</v>
      </c>
      <c r="G228" s="172" t="s">
        <v>1119</v>
      </c>
      <c r="H228" s="172"/>
      <c r="I228" s="172" t="s">
        <v>1168</v>
      </c>
      <c r="J228" s="172">
        <v>1594</v>
      </c>
      <c r="K228" s="172"/>
      <c r="L228" s="172">
        <v>13672</v>
      </c>
      <c r="M228" s="172">
        <f t="shared" si="7"/>
        <v>17.573141405588483</v>
      </c>
      <c r="N228" s="243">
        <f>J228*'Factores de conversión'!$C$46/1000</f>
        <v>3.9323980000000001</v>
      </c>
    </row>
    <row r="229" spans="1:14" x14ac:dyDescent="0.25">
      <c r="A229" s="172" t="s">
        <v>1214</v>
      </c>
      <c r="B229" s="172" t="s">
        <v>1217</v>
      </c>
      <c r="C229" s="172"/>
      <c r="D229" s="172" t="s">
        <v>1253</v>
      </c>
      <c r="E229" s="172" t="s">
        <v>1167</v>
      </c>
      <c r="F229" s="172" t="s">
        <v>1165</v>
      </c>
      <c r="G229" s="172" t="s">
        <v>1119</v>
      </c>
      <c r="H229" s="172"/>
      <c r="I229" s="172" t="s">
        <v>1168</v>
      </c>
      <c r="J229" s="172">
        <v>7547</v>
      </c>
      <c r="K229" s="172"/>
      <c r="L229" s="172">
        <v>2851</v>
      </c>
      <c r="M229" s="172">
        <f t="shared" si="7"/>
        <v>83.202320067739208</v>
      </c>
      <c r="N229" s="243">
        <f>J229*'Factores de conversión'!$C$46/1000</f>
        <v>18.618449000000002</v>
      </c>
    </row>
    <row r="230" spans="1:14" x14ac:dyDescent="0.25">
      <c r="A230" s="172" t="s">
        <v>1214</v>
      </c>
      <c r="B230" s="172" t="s">
        <v>1217</v>
      </c>
      <c r="C230" s="172"/>
      <c r="D230" s="172" t="s">
        <v>1252</v>
      </c>
      <c r="E230" s="172" t="s">
        <v>1167</v>
      </c>
      <c r="F230" s="172" t="s">
        <v>1165</v>
      </c>
      <c r="G230" s="172" t="s">
        <v>1119</v>
      </c>
      <c r="H230" s="172"/>
      <c r="I230" s="172" t="s">
        <v>1168</v>
      </c>
      <c r="J230" s="172">
        <v>314</v>
      </c>
      <c r="K230" s="172"/>
      <c r="L230" s="172">
        <v>1609</v>
      </c>
      <c r="M230" s="172">
        <f t="shared" si="7"/>
        <v>3.4617104149026248</v>
      </c>
      <c r="N230" s="243">
        <f>J230*'Factores de conversión'!$C$46/1000</f>
        <v>0.77463800000000005</v>
      </c>
    </row>
    <row r="231" spans="1:14" x14ac:dyDescent="0.25">
      <c r="A231" s="172" t="s">
        <v>1214</v>
      </c>
      <c r="B231" s="172" t="s">
        <v>1217</v>
      </c>
      <c r="C231" s="172"/>
      <c r="D231" s="172" t="s">
        <v>1253</v>
      </c>
      <c r="E231" s="172" t="s">
        <v>1167</v>
      </c>
      <c r="F231" s="172" t="s">
        <v>1165</v>
      </c>
      <c r="G231" s="172" t="s">
        <v>1119</v>
      </c>
      <c r="H231" s="172"/>
      <c r="I231" s="172" t="s">
        <v>1168</v>
      </c>
      <c r="J231" s="172">
        <v>4663</v>
      </c>
      <c r="K231" s="172"/>
      <c r="L231" s="172">
        <v>9429</v>
      </c>
      <c r="M231" s="172">
        <f t="shared" si="7"/>
        <v>51.407502116850125</v>
      </c>
      <c r="N231" s="243">
        <f>J231*'Factores de conversión'!$C$46/1000</f>
        <v>11.503621000000001</v>
      </c>
    </row>
    <row r="232" spans="1:14" x14ac:dyDescent="0.25">
      <c r="A232" s="172" t="s">
        <v>1214</v>
      </c>
      <c r="B232" s="172" t="s">
        <v>1217</v>
      </c>
      <c r="C232" s="172"/>
      <c r="D232" s="172" t="s">
        <v>1254</v>
      </c>
      <c r="E232" s="172" t="s">
        <v>1167</v>
      </c>
      <c r="F232" s="172" t="s">
        <v>1165</v>
      </c>
      <c r="G232" s="172" t="s">
        <v>1119</v>
      </c>
      <c r="H232" s="172"/>
      <c r="I232" s="172" t="s">
        <v>1168</v>
      </c>
      <c r="J232" s="172">
        <v>95</v>
      </c>
      <c r="K232" s="172"/>
      <c r="L232" s="172">
        <v>442</v>
      </c>
      <c r="M232" s="172">
        <f t="shared" si="7"/>
        <v>1.0473327688399661</v>
      </c>
      <c r="N232" s="243">
        <f>J232*'Factores de conversión'!$C$46/1000</f>
        <v>0.23436500000000002</v>
      </c>
    </row>
    <row r="233" spans="1:14" x14ac:dyDescent="0.25">
      <c r="A233" s="172" t="s">
        <v>1214</v>
      </c>
      <c r="B233" s="172" t="s">
        <v>1217</v>
      </c>
      <c r="C233" s="172"/>
      <c r="D233" s="172" t="s">
        <v>1198</v>
      </c>
      <c r="E233" s="172" t="s">
        <v>1167</v>
      </c>
      <c r="F233" s="172" t="s">
        <v>1165</v>
      </c>
      <c r="G233" s="172" t="s">
        <v>1119</v>
      </c>
      <c r="H233" s="172"/>
      <c r="I233" s="172" t="s">
        <v>1168</v>
      </c>
      <c r="J233" s="172">
        <v>981</v>
      </c>
      <c r="K233" s="172"/>
      <c r="L233" s="172">
        <v>7773</v>
      </c>
      <c r="M233" s="172">
        <f t="shared" si="7"/>
        <v>10.815088907705334</v>
      </c>
      <c r="N233" s="243">
        <f>J233*'Factores de conversión'!$C$46/1000</f>
        <v>2.4201269999999999</v>
      </c>
    </row>
    <row r="234" spans="1:14" x14ac:dyDescent="0.25">
      <c r="A234" s="172" t="s">
        <v>1214</v>
      </c>
      <c r="B234" s="172" t="s">
        <v>1217</v>
      </c>
      <c r="C234" s="172"/>
      <c r="D234" s="172" t="s">
        <v>1246</v>
      </c>
      <c r="E234" s="172" t="s">
        <v>1167</v>
      </c>
      <c r="F234" s="172" t="s">
        <v>1165</v>
      </c>
      <c r="G234" s="172" t="s">
        <v>1119</v>
      </c>
      <c r="H234" s="172"/>
      <c r="I234" s="172" t="s">
        <v>1168</v>
      </c>
      <c r="J234" s="172">
        <v>494</v>
      </c>
      <c r="K234" s="172"/>
      <c r="L234" s="172">
        <v>6341</v>
      </c>
      <c r="M234" s="172">
        <f t="shared" si="7"/>
        <v>5.4461303979678242</v>
      </c>
      <c r="N234" s="243">
        <f>J234*'Factores de conversión'!$C$46/1000</f>
        <v>1.2186980000000001</v>
      </c>
    </row>
    <row r="235" spans="1:14" x14ac:dyDescent="0.25">
      <c r="A235" s="172" t="s">
        <v>1214</v>
      </c>
      <c r="B235" s="172" t="s">
        <v>1217</v>
      </c>
      <c r="C235" s="172"/>
      <c r="D235" s="172" t="s">
        <v>1255</v>
      </c>
      <c r="E235" s="172" t="s">
        <v>1167</v>
      </c>
      <c r="F235" s="172" t="s">
        <v>1165</v>
      </c>
      <c r="G235" s="172" t="s">
        <v>1119</v>
      </c>
      <c r="H235" s="172"/>
      <c r="I235" s="172" t="s">
        <v>1168</v>
      </c>
      <c r="J235" s="172">
        <v>834</v>
      </c>
      <c r="K235" s="172"/>
      <c r="L235" s="172">
        <v>2286</v>
      </c>
      <c r="M235" s="172">
        <f t="shared" si="7"/>
        <v>9.1944792548687548</v>
      </c>
      <c r="N235" s="243">
        <f>J235*'Factores de conversión'!$C$46/1000</f>
        <v>2.0574780000000001</v>
      </c>
    </row>
    <row r="236" spans="1:14" x14ac:dyDescent="0.25">
      <c r="A236" s="172" t="s">
        <v>1214</v>
      </c>
      <c r="B236" s="172" t="s">
        <v>1217</v>
      </c>
      <c r="C236" s="172"/>
      <c r="D236" s="172" t="s">
        <v>1256</v>
      </c>
      <c r="E236" s="172" t="s">
        <v>1167</v>
      </c>
      <c r="F236" s="172" t="s">
        <v>1165</v>
      </c>
      <c r="G236" s="172" t="s">
        <v>1119</v>
      </c>
      <c r="H236" s="172"/>
      <c r="I236" s="172" t="s">
        <v>1168</v>
      </c>
      <c r="J236" s="172">
        <v>2720</v>
      </c>
      <c r="K236" s="172"/>
      <c r="L236" s="172">
        <v>5788</v>
      </c>
      <c r="M236" s="172">
        <f t="shared" si="7"/>
        <v>29.986790855207452</v>
      </c>
      <c r="N236" s="243">
        <f>J236*'Factores de conversión'!$C$46/1000</f>
        <v>6.7102399999999998</v>
      </c>
    </row>
    <row r="237" spans="1:14" x14ac:dyDescent="0.25">
      <c r="A237" s="172" t="s">
        <v>1214</v>
      </c>
      <c r="B237" s="172" t="s">
        <v>1217</v>
      </c>
      <c r="C237" s="172"/>
      <c r="D237" s="172" t="s">
        <v>1243</v>
      </c>
      <c r="E237" s="172" t="s">
        <v>1167</v>
      </c>
      <c r="F237" s="172" t="s">
        <v>1165</v>
      </c>
      <c r="G237" s="172" t="s">
        <v>1119</v>
      </c>
      <c r="H237" s="172"/>
      <c r="I237" s="172" t="s">
        <v>1168</v>
      </c>
      <c r="J237" s="172">
        <v>1759</v>
      </c>
      <c r="K237" s="172"/>
      <c r="L237" s="172">
        <v>16064</v>
      </c>
      <c r="M237" s="172">
        <f t="shared" si="7"/>
        <v>19.392193056731582</v>
      </c>
      <c r="N237" s="243">
        <f>J237*'Factores de conversión'!$C$46/1000</f>
        <v>4.3394530000000007</v>
      </c>
    </row>
    <row r="238" spans="1:14" x14ac:dyDescent="0.25">
      <c r="A238" s="172" t="s">
        <v>1214</v>
      </c>
      <c r="B238" s="172" t="s">
        <v>1217</v>
      </c>
      <c r="C238" s="172"/>
      <c r="D238" s="172" t="s">
        <v>1257</v>
      </c>
      <c r="E238" s="172" t="s">
        <v>1167</v>
      </c>
      <c r="F238" s="172" t="s">
        <v>1165</v>
      </c>
      <c r="G238" s="172" t="s">
        <v>1119</v>
      </c>
      <c r="H238" s="172"/>
      <c r="I238" s="172" t="s">
        <v>1168</v>
      </c>
      <c r="J238" s="172">
        <v>2251</v>
      </c>
      <c r="K238" s="172"/>
      <c r="L238" s="172">
        <v>3783</v>
      </c>
      <c r="M238" s="172">
        <f t="shared" si="7"/>
        <v>24.81627434377646</v>
      </c>
      <c r="N238" s="243">
        <f>J238*'Factores de conversión'!$C$46/1000</f>
        <v>5.553217000000001</v>
      </c>
    </row>
    <row r="239" spans="1:14" x14ac:dyDescent="0.25">
      <c r="A239" s="172" t="s">
        <v>1214</v>
      </c>
      <c r="B239" s="172" t="s">
        <v>1217</v>
      </c>
      <c r="C239" s="172"/>
      <c r="D239" s="172" t="s">
        <v>1258</v>
      </c>
      <c r="E239" s="172" t="s">
        <v>1167</v>
      </c>
      <c r="F239" s="172" t="s">
        <v>1165</v>
      </c>
      <c r="G239" s="172" t="s">
        <v>1119</v>
      </c>
      <c r="H239" s="172"/>
      <c r="I239" s="172" t="s">
        <v>1168</v>
      </c>
      <c r="J239" s="172">
        <v>2590</v>
      </c>
      <c r="K239" s="172"/>
      <c r="L239" s="172">
        <v>4676</v>
      </c>
      <c r="M239" s="172">
        <f t="shared" si="7"/>
        <v>28.553598645215917</v>
      </c>
      <c r="N239" s="243">
        <f>J239*'Factores de conversión'!$C$46/1000</f>
        <v>6.3895300000000006</v>
      </c>
    </row>
    <row r="240" spans="1:14" x14ac:dyDescent="0.25">
      <c r="A240" s="172" t="s">
        <v>1214</v>
      </c>
      <c r="B240" s="172" t="s">
        <v>1217</v>
      </c>
      <c r="C240" s="172"/>
      <c r="D240" s="172" t="s">
        <v>1252</v>
      </c>
      <c r="E240" s="172" t="s">
        <v>1167</v>
      </c>
      <c r="F240" s="172" t="s">
        <v>1165</v>
      </c>
      <c r="G240" s="172" t="s">
        <v>1119</v>
      </c>
      <c r="H240" s="172"/>
      <c r="I240" s="172" t="s">
        <v>1168</v>
      </c>
      <c r="J240" s="172">
        <v>236</v>
      </c>
      <c r="K240" s="172"/>
      <c r="L240" s="172">
        <v>920</v>
      </c>
      <c r="M240" s="172">
        <f t="shared" si="7"/>
        <v>2.6017950889077053</v>
      </c>
      <c r="N240" s="243">
        <f>J240*'Factores de conversión'!$C$46/1000</f>
        <v>0.58221199999999995</v>
      </c>
    </row>
    <row r="241" spans="1:14" x14ac:dyDescent="0.25">
      <c r="A241" s="172" t="s">
        <v>1214</v>
      </c>
      <c r="B241" s="172" t="s">
        <v>1217</v>
      </c>
      <c r="C241" s="172"/>
      <c r="D241" s="172" t="s">
        <v>1259</v>
      </c>
      <c r="E241" s="172" t="s">
        <v>1167</v>
      </c>
      <c r="F241" s="172" t="s">
        <v>1165</v>
      </c>
      <c r="G241" s="172" t="s">
        <v>1119</v>
      </c>
      <c r="H241" s="172"/>
      <c r="I241" s="172" t="s">
        <v>1168</v>
      </c>
      <c r="J241" s="172">
        <v>2790</v>
      </c>
      <c r="K241" s="172"/>
      <c r="L241" s="172">
        <v>34758</v>
      </c>
      <c r="M241" s="172">
        <f t="shared" si="7"/>
        <v>30.758509737510582</v>
      </c>
      <c r="N241" s="243">
        <f>J241*'Factores de conversión'!$C$46/1000</f>
        <v>6.88293</v>
      </c>
    </row>
    <row r="242" spans="1:14" x14ac:dyDescent="0.25">
      <c r="A242" s="172" t="s">
        <v>1214</v>
      </c>
      <c r="B242" s="172" t="s">
        <v>1217</v>
      </c>
      <c r="C242" s="172"/>
      <c r="D242" s="172" t="s">
        <v>1260</v>
      </c>
      <c r="E242" s="172" t="s">
        <v>1167</v>
      </c>
      <c r="F242" s="172" t="s">
        <v>1165</v>
      </c>
      <c r="G242" s="172" t="s">
        <v>1119</v>
      </c>
      <c r="H242" s="172"/>
      <c r="I242" s="172" t="s">
        <v>1168</v>
      </c>
      <c r="J242" s="172">
        <v>4999</v>
      </c>
      <c r="K242" s="172"/>
      <c r="L242" s="172">
        <v>7864</v>
      </c>
      <c r="M242" s="172">
        <f t="shared" si="7"/>
        <v>55.111752751905165</v>
      </c>
      <c r="N242" s="243">
        <f>J242*'Factores de conversión'!$C$46/1000</f>
        <v>12.332533000000002</v>
      </c>
    </row>
    <row r="243" spans="1:14" x14ac:dyDescent="0.25">
      <c r="A243" s="172" t="s">
        <v>1214</v>
      </c>
      <c r="B243" s="172" t="s">
        <v>1217</v>
      </c>
      <c r="C243" s="172"/>
      <c r="D243" s="172" t="s">
        <v>1198</v>
      </c>
      <c r="E243" s="172" t="s">
        <v>1167</v>
      </c>
      <c r="F243" s="172" t="s">
        <v>1165</v>
      </c>
      <c r="G243" s="172" t="s">
        <v>1119</v>
      </c>
      <c r="H243" s="172"/>
      <c r="I243" s="172" t="s">
        <v>1168</v>
      </c>
      <c r="J243" s="172">
        <v>750</v>
      </c>
      <c r="K243" s="172"/>
      <c r="L243" s="172">
        <v>5452</v>
      </c>
      <c r="M243" s="172">
        <f t="shared" si="7"/>
        <v>8.2684165961049967</v>
      </c>
      <c r="N243" s="243">
        <f>J243*'Factores de conversión'!$C$46/1000</f>
        <v>1.85025</v>
      </c>
    </row>
    <row r="244" spans="1:14" x14ac:dyDescent="0.25">
      <c r="A244" s="172" t="s">
        <v>1214</v>
      </c>
      <c r="B244" s="172" t="s">
        <v>1217</v>
      </c>
      <c r="C244" s="172"/>
      <c r="D244" s="172" t="s">
        <v>1246</v>
      </c>
      <c r="E244" s="172" t="s">
        <v>1167</v>
      </c>
      <c r="F244" s="172" t="s">
        <v>1165</v>
      </c>
      <c r="G244" s="172" t="s">
        <v>1119</v>
      </c>
      <c r="H244" s="172"/>
      <c r="I244" s="172" t="s">
        <v>1168</v>
      </c>
      <c r="J244" s="172">
        <v>361</v>
      </c>
      <c r="K244" s="172"/>
      <c r="L244" s="172">
        <v>5646</v>
      </c>
      <c r="M244" s="172">
        <f t="shared" si="7"/>
        <v>3.9798645215918711</v>
      </c>
      <c r="N244" s="243">
        <f>J244*'Factores de conversión'!$C$46/1000</f>
        <v>0.89058700000000002</v>
      </c>
    </row>
    <row r="245" spans="1:14" x14ac:dyDescent="0.25">
      <c r="A245" s="172" t="s">
        <v>1214</v>
      </c>
      <c r="B245" s="172" t="s">
        <v>1217</v>
      </c>
      <c r="C245" s="172"/>
      <c r="D245" s="172" t="s">
        <v>1261</v>
      </c>
      <c r="E245" s="172" t="s">
        <v>1167</v>
      </c>
      <c r="F245" s="172" t="s">
        <v>1165</v>
      </c>
      <c r="G245" s="172" t="s">
        <v>1119</v>
      </c>
      <c r="H245" s="172"/>
      <c r="I245" s="172" t="s">
        <v>1168</v>
      </c>
      <c r="J245" s="172">
        <v>498</v>
      </c>
      <c r="K245" s="172"/>
      <c r="L245" s="172">
        <v>764</v>
      </c>
      <c r="M245" s="172">
        <f t="shared" si="7"/>
        <v>5.4902286198137169</v>
      </c>
      <c r="N245" s="243">
        <f>J245*'Factores de conversión'!$C$46/1000</f>
        <v>1.228566</v>
      </c>
    </row>
    <row r="246" spans="1:14" x14ac:dyDescent="0.25">
      <c r="A246" s="172" t="s">
        <v>1214</v>
      </c>
      <c r="B246" s="172" t="s">
        <v>1217</v>
      </c>
      <c r="C246" s="172"/>
      <c r="D246" s="172" t="s">
        <v>1262</v>
      </c>
      <c r="E246" s="172" t="s">
        <v>1167</v>
      </c>
      <c r="F246" s="172" t="s">
        <v>1165</v>
      </c>
      <c r="G246" s="172" t="s">
        <v>1119</v>
      </c>
      <c r="H246" s="172"/>
      <c r="I246" s="172" t="s">
        <v>1168</v>
      </c>
      <c r="J246" s="172">
        <v>272</v>
      </c>
      <c r="K246" s="172"/>
      <c r="L246" s="172">
        <v>1651</v>
      </c>
      <c r="M246" s="172">
        <f t="shared" si="7"/>
        <v>2.9986790855207448</v>
      </c>
      <c r="N246" s="243">
        <f>J246*'Factores de conversión'!$C$46/1000</f>
        <v>0.67102399999999995</v>
      </c>
    </row>
    <row r="247" spans="1:14" x14ac:dyDescent="0.25">
      <c r="A247" s="172" t="s">
        <v>1214</v>
      </c>
      <c r="B247" s="172" t="s">
        <v>1217</v>
      </c>
      <c r="C247" s="172"/>
      <c r="D247" s="172" t="s">
        <v>1263</v>
      </c>
      <c r="E247" s="172" t="s">
        <v>1167</v>
      </c>
      <c r="F247" s="172" t="s">
        <v>1165</v>
      </c>
      <c r="G247" s="172" t="s">
        <v>1119</v>
      </c>
      <c r="H247" s="172"/>
      <c r="I247" s="172" t="s">
        <v>1168</v>
      </c>
      <c r="J247" s="172">
        <v>1899</v>
      </c>
      <c r="K247" s="172"/>
      <c r="L247" s="172">
        <v>2510</v>
      </c>
      <c r="M247" s="172">
        <f t="shared" si="7"/>
        <v>20.935630821337849</v>
      </c>
      <c r="N247" s="243">
        <f>J247*'Factores de conversión'!$C$46/1000</f>
        <v>4.6848330000000002</v>
      </c>
    </row>
    <row r="248" spans="1:14" x14ac:dyDescent="0.25">
      <c r="A248" s="172" t="s">
        <v>1214</v>
      </c>
      <c r="B248" s="172" t="s">
        <v>1217</v>
      </c>
      <c r="C248" s="172"/>
      <c r="D248" s="172" t="s">
        <v>1264</v>
      </c>
      <c r="E248" s="172" t="s">
        <v>1167</v>
      </c>
      <c r="F248" s="172" t="s">
        <v>1165</v>
      </c>
      <c r="G248" s="172" t="s">
        <v>1119</v>
      </c>
      <c r="H248" s="172"/>
      <c r="I248" s="172" t="s">
        <v>1168</v>
      </c>
      <c r="J248" s="172">
        <v>192</v>
      </c>
      <c r="K248" s="172"/>
      <c r="L248" s="172">
        <v>221</v>
      </c>
      <c r="M248" s="172">
        <f t="shared" si="7"/>
        <v>2.1167146486028785</v>
      </c>
      <c r="N248" s="243">
        <f>J248*'Factores de conversión'!$C$46/1000</f>
        <v>0.47366399999999997</v>
      </c>
    </row>
    <row r="249" spans="1:14" x14ac:dyDescent="0.25">
      <c r="A249" s="172" t="s">
        <v>1214</v>
      </c>
      <c r="B249" s="172" t="s">
        <v>1217</v>
      </c>
      <c r="C249" s="172"/>
      <c r="D249" s="172" t="s">
        <v>1122</v>
      </c>
      <c r="E249" s="172" t="s">
        <v>1167</v>
      </c>
      <c r="F249" s="172" t="s">
        <v>1165</v>
      </c>
      <c r="G249" s="172" t="s">
        <v>1119</v>
      </c>
      <c r="H249" s="172"/>
      <c r="I249" s="172" t="s">
        <v>1168</v>
      </c>
      <c r="J249" s="172">
        <v>45</v>
      </c>
      <c r="K249" s="172"/>
      <c r="L249" s="172">
        <v>563</v>
      </c>
      <c r="M249" s="172">
        <f t="shared" si="7"/>
        <v>0.49610499576629979</v>
      </c>
      <c r="N249" s="243">
        <f>J249*'Factores de conversión'!$C$46/1000</f>
        <v>0.111015</v>
      </c>
    </row>
    <row r="250" spans="1:14" x14ac:dyDescent="0.25">
      <c r="A250" s="172" t="s">
        <v>1214</v>
      </c>
      <c r="B250" s="172" t="s">
        <v>1217</v>
      </c>
      <c r="C250" s="172"/>
      <c r="D250" s="172" t="s">
        <v>1243</v>
      </c>
      <c r="E250" s="172" t="s">
        <v>1167</v>
      </c>
      <c r="F250" s="172" t="s">
        <v>1165</v>
      </c>
      <c r="G250" s="172" t="s">
        <v>1119</v>
      </c>
      <c r="H250" s="172"/>
      <c r="I250" s="172" t="s">
        <v>1168</v>
      </c>
      <c r="J250" s="172">
        <v>56</v>
      </c>
      <c r="K250" s="172"/>
      <c r="L250" s="172">
        <v>-224277</v>
      </c>
      <c r="M250" s="172">
        <f t="shared" si="7"/>
        <v>0.61737510584250632</v>
      </c>
      <c r="N250" s="243">
        <f>J250*'Factores de conversión'!$C$46/1000</f>
        <v>0.13815200000000002</v>
      </c>
    </row>
    <row r="251" spans="1:14" x14ac:dyDescent="0.25">
      <c r="A251" s="172" t="s">
        <v>1214</v>
      </c>
      <c r="B251" s="172" t="s">
        <v>1217</v>
      </c>
      <c r="C251" s="172"/>
      <c r="D251" s="172" t="s">
        <v>1252</v>
      </c>
      <c r="E251" s="172" t="s">
        <v>1167</v>
      </c>
      <c r="F251" s="172" t="s">
        <v>1165</v>
      </c>
      <c r="G251" s="172" t="s">
        <v>1119</v>
      </c>
      <c r="H251" s="172"/>
      <c r="I251" s="172" t="s">
        <v>1168</v>
      </c>
      <c r="J251" s="172">
        <v>12</v>
      </c>
      <c r="K251" s="172"/>
      <c r="L251" s="172">
        <v>38</v>
      </c>
      <c r="M251" s="172">
        <f t="shared" si="7"/>
        <v>0.13229466553767991</v>
      </c>
      <c r="N251" s="243">
        <f>J251*'Factores de conversión'!$C$46/1000</f>
        <v>2.9603999999999998E-2</v>
      </c>
    </row>
    <row r="252" spans="1:14" x14ac:dyDescent="0.25">
      <c r="A252" s="172" t="s">
        <v>1214</v>
      </c>
      <c r="B252" s="172" t="s">
        <v>1217</v>
      </c>
      <c r="C252" s="172"/>
      <c r="D252" s="172" t="s">
        <v>1257</v>
      </c>
      <c r="E252" s="172" t="s">
        <v>1167</v>
      </c>
      <c r="F252" s="172" t="s">
        <v>1165</v>
      </c>
      <c r="G252" s="172" t="s">
        <v>1119</v>
      </c>
      <c r="H252" s="172"/>
      <c r="I252" s="172" t="s">
        <v>1168</v>
      </c>
      <c r="J252" s="172">
        <v>72</v>
      </c>
      <c r="K252" s="172"/>
      <c r="L252" s="172">
        <v>118</v>
      </c>
      <c r="M252" s="172">
        <f t="shared" si="7"/>
        <v>0.7937679932260796</v>
      </c>
      <c r="N252" s="243">
        <f>J252*'Factores de conversión'!$C$46/1000</f>
        <v>0.177624</v>
      </c>
    </row>
    <row r="253" spans="1:14" x14ac:dyDescent="0.25">
      <c r="A253" s="172" t="s">
        <v>1214</v>
      </c>
      <c r="B253" s="172" t="s">
        <v>1217</v>
      </c>
      <c r="C253" s="172"/>
      <c r="D253" s="172" t="s">
        <v>1265</v>
      </c>
      <c r="E253" s="172" t="s">
        <v>1167</v>
      </c>
      <c r="F253" s="172" t="s">
        <v>1165</v>
      </c>
      <c r="G253" s="172" t="s">
        <v>1119</v>
      </c>
      <c r="H253" s="172"/>
      <c r="I253" s="172" t="s">
        <v>1168</v>
      </c>
      <c r="J253" s="172">
        <v>137</v>
      </c>
      <c r="K253" s="172"/>
      <c r="L253" s="172">
        <v>269</v>
      </c>
      <c r="M253" s="172">
        <f t="shared" si="7"/>
        <v>1.5103640982218458</v>
      </c>
      <c r="N253" s="243">
        <f>J253*'Factores de conversión'!$C$46/1000</f>
        <v>0.33797899999999997</v>
      </c>
    </row>
    <row r="254" spans="1:14" x14ac:dyDescent="0.25">
      <c r="A254" s="172" t="s">
        <v>1214</v>
      </c>
      <c r="B254" s="172" t="s">
        <v>1217</v>
      </c>
      <c r="C254" s="172"/>
      <c r="D254" s="172" t="s">
        <v>1198</v>
      </c>
      <c r="E254" s="172" t="s">
        <v>1167</v>
      </c>
      <c r="F254" s="172" t="s">
        <v>1165</v>
      </c>
      <c r="G254" s="172" t="s">
        <v>1119</v>
      </c>
      <c r="H254" s="172"/>
      <c r="I254" s="172" t="s">
        <v>1168</v>
      </c>
      <c r="J254" s="172">
        <v>33</v>
      </c>
      <c r="K254" s="172"/>
      <c r="L254" s="172">
        <v>229</v>
      </c>
      <c r="M254" s="172">
        <f t="shared" si="7"/>
        <v>0.3638103302286198</v>
      </c>
      <c r="N254" s="243">
        <f>J254*'Factores de conversión'!$C$46/1000</f>
        <v>8.1410999999999997E-2</v>
      </c>
    </row>
    <row r="255" spans="1:14" x14ac:dyDescent="0.25">
      <c r="A255" s="172" t="s">
        <v>1214</v>
      </c>
      <c r="B255" s="172" t="s">
        <v>1217</v>
      </c>
      <c r="C255" s="172"/>
      <c r="D255" s="172" t="s">
        <v>1266</v>
      </c>
      <c r="E255" s="172" t="s">
        <v>1167</v>
      </c>
      <c r="F255" s="172" t="s">
        <v>1165</v>
      </c>
      <c r="G255" s="172" t="s">
        <v>1119</v>
      </c>
      <c r="H255" s="172"/>
      <c r="I255" s="172" t="s">
        <v>1168</v>
      </c>
      <c r="J255" s="172">
        <v>5415</v>
      </c>
      <c r="K255" s="172"/>
      <c r="L255" s="172">
        <v>2351</v>
      </c>
      <c r="M255" s="172">
        <f t="shared" si="7"/>
        <v>59.697967823878066</v>
      </c>
      <c r="N255" s="243">
        <f>J255*'Factores de conversión'!$C$46/1000</f>
        <v>13.358805</v>
      </c>
    </row>
    <row r="256" spans="1:14" x14ac:dyDescent="0.25">
      <c r="A256" s="172" t="s">
        <v>1214</v>
      </c>
      <c r="B256" s="172" t="s">
        <v>1217</v>
      </c>
      <c r="C256" s="172"/>
      <c r="D256" s="172" t="s">
        <v>1267</v>
      </c>
      <c r="E256" s="172" t="s">
        <v>1167</v>
      </c>
      <c r="F256" s="172" t="s">
        <v>1165</v>
      </c>
      <c r="G256" s="172" t="s">
        <v>1119</v>
      </c>
      <c r="H256" s="172"/>
      <c r="I256" s="172" t="s">
        <v>1168</v>
      </c>
      <c r="J256" s="172">
        <v>2644</v>
      </c>
      <c r="K256" s="172"/>
      <c r="L256" s="172">
        <v>4037</v>
      </c>
      <c r="M256" s="172">
        <f t="shared" si="7"/>
        <v>29.148924640135476</v>
      </c>
      <c r="N256" s="243">
        <f>J256*'Factores de conversión'!$C$46/1000</f>
        <v>6.5227480000000009</v>
      </c>
    </row>
    <row r="257" spans="1:14" x14ac:dyDescent="0.25">
      <c r="A257" s="172" t="s">
        <v>1214</v>
      </c>
      <c r="B257" s="172" t="s">
        <v>1217</v>
      </c>
      <c r="C257" s="172"/>
      <c r="D257" s="172" t="s">
        <v>1250</v>
      </c>
      <c r="E257" s="172" t="s">
        <v>1167</v>
      </c>
      <c r="F257" s="172" t="s">
        <v>1165</v>
      </c>
      <c r="G257" s="172" t="s">
        <v>1119</v>
      </c>
      <c r="H257" s="172"/>
      <c r="I257" s="172" t="s">
        <v>1168</v>
      </c>
      <c r="J257" s="172">
        <v>1663</v>
      </c>
      <c r="K257" s="172"/>
      <c r="L257" s="172">
        <v>3980</v>
      </c>
      <c r="M257" s="172">
        <f t="shared" si="7"/>
        <v>18.333835732430142</v>
      </c>
      <c r="N257" s="243">
        <f>J257*'Factores de conversión'!$C$46/1000</f>
        <v>4.1026210000000001</v>
      </c>
    </row>
    <row r="258" spans="1:14" x14ac:dyDescent="0.25">
      <c r="A258" s="172" t="s">
        <v>1214</v>
      </c>
      <c r="B258" s="172" t="s">
        <v>1217</v>
      </c>
      <c r="C258" s="172"/>
      <c r="D258" s="172" t="s">
        <v>1268</v>
      </c>
      <c r="E258" s="172" t="s">
        <v>1167</v>
      </c>
      <c r="F258" s="172" t="s">
        <v>1165</v>
      </c>
      <c r="G258" s="172" t="s">
        <v>1119</v>
      </c>
      <c r="H258" s="172"/>
      <c r="I258" s="172" t="s">
        <v>1168</v>
      </c>
      <c r="J258" s="172">
        <v>787</v>
      </c>
      <c r="K258" s="172"/>
      <c r="L258" s="172">
        <v>1487</v>
      </c>
      <c r="M258" s="172">
        <f t="shared" si="7"/>
        <v>8.6763251481795081</v>
      </c>
      <c r="N258" s="243">
        <f>J258*'Factores de conversión'!$C$46/1000</f>
        <v>1.9415290000000001</v>
      </c>
    </row>
    <row r="259" spans="1:14" x14ac:dyDescent="0.25">
      <c r="A259" s="172" t="s">
        <v>1214</v>
      </c>
      <c r="B259" s="172" t="s">
        <v>1217</v>
      </c>
      <c r="C259" s="172"/>
      <c r="D259" s="172" t="s">
        <v>1269</v>
      </c>
      <c r="E259" s="172" t="s">
        <v>1167</v>
      </c>
      <c r="F259" s="172" t="s">
        <v>1165</v>
      </c>
      <c r="G259" s="172" t="s">
        <v>1119</v>
      </c>
      <c r="H259" s="172"/>
      <c r="I259" s="172" t="s">
        <v>1168</v>
      </c>
      <c r="J259" s="172">
        <v>200</v>
      </c>
      <c r="K259" s="172"/>
      <c r="L259" s="172">
        <v>159</v>
      </c>
      <c r="M259" s="172">
        <f t="shared" si="7"/>
        <v>2.2049110922946653</v>
      </c>
      <c r="N259" s="243">
        <f>J259*'Factores de conversión'!$C$46/1000</f>
        <v>0.49340000000000006</v>
      </c>
    </row>
    <row r="260" spans="1:14" x14ac:dyDescent="0.25">
      <c r="A260" s="172" t="s">
        <v>1214</v>
      </c>
      <c r="B260" s="172" t="s">
        <v>1217</v>
      </c>
      <c r="C260" s="172"/>
      <c r="D260" s="172" t="s">
        <v>1252</v>
      </c>
      <c r="E260" s="172" t="s">
        <v>1167</v>
      </c>
      <c r="F260" s="172" t="s">
        <v>1165</v>
      </c>
      <c r="G260" s="172" t="s">
        <v>1119</v>
      </c>
      <c r="H260" s="172"/>
      <c r="I260" s="172" t="s">
        <v>1168</v>
      </c>
      <c r="J260" s="172">
        <v>247</v>
      </c>
      <c r="K260" s="172"/>
      <c r="L260" s="172">
        <v>965</v>
      </c>
      <c r="M260" s="172">
        <f t="shared" si="7"/>
        <v>2.7230651989839121</v>
      </c>
      <c r="N260" s="243">
        <f>J260*'Factores de conversión'!$C$46/1000</f>
        <v>0.60934900000000003</v>
      </c>
    </row>
    <row r="261" spans="1:14" x14ac:dyDescent="0.25">
      <c r="A261" s="172" t="s">
        <v>1214</v>
      </c>
      <c r="B261" s="172" t="s">
        <v>1217</v>
      </c>
      <c r="C261" s="172"/>
      <c r="D261" s="172" t="s">
        <v>1270</v>
      </c>
      <c r="E261" s="172" t="s">
        <v>1167</v>
      </c>
      <c r="F261" s="172" t="s">
        <v>1165</v>
      </c>
      <c r="G261" s="172" t="s">
        <v>1119</v>
      </c>
      <c r="H261" s="172"/>
      <c r="I261" s="172" t="s">
        <v>1168</v>
      </c>
      <c r="J261" s="172">
        <v>1789</v>
      </c>
      <c r="K261" s="172"/>
      <c r="L261" s="172">
        <v>13443</v>
      </c>
      <c r="M261" s="172">
        <f t="shared" si="7"/>
        <v>19.722929720575785</v>
      </c>
      <c r="N261" s="243">
        <f>J261*'Factores de conversión'!$C$46/1000</f>
        <v>4.4134630000000001</v>
      </c>
    </row>
    <row r="262" spans="1:14" x14ac:dyDescent="0.25">
      <c r="A262" s="172" t="s">
        <v>1214</v>
      </c>
      <c r="B262" s="172" t="s">
        <v>1217</v>
      </c>
      <c r="C262" s="172"/>
      <c r="D262" s="172" t="s">
        <v>1265</v>
      </c>
      <c r="E262" s="172" t="s">
        <v>1167</v>
      </c>
      <c r="F262" s="172" t="s">
        <v>1165</v>
      </c>
      <c r="G262" s="172" t="s">
        <v>1119</v>
      </c>
      <c r="H262" s="172"/>
      <c r="I262" s="172" t="s">
        <v>1168</v>
      </c>
      <c r="J262" s="172">
        <v>4573</v>
      </c>
      <c r="K262" s="172"/>
      <c r="L262" s="172">
        <v>8415</v>
      </c>
      <c r="M262" s="172">
        <f t="shared" si="7"/>
        <v>50.415292125317528</v>
      </c>
      <c r="N262" s="243">
        <f>J262*'Factores de conversión'!$C$46/1000</f>
        <v>11.281591000000001</v>
      </c>
    </row>
    <row r="263" spans="1:14" x14ac:dyDescent="0.25">
      <c r="A263" s="172" t="s">
        <v>1214</v>
      </c>
      <c r="B263" s="172" t="s">
        <v>1217</v>
      </c>
      <c r="C263" s="172"/>
      <c r="D263" s="172" t="s">
        <v>1198</v>
      </c>
      <c r="E263" s="172" t="s">
        <v>1167</v>
      </c>
      <c r="F263" s="172" t="s">
        <v>1165</v>
      </c>
      <c r="G263" s="172" t="s">
        <v>1119</v>
      </c>
      <c r="H263" s="172"/>
      <c r="I263" s="172" t="s">
        <v>1168</v>
      </c>
      <c r="J263" s="172">
        <v>788</v>
      </c>
      <c r="K263" s="172"/>
      <c r="L263" s="172">
        <v>5140</v>
      </c>
      <c r="M263" s="172">
        <f t="shared" si="7"/>
        <v>8.687349703640983</v>
      </c>
      <c r="N263" s="243">
        <f>J263*'Factores de conversión'!$C$46/1000</f>
        <v>1.9439960000000001</v>
      </c>
    </row>
    <row r="264" spans="1:14" x14ac:dyDescent="0.25">
      <c r="A264" s="172" t="s">
        <v>1214</v>
      </c>
      <c r="B264" s="172" t="s">
        <v>1217</v>
      </c>
      <c r="C264" s="172"/>
      <c r="D264" s="172" t="s">
        <v>1271</v>
      </c>
      <c r="E264" s="172" t="s">
        <v>1167</v>
      </c>
      <c r="F264" s="172" t="s">
        <v>1165</v>
      </c>
      <c r="G264" s="172" t="s">
        <v>1119</v>
      </c>
      <c r="H264" s="172"/>
      <c r="I264" s="172" t="s">
        <v>1168</v>
      </c>
      <c r="J264" s="172">
        <v>408</v>
      </c>
      <c r="K264" s="172"/>
      <c r="L264" s="172">
        <v>6252</v>
      </c>
      <c r="M264" s="172">
        <f t="shared" si="7"/>
        <v>4.498018628281117</v>
      </c>
      <c r="N264" s="243">
        <f>J264*'Factores de conversión'!$C$46/1000</f>
        <v>1.0065360000000001</v>
      </c>
    </row>
    <row r="265" spans="1:14" x14ac:dyDescent="0.25">
      <c r="A265" s="172" t="s">
        <v>1214</v>
      </c>
      <c r="B265" s="172" t="s">
        <v>1217</v>
      </c>
      <c r="C265" s="172"/>
      <c r="D265" s="172" t="s">
        <v>1272</v>
      </c>
      <c r="E265" s="172" t="s">
        <v>1167</v>
      </c>
      <c r="F265" s="172" t="s">
        <v>1165</v>
      </c>
      <c r="G265" s="172" t="s">
        <v>1119</v>
      </c>
      <c r="H265" s="172"/>
      <c r="I265" s="172" t="s">
        <v>1168</v>
      </c>
      <c r="J265" s="172">
        <v>349</v>
      </c>
      <c r="K265" s="172"/>
      <c r="L265" s="172">
        <v>4452</v>
      </c>
      <c r="M265" s="172">
        <f t="shared" si="7"/>
        <v>3.8475698560541916</v>
      </c>
      <c r="N265" s="243">
        <f>J265*'Factores de conversión'!$C$46/1000</f>
        <v>0.86098300000000005</v>
      </c>
    </row>
    <row r="266" spans="1:14" x14ac:dyDescent="0.25">
      <c r="A266" s="172" t="s">
        <v>1214</v>
      </c>
      <c r="B266" s="172" t="s">
        <v>1217</v>
      </c>
      <c r="C266" s="172"/>
      <c r="D266" s="172" t="s">
        <v>1273</v>
      </c>
      <c r="E266" s="172" t="s">
        <v>1167</v>
      </c>
      <c r="F266" s="172" t="s">
        <v>1165</v>
      </c>
      <c r="G266" s="172" t="s">
        <v>1119</v>
      </c>
      <c r="H266" s="172"/>
      <c r="I266" s="172" t="s">
        <v>1168</v>
      </c>
      <c r="J266" s="172">
        <v>1218</v>
      </c>
      <c r="K266" s="172"/>
      <c r="L266" s="172">
        <v>2469</v>
      </c>
      <c r="M266" s="172">
        <f t="shared" si="7"/>
        <v>13.427908552074513</v>
      </c>
      <c r="N266" s="243">
        <f>J266*'Factores de conversión'!$C$46/1000</f>
        <v>3.0048059999999999</v>
      </c>
    </row>
    <row r="267" spans="1:14" x14ac:dyDescent="0.25">
      <c r="A267" s="172" t="s">
        <v>1214</v>
      </c>
      <c r="B267" s="172" t="s">
        <v>1217</v>
      </c>
      <c r="C267" s="172"/>
      <c r="D267" s="172" t="s">
        <v>1274</v>
      </c>
      <c r="E267" s="172" t="s">
        <v>1167</v>
      </c>
      <c r="F267" s="172" t="s">
        <v>1165</v>
      </c>
      <c r="G267" s="172" t="s">
        <v>1119</v>
      </c>
      <c r="H267" s="172"/>
      <c r="I267" s="172" t="s">
        <v>1168</v>
      </c>
      <c r="J267" s="172">
        <v>1861</v>
      </c>
      <c r="K267" s="172"/>
      <c r="L267" s="172">
        <v>4210</v>
      </c>
      <c r="M267" s="172">
        <f t="shared" si="7"/>
        <v>20.516697713801861</v>
      </c>
      <c r="N267" s="243">
        <f>J267*'Factores de conversión'!$C$46/1000</f>
        <v>4.5910870000000008</v>
      </c>
    </row>
    <row r="268" spans="1:14" x14ac:dyDescent="0.25">
      <c r="A268" s="172" t="s">
        <v>1214</v>
      </c>
      <c r="B268" s="172" t="s">
        <v>1217</v>
      </c>
      <c r="C268" s="172"/>
      <c r="D268" s="172" t="s">
        <v>1243</v>
      </c>
      <c r="E268" s="172" t="s">
        <v>1167</v>
      </c>
      <c r="F268" s="172" t="s">
        <v>1165</v>
      </c>
      <c r="G268" s="172" t="s">
        <v>1119</v>
      </c>
      <c r="H268" s="172"/>
      <c r="I268" s="172" t="s">
        <v>1168</v>
      </c>
      <c r="J268" s="172">
        <v>555</v>
      </c>
      <c r="K268" s="172"/>
      <c r="L268" s="172">
        <v>5746</v>
      </c>
      <c r="M268" s="172">
        <f t="shared" si="7"/>
        <v>6.1186282811176964</v>
      </c>
      <c r="N268" s="243">
        <f>J268*'Factores de conversión'!$C$46/1000</f>
        <v>1.3691849999999999</v>
      </c>
    </row>
    <row r="269" spans="1:14" x14ac:dyDescent="0.25">
      <c r="A269" s="172" t="s">
        <v>1214</v>
      </c>
      <c r="B269" s="172" t="s">
        <v>1217</v>
      </c>
      <c r="C269" s="172"/>
      <c r="D269" s="172" t="s">
        <v>1245</v>
      </c>
      <c r="E269" s="172" t="s">
        <v>1167</v>
      </c>
      <c r="F269" s="172" t="s">
        <v>1165</v>
      </c>
      <c r="G269" s="172" t="s">
        <v>1119</v>
      </c>
      <c r="H269" s="172"/>
      <c r="I269" s="172" t="s">
        <v>1168</v>
      </c>
      <c r="J269" s="172">
        <v>2948</v>
      </c>
      <c r="K269" s="172"/>
      <c r="L269" s="172">
        <v>28409</v>
      </c>
      <c r="M269" s="172">
        <f t="shared" si="7"/>
        <v>32.500389500423374</v>
      </c>
      <c r="N269" s="243">
        <f>J269*'Factores de conversión'!$C$46/1000</f>
        <v>7.272716</v>
      </c>
    </row>
    <row r="270" spans="1:14" x14ac:dyDescent="0.25">
      <c r="A270" s="172" t="s">
        <v>1214</v>
      </c>
      <c r="B270" s="172" t="s">
        <v>1217</v>
      </c>
      <c r="C270" s="172"/>
      <c r="D270" s="172" t="s">
        <v>1252</v>
      </c>
      <c r="E270" s="172" t="s">
        <v>1167</v>
      </c>
      <c r="F270" s="172" t="s">
        <v>1165</v>
      </c>
      <c r="G270" s="172" t="s">
        <v>1119</v>
      </c>
      <c r="H270" s="172"/>
      <c r="I270" s="172" t="s">
        <v>1168</v>
      </c>
      <c r="J270" s="172">
        <v>59</v>
      </c>
      <c r="K270" s="172"/>
      <c r="L270" s="172">
        <v>1176</v>
      </c>
      <c r="M270" s="172">
        <f t="shared" si="7"/>
        <v>0.65044877222692632</v>
      </c>
      <c r="N270" s="243">
        <f>J270*'Factores de conversión'!$C$46/1000</f>
        <v>0.14555299999999999</v>
      </c>
    </row>
    <row r="271" spans="1:14" x14ac:dyDescent="0.25">
      <c r="A271" s="172" t="s">
        <v>1214</v>
      </c>
      <c r="B271" s="172" t="s">
        <v>1217</v>
      </c>
      <c r="C271" s="172"/>
      <c r="D271" s="172" t="s">
        <v>1245</v>
      </c>
      <c r="E271" s="172" t="s">
        <v>1167</v>
      </c>
      <c r="F271" s="172" t="s">
        <v>1165</v>
      </c>
      <c r="G271" s="172" t="s">
        <v>1119</v>
      </c>
      <c r="H271" s="172"/>
      <c r="I271" s="172" t="s">
        <v>1168</v>
      </c>
      <c r="J271" s="172">
        <v>346</v>
      </c>
      <c r="K271" s="172"/>
      <c r="L271" s="172">
        <v>606</v>
      </c>
      <c r="M271" s="172">
        <f t="shared" si="7"/>
        <v>3.8144961896697711</v>
      </c>
      <c r="N271" s="243">
        <f>J271*'Factores de conversión'!$C$46/1000</f>
        <v>0.85358199999999995</v>
      </c>
    </row>
    <row r="272" spans="1:14" x14ac:dyDescent="0.25">
      <c r="A272" s="172" t="s">
        <v>1214</v>
      </c>
      <c r="B272" s="172" t="s">
        <v>1217</v>
      </c>
      <c r="C272" s="172"/>
      <c r="D272" s="172" t="s">
        <v>1257</v>
      </c>
      <c r="E272" s="172" t="s">
        <v>1167</v>
      </c>
      <c r="F272" s="172" t="s">
        <v>1165</v>
      </c>
      <c r="G272" s="172" t="s">
        <v>1119</v>
      </c>
      <c r="H272" s="172"/>
      <c r="I272" s="172" t="s">
        <v>1168</v>
      </c>
      <c r="J272" s="172">
        <v>1699</v>
      </c>
      <c r="K272" s="172"/>
      <c r="L272" s="172">
        <v>2835</v>
      </c>
      <c r="M272" s="172">
        <f t="shared" si="7"/>
        <v>18.730719729043184</v>
      </c>
      <c r="N272" s="243">
        <f>J272*'Factores de conversión'!$C$46/1000</f>
        <v>4.191433</v>
      </c>
    </row>
    <row r="273" spans="1:14" x14ac:dyDescent="0.25">
      <c r="A273" s="172" t="s">
        <v>1214</v>
      </c>
      <c r="B273" s="172" t="s">
        <v>1217</v>
      </c>
      <c r="C273" s="172"/>
      <c r="D273" s="172" t="s">
        <v>1260</v>
      </c>
      <c r="E273" s="172" t="s">
        <v>1167</v>
      </c>
      <c r="F273" s="172" t="s">
        <v>1165</v>
      </c>
      <c r="G273" s="172" t="s">
        <v>1119</v>
      </c>
      <c r="H273" s="172"/>
      <c r="I273" s="172" t="s">
        <v>1168</v>
      </c>
      <c r="J273" s="172">
        <v>3445</v>
      </c>
      <c r="K273" s="172"/>
      <c r="L273" s="172">
        <v>4671</v>
      </c>
      <c r="M273" s="172">
        <f t="shared" si="7"/>
        <v>37.979593564775612</v>
      </c>
      <c r="N273" s="243">
        <f>J273*'Factores de conversión'!$C$46/1000</f>
        <v>8.4988150000000005</v>
      </c>
    </row>
    <row r="274" spans="1:14" x14ac:dyDescent="0.25">
      <c r="A274" s="172" t="s">
        <v>1214</v>
      </c>
      <c r="B274" s="172" t="s">
        <v>1217</v>
      </c>
      <c r="C274" s="172"/>
      <c r="D274" s="172" t="s">
        <v>1198</v>
      </c>
      <c r="E274" s="172" t="s">
        <v>1167</v>
      </c>
      <c r="F274" s="172" t="s">
        <v>1165</v>
      </c>
      <c r="G274" s="172" t="s">
        <v>1119</v>
      </c>
      <c r="H274" s="172"/>
      <c r="I274" s="172" t="s">
        <v>1168</v>
      </c>
      <c r="J274" s="172">
        <v>845</v>
      </c>
      <c r="K274" s="172"/>
      <c r="L274" s="172">
        <v>7168</v>
      </c>
      <c r="M274" s="172">
        <f t="shared" si="7"/>
        <v>9.3157493649449616</v>
      </c>
      <c r="N274" s="243">
        <f>J274*'Factores de conversión'!$C$46/1000</f>
        <v>2.0846150000000003</v>
      </c>
    </row>
    <row r="275" spans="1:14" x14ac:dyDescent="0.25">
      <c r="A275" s="172" t="s">
        <v>1214</v>
      </c>
      <c r="B275" s="172" t="s">
        <v>1217</v>
      </c>
      <c r="C275" s="172"/>
      <c r="D275" s="172" t="s">
        <v>1271</v>
      </c>
      <c r="E275" s="172" t="s">
        <v>1167</v>
      </c>
      <c r="F275" s="172" t="s">
        <v>1165</v>
      </c>
      <c r="G275" s="172" t="s">
        <v>1119</v>
      </c>
      <c r="H275" s="172"/>
      <c r="I275" s="172" t="s">
        <v>1280</v>
      </c>
      <c r="J275" s="172"/>
      <c r="K275" s="172"/>
      <c r="L275" s="172"/>
      <c r="M275" s="207">
        <v>0</v>
      </c>
      <c r="N275" s="243">
        <f>J275*0.372/1000</f>
        <v>0</v>
      </c>
    </row>
    <row r="276" spans="1:14" x14ac:dyDescent="0.25">
      <c r="A276" s="172" t="s">
        <v>1214</v>
      </c>
      <c r="B276" s="172" t="s">
        <v>1217</v>
      </c>
      <c r="C276" s="172"/>
      <c r="D276" s="172" t="s">
        <v>1275</v>
      </c>
      <c r="E276" s="172" t="s">
        <v>1167</v>
      </c>
      <c r="F276" s="172" t="s">
        <v>1165</v>
      </c>
      <c r="G276" s="172" t="s">
        <v>1119</v>
      </c>
      <c r="H276" s="172"/>
      <c r="I276" s="172" t="s">
        <v>1168</v>
      </c>
      <c r="J276" s="172"/>
      <c r="K276" s="172"/>
      <c r="L276" s="172"/>
      <c r="M276" s="172">
        <f t="shared" ref="M276:M297" si="8">(J276/1181)*13.02</f>
        <v>0</v>
      </c>
      <c r="N276" s="243">
        <f>J276*'Factores de conversión'!$C$46/1000</f>
        <v>0</v>
      </c>
    </row>
    <row r="277" spans="1:14" x14ac:dyDescent="0.25">
      <c r="A277" s="172" t="s">
        <v>1214</v>
      </c>
      <c r="B277" s="172" t="s">
        <v>1217</v>
      </c>
      <c r="C277" s="172"/>
      <c r="D277" s="172" t="s">
        <v>1257</v>
      </c>
      <c r="E277" s="172" t="s">
        <v>1167</v>
      </c>
      <c r="F277" s="172" t="s">
        <v>1165</v>
      </c>
      <c r="G277" s="172" t="s">
        <v>1119</v>
      </c>
      <c r="H277" s="172"/>
      <c r="I277" s="172" t="s">
        <v>1168</v>
      </c>
      <c r="J277" s="172">
        <v>1833</v>
      </c>
      <c r="K277" s="172"/>
      <c r="L277" s="172">
        <v>1883</v>
      </c>
      <c r="M277" s="172">
        <f t="shared" si="8"/>
        <v>20.208010160880612</v>
      </c>
      <c r="N277" s="243">
        <f>J277*'Factores de conversión'!$C$46/1000</f>
        <v>4.522011</v>
      </c>
    </row>
    <row r="278" spans="1:14" x14ac:dyDescent="0.25">
      <c r="A278" s="172" t="s">
        <v>1214</v>
      </c>
      <c r="B278" s="172" t="s">
        <v>1217</v>
      </c>
      <c r="C278" s="172"/>
      <c r="D278" s="172" t="s">
        <v>1258</v>
      </c>
      <c r="E278" s="172" t="s">
        <v>1167</v>
      </c>
      <c r="F278" s="172" t="s">
        <v>1165</v>
      </c>
      <c r="G278" s="172" t="s">
        <v>1119</v>
      </c>
      <c r="H278" s="172"/>
      <c r="I278" s="172" t="s">
        <v>1168</v>
      </c>
      <c r="J278" s="172">
        <v>1529</v>
      </c>
      <c r="K278" s="172"/>
      <c r="L278" s="172">
        <v>2286</v>
      </c>
      <c r="M278" s="172">
        <f t="shared" si="8"/>
        <v>16.856545300592717</v>
      </c>
      <c r="N278" s="243">
        <f>J278*'Factores de conversión'!$C$46/1000</f>
        <v>3.772043</v>
      </c>
    </row>
    <row r="279" spans="1:14" x14ac:dyDescent="0.25">
      <c r="A279" s="172" t="s">
        <v>1214</v>
      </c>
      <c r="B279" s="172" t="s">
        <v>1217</v>
      </c>
      <c r="C279" s="172"/>
      <c r="D279" s="172" t="s">
        <v>1243</v>
      </c>
      <c r="E279" s="172" t="s">
        <v>1167</v>
      </c>
      <c r="F279" s="172" t="s">
        <v>1165</v>
      </c>
      <c r="G279" s="172" t="s">
        <v>1119</v>
      </c>
      <c r="H279" s="172"/>
      <c r="I279" s="172" t="s">
        <v>1168</v>
      </c>
      <c r="J279" s="172">
        <v>1205</v>
      </c>
      <c r="K279" s="172"/>
      <c r="L279" s="172">
        <v>-147796</v>
      </c>
      <c r="M279" s="172">
        <f t="shared" si="8"/>
        <v>13.28458933107536</v>
      </c>
      <c r="N279" s="243">
        <f>J279*'Factores de conversión'!$C$46/1000</f>
        <v>2.9727350000000001</v>
      </c>
    </row>
    <row r="280" spans="1:14" x14ac:dyDescent="0.25">
      <c r="A280" s="172" t="s">
        <v>1214</v>
      </c>
      <c r="B280" s="172" t="s">
        <v>1217</v>
      </c>
      <c r="C280" s="172"/>
      <c r="D280" s="172" t="s">
        <v>1252</v>
      </c>
      <c r="E280" s="172" t="s">
        <v>1167</v>
      </c>
      <c r="F280" s="172" t="s">
        <v>1165</v>
      </c>
      <c r="G280" s="172" t="s">
        <v>1119</v>
      </c>
      <c r="H280" s="172"/>
      <c r="I280" s="172" t="s">
        <v>1168</v>
      </c>
      <c r="J280" s="172">
        <v>126</v>
      </c>
      <c r="K280" s="172"/>
      <c r="L280" s="172">
        <v>334</v>
      </c>
      <c r="M280" s="172">
        <f t="shared" si="8"/>
        <v>1.3890939881456392</v>
      </c>
      <c r="N280" s="243">
        <f>J280*'Factores de conversión'!$C$46/1000</f>
        <v>0.31084200000000001</v>
      </c>
    </row>
    <row r="281" spans="1:14" x14ac:dyDescent="0.25">
      <c r="A281" s="172" t="s">
        <v>1214</v>
      </c>
      <c r="B281" s="172" t="s">
        <v>1217</v>
      </c>
      <c r="C281" s="172"/>
      <c r="D281" s="172" t="s">
        <v>1276</v>
      </c>
      <c r="E281" s="172" t="s">
        <v>1167</v>
      </c>
      <c r="F281" s="172" t="s">
        <v>1165</v>
      </c>
      <c r="G281" s="172" t="s">
        <v>1119</v>
      </c>
      <c r="H281" s="172"/>
      <c r="I281" s="172" t="s">
        <v>1168</v>
      </c>
      <c r="J281" s="172">
        <v>2777</v>
      </c>
      <c r="K281" s="172"/>
      <c r="L281" s="172">
        <v>3643</v>
      </c>
      <c r="M281" s="172">
        <f t="shared" si="8"/>
        <v>30.615190516511433</v>
      </c>
      <c r="N281" s="243">
        <f>J281*'Factores de conversión'!$C$46/1000</f>
        <v>6.8508590000000007</v>
      </c>
    </row>
    <row r="282" spans="1:14" x14ac:dyDescent="0.25">
      <c r="A282" s="172" t="s">
        <v>1214</v>
      </c>
      <c r="B282" s="172" t="s">
        <v>1217</v>
      </c>
      <c r="C282" s="172"/>
      <c r="D282" s="172" t="s">
        <v>1260</v>
      </c>
      <c r="E282" s="172" t="s">
        <v>1167</v>
      </c>
      <c r="F282" s="172" t="s">
        <v>1165</v>
      </c>
      <c r="G282" s="172" t="s">
        <v>1119</v>
      </c>
      <c r="H282" s="172"/>
      <c r="I282" s="172" t="s">
        <v>1168</v>
      </c>
      <c r="J282" s="172">
        <v>4591</v>
      </c>
      <c r="K282" s="172"/>
      <c r="L282" s="172">
        <v>6423</v>
      </c>
      <c r="M282" s="172">
        <f t="shared" si="8"/>
        <v>50.613734123624042</v>
      </c>
      <c r="N282" s="243">
        <f>J282*'Factores de conversión'!$C$46/1000</f>
        <v>11.325997000000001</v>
      </c>
    </row>
    <row r="283" spans="1:14" x14ac:dyDescent="0.25">
      <c r="A283" s="172" t="s">
        <v>1214</v>
      </c>
      <c r="B283" s="172" t="s">
        <v>1217</v>
      </c>
      <c r="C283" s="172"/>
      <c r="D283" s="172" t="s">
        <v>1271</v>
      </c>
      <c r="E283" s="172" t="s">
        <v>1167</v>
      </c>
      <c r="F283" s="172" t="s">
        <v>1165</v>
      </c>
      <c r="G283" s="172" t="s">
        <v>1119</v>
      </c>
      <c r="H283" s="172"/>
      <c r="I283" s="172" t="s">
        <v>1168</v>
      </c>
      <c r="J283" s="172">
        <v>541</v>
      </c>
      <c r="K283" s="172"/>
      <c r="L283" s="172">
        <v>7372</v>
      </c>
      <c r="M283" s="172">
        <f t="shared" si="8"/>
        <v>5.9642845046570701</v>
      </c>
      <c r="N283" s="243">
        <f>J283*'Factores de conversión'!$C$46/1000</f>
        <v>1.3346469999999999</v>
      </c>
    </row>
    <row r="284" spans="1:14" x14ac:dyDescent="0.25">
      <c r="A284" s="172" t="s">
        <v>1214</v>
      </c>
      <c r="B284" s="172" t="s">
        <v>1217</v>
      </c>
      <c r="C284" s="172"/>
      <c r="D284" s="172" t="s">
        <v>1198</v>
      </c>
      <c r="E284" s="172" t="s">
        <v>1167</v>
      </c>
      <c r="F284" s="172" t="s">
        <v>1165</v>
      </c>
      <c r="G284" s="172" t="s">
        <v>1119</v>
      </c>
      <c r="H284" s="172"/>
      <c r="I284" s="172" t="s">
        <v>1168</v>
      </c>
      <c r="J284" s="172">
        <v>597</v>
      </c>
      <c r="K284" s="172"/>
      <c r="L284" s="172">
        <v>5090</v>
      </c>
      <c r="M284" s="172">
        <f t="shared" si="8"/>
        <v>6.5816596104995764</v>
      </c>
      <c r="N284" s="243">
        <f>J284*'Factores de conversión'!$C$46/1000</f>
        <v>1.472799</v>
      </c>
    </row>
    <row r="285" spans="1:14" x14ac:dyDescent="0.25">
      <c r="A285" s="172" t="s">
        <v>1214</v>
      </c>
      <c r="B285" s="172" t="s">
        <v>1217</v>
      </c>
      <c r="C285" s="172"/>
      <c r="D285" s="172" t="s">
        <v>1198</v>
      </c>
      <c r="E285" s="172" t="s">
        <v>1167</v>
      </c>
      <c r="F285" s="172" t="s">
        <v>1165</v>
      </c>
      <c r="G285" s="172" t="s">
        <v>1119</v>
      </c>
      <c r="H285" s="172"/>
      <c r="I285" s="172" t="s">
        <v>1168</v>
      </c>
      <c r="J285" s="172">
        <v>465</v>
      </c>
      <c r="K285" s="172"/>
      <c r="L285" s="172">
        <v>2907</v>
      </c>
      <c r="M285" s="172">
        <f t="shared" si="8"/>
        <v>5.1264182895850974</v>
      </c>
      <c r="N285" s="243">
        <f>J285*'Factores de conversión'!$C$46/1000</f>
        <v>1.1471549999999999</v>
      </c>
    </row>
    <row r="286" spans="1:14" x14ac:dyDescent="0.25">
      <c r="A286" s="172" t="s">
        <v>1214</v>
      </c>
      <c r="B286" s="172" t="s">
        <v>1217</v>
      </c>
      <c r="C286" s="172"/>
      <c r="D286" s="172" t="s">
        <v>1251</v>
      </c>
      <c r="E286" s="172" t="s">
        <v>1167</v>
      </c>
      <c r="F286" s="172" t="s">
        <v>1165</v>
      </c>
      <c r="G286" s="172" t="s">
        <v>1119</v>
      </c>
      <c r="H286" s="172"/>
      <c r="I286" s="172" t="s">
        <v>1168</v>
      </c>
      <c r="J286" s="172">
        <v>829</v>
      </c>
      <c r="K286" s="172"/>
      <c r="L286" s="172">
        <v>1107</v>
      </c>
      <c r="M286" s="172">
        <f t="shared" si="8"/>
        <v>9.1393564775613871</v>
      </c>
      <c r="N286" s="243">
        <f>J286*'Factores de conversión'!$C$46/1000</f>
        <v>2.0451429999999999</v>
      </c>
    </row>
    <row r="287" spans="1:14" x14ac:dyDescent="0.25">
      <c r="A287" s="172" t="s">
        <v>1214</v>
      </c>
      <c r="B287" s="172" t="s">
        <v>1217</v>
      </c>
      <c r="C287" s="172"/>
      <c r="D287" s="172" t="s">
        <v>1257</v>
      </c>
      <c r="E287" s="172" t="s">
        <v>1167</v>
      </c>
      <c r="F287" s="172" t="s">
        <v>1165</v>
      </c>
      <c r="G287" s="172" t="s">
        <v>1119</v>
      </c>
      <c r="H287" s="172"/>
      <c r="I287" s="172" t="s">
        <v>1168</v>
      </c>
      <c r="J287" s="172">
        <v>1194</v>
      </c>
      <c r="K287" s="172"/>
      <c r="L287" s="172">
        <v>2017</v>
      </c>
      <c r="M287" s="172">
        <f t="shared" si="8"/>
        <v>13.163319220999153</v>
      </c>
      <c r="N287" s="243">
        <f>J287*'Factores de conversión'!$C$46/1000</f>
        <v>2.9455979999999999</v>
      </c>
    </row>
    <row r="288" spans="1:14" x14ac:dyDescent="0.25">
      <c r="A288" s="172" t="s">
        <v>1214</v>
      </c>
      <c r="B288" s="172" t="s">
        <v>1217</v>
      </c>
      <c r="C288" s="172"/>
      <c r="D288" s="172" t="s">
        <v>1277</v>
      </c>
      <c r="E288" s="172" t="s">
        <v>1167</v>
      </c>
      <c r="F288" s="172" t="s">
        <v>1165</v>
      </c>
      <c r="G288" s="172" t="s">
        <v>1119</v>
      </c>
      <c r="H288" s="172"/>
      <c r="I288" s="172" t="s">
        <v>1168</v>
      </c>
      <c r="J288" s="172">
        <v>1610</v>
      </c>
      <c r="K288" s="172"/>
      <c r="L288" s="172">
        <v>2944</v>
      </c>
      <c r="M288" s="172">
        <f t="shared" si="8"/>
        <v>17.749534292972058</v>
      </c>
      <c r="N288" s="243">
        <f>J288*'Factores de conversión'!$C$46/1000</f>
        <v>3.9718700000000005</v>
      </c>
    </row>
    <row r="289" spans="1:15" x14ac:dyDescent="0.25">
      <c r="A289" s="172" t="s">
        <v>1214</v>
      </c>
      <c r="B289" s="172" t="s">
        <v>1217</v>
      </c>
      <c r="C289" s="172"/>
      <c r="D289" s="172" t="s">
        <v>1243</v>
      </c>
      <c r="E289" s="172" t="s">
        <v>1167</v>
      </c>
      <c r="F289" s="172" t="s">
        <v>1165</v>
      </c>
      <c r="G289" s="172" t="s">
        <v>1119</v>
      </c>
      <c r="H289" s="172"/>
      <c r="I289" s="172" t="s">
        <v>1168</v>
      </c>
      <c r="J289" s="172">
        <v>1030</v>
      </c>
      <c r="K289" s="172"/>
      <c r="L289" s="172">
        <v>7345</v>
      </c>
      <c r="M289" s="172">
        <f t="shared" si="8"/>
        <v>11.355292125317527</v>
      </c>
      <c r="N289" s="243">
        <f>J289*'Factores de conversión'!$C$46/1000</f>
        <v>2.5410100000000004</v>
      </c>
    </row>
    <row r="290" spans="1:15" x14ac:dyDescent="0.25">
      <c r="A290" s="172" t="s">
        <v>1214</v>
      </c>
      <c r="B290" s="172" t="s">
        <v>1217</v>
      </c>
      <c r="C290" s="172"/>
      <c r="D290" s="172" t="s">
        <v>1252</v>
      </c>
      <c r="E290" s="172" t="s">
        <v>1167</v>
      </c>
      <c r="F290" s="172" t="s">
        <v>1165</v>
      </c>
      <c r="G290" s="172" t="s">
        <v>1119</v>
      </c>
      <c r="H290" s="172"/>
      <c r="I290" s="172" t="s">
        <v>1168</v>
      </c>
      <c r="J290" s="172">
        <v>150</v>
      </c>
      <c r="K290" s="172"/>
      <c r="L290" s="172">
        <v>811</v>
      </c>
      <c r="M290" s="172">
        <f t="shared" si="8"/>
        <v>1.653683319220999</v>
      </c>
      <c r="N290" s="243">
        <f>J290*'Factores de conversión'!$C$46/1000</f>
        <v>0.37004999999999999</v>
      </c>
    </row>
    <row r="291" spans="1:15" x14ac:dyDescent="0.25">
      <c r="A291" s="172" t="s">
        <v>1214</v>
      </c>
      <c r="B291" s="172" t="s">
        <v>1217</v>
      </c>
      <c r="C291" s="172"/>
      <c r="D291" s="172" t="s">
        <v>1260</v>
      </c>
      <c r="E291" s="172" t="s">
        <v>1167</v>
      </c>
      <c r="F291" s="172" t="s">
        <v>1165</v>
      </c>
      <c r="G291" s="172" t="s">
        <v>1119</v>
      </c>
      <c r="H291" s="172"/>
      <c r="I291" s="172" t="s">
        <v>1168</v>
      </c>
      <c r="J291" s="172">
        <v>23145</v>
      </c>
      <c r="K291" s="172"/>
      <c r="L291" s="172">
        <v>3947</v>
      </c>
      <c r="M291" s="172">
        <f t="shared" si="8"/>
        <v>255.16333615580015</v>
      </c>
      <c r="N291" s="243">
        <f>J291*'Factores de conversión'!$C$46/1000</f>
        <v>57.098715000000006</v>
      </c>
    </row>
    <row r="292" spans="1:15" x14ac:dyDescent="0.25">
      <c r="A292" s="172" t="s">
        <v>1214</v>
      </c>
      <c r="B292" s="172" t="s">
        <v>1217</v>
      </c>
      <c r="C292" s="172"/>
      <c r="D292" s="172" t="s">
        <v>1271</v>
      </c>
      <c r="E292" s="172" t="s">
        <v>1167</v>
      </c>
      <c r="F292" s="172" t="s">
        <v>1165</v>
      </c>
      <c r="G292" s="172" t="s">
        <v>1119</v>
      </c>
      <c r="H292" s="172"/>
      <c r="I292" s="172" t="s">
        <v>1168</v>
      </c>
      <c r="J292" s="172">
        <v>494</v>
      </c>
      <c r="K292" s="172"/>
      <c r="L292" s="172">
        <v>6340</v>
      </c>
      <c r="M292" s="172">
        <f t="shared" si="8"/>
        <v>5.4461303979678242</v>
      </c>
      <c r="N292" s="243">
        <f>J292*'Factores de conversión'!$C$46/1000</f>
        <v>1.2186980000000001</v>
      </c>
    </row>
    <row r="293" spans="1:15" x14ac:dyDescent="0.25">
      <c r="A293" s="172" t="s">
        <v>1214</v>
      </c>
      <c r="B293" s="172" t="s">
        <v>1217</v>
      </c>
      <c r="C293" s="172"/>
      <c r="D293" s="172" t="s">
        <v>1198</v>
      </c>
      <c r="E293" s="172" t="s">
        <v>1167</v>
      </c>
      <c r="F293" s="172" t="s">
        <v>1165</v>
      </c>
      <c r="G293" s="172" t="s">
        <v>1119</v>
      </c>
      <c r="H293" s="172"/>
      <c r="I293" s="172" t="s">
        <v>1168</v>
      </c>
      <c r="J293" s="172">
        <v>870</v>
      </c>
      <c r="K293" s="172"/>
      <c r="L293" s="172">
        <v>66640</v>
      </c>
      <c r="M293" s="172">
        <f t="shared" si="8"/>
        <v>9.5913632514817948</v>
      </c>
      <c r="N293" s="243">
        <f>J293*'Factores de conversión'!$C$46/1000</f>
        <v>2.14629</v>
      </c>
    </row>
    <row r="294" spans="1:15" x14ac:dyDescent="0.25">
      <c r="A294" s="172" t="s">
        <v>1214</v>
      </c>
      <c r="B294" s="172" t="s">
        <v>1217</v>
      </c>
      <c r="C294" s="172"/>
      <c r="D294" s="172" t="s">
        <v>1194</v>
      </c>
      <c r="E294" s="172" t="s">
        <v>1167</v>
      </c>
      <c r="F294" s="172" t="s">
        <v>1165</v>
      </c>
      <c r="G294" s="172" t="s">
        <v>1119</v>
      </c>
      <c r="H294" s="172"/>
      <c r="I294" s="172" t="s">
        <v>1168</v>
      </c>
      <c r="J294" s="172">
        <v>492</v>
      </c>
      <c r="K294" s="172"/>
      <c r="L294" s="172">
        <v>4604</v>
      </c>
      <c r="M294" s="172">
        <f t="shared" si="8"/>
        <v>5.4240812870448778</v>
      </c>
      <c r="N294" s="243">
        <f>J294*'Factores de conversión'!$C$46/1000</f>
        <v>1.2137640000000001</v>
      </c>
    </row>
    <row r="295" spans="1:15" x14ac:dyDescent="0.25">
      <c r="A295" s="172" t="s">
        <v>1214</v>
      </c>
      <c r="B295" s="172" t="s">
        <v>1217</v>
      </c>
      <c r="C295" s="172"/>
      <c r="D295" s="172" t="s">
        <v>1194</v>
      </c>
      <c r="E295" s="172" t="s">
        <v>1167</v>
      </c>
      <c r="F295" s="172" t="s">
        <v>1165</v>
      </c>
      <c r="G295" s="172" t="s">
        <v>1119</v>
      </c>
      <c r="H295" s="172"/>
      <c r="I295" s="172" t="s">
        <v>1168</v>
      </c>
      <c r="J295" s="172">
        <v>441</v>
      </c>
      <c r="K295" s="172"/>
      <c r="L295" s="172">
        <v>5271</v>
      </c>
      <c r="M295" s="172">
        <f t="shared" si="8"/>
        <v>4.8618289585097374</v>
      </c>
      <c r="N295" s="243">
        <f>J295*'Factores de conversión'!$C$46/1000</f>
        <v>1.0879470000000002</v>
      </c>
    </row>
    <row r="296" spans="1:15" x14ac:dyDescent="0.25">
      <c r="A296" s="172" t="s">
        <v>1214</v>
      </c>
      <c r="B296" s="172" t="s">
        <v>1217</v>
      </c>
      <c r="C296" s="172"/>
      <c r="D296" s="172" t="s">
        <v>1278</v>
      </c>
      <c r="E296" s="172" t="s">
        <v>1167</v>
      </c>
      <c r="F296" s="172" t="s">
        <v>1165</v>
      </c>
      <c r="G296" s="172" t="s">
        <v>1119</v>
      </c>
      <c r="H296" s="172"/>
      <c r="I296" s="172" t="s">
        <v>1168</v>
      </c>
      <c r="J296" s="172">
        <v>1629</v>
      </c>
      <c r="K296" s="172"/>
      <c r="L296" s="172">
        <v>13812</v>
      </c>
      <c r="M296" s="172">
        <f t="shared" si="8"/>
        <v>17.95900084674005</v>
      </c>
      <c r="N296" s="243">
        <f>J296*'Factores de conversión'!$C$46/1000</f>
        <v>4.0187429999999997</v>
      </c>
    </row>
    <row r="297" spans="1:15" x14ac:dyDescent="0.25">
      <c r="A297" s="172" t="s">
        <v>1214</v>
      </c>
      <c r="B297" s="172" t="s">
        <v>1217</v>
      </c>
      <c r="C297" s="172"/>
      <c r="D297" s="172" t="s">
        <v>1278</v>
      </c>
      <c r="E297" s="172" t="s">
        <v>1167</v>
      </c>
      <c r="F297" s="172" t="s">
        <v>1165</v>
      </c>
      <c r="G297" s="172" t="s">
        <v>1119</v>
      </c>
      <c r="H297" s="172"/>
      <c r="I297" s="172" t="s">
        <v>1168</v>
      </c>
      <c r="J297" s="172">
        <v>2415</v>
      </c>
      <c r="K297" s="172"/>
      <c r="L297" s="172">
        <v>18769</v>
      </c>
      <c r="M297" s="172">
        <f t="shared" si="8"/>
        <v>26.624301439458083</v>
      </c>
      <c r="N297" s="243">
        <f>J297*'Factores de conversión'!$C$46/1000</f>
        <v>5.9578050000000005</v>
      </c>
    </row>
    <row r="298" spans="1:15" x14ac:dyDescent="0.25">
      <c r="A298" s="172" t="s">
        <v>1281</v>
      </c>
      <c r="B298" s="172"/>
      <c r="C298" s="172"/>
      <c r="D298" s="172" t="s">
        <v>1194</v>
      </c>
      <c r="E298" s="172" t="s">
        <v>1166</v>
      </c>
      <c r="F298" s="172" t="s">
        <v>1165</v>
      </c>
      <c r="G298" s="172" t="s">
        <v>1119</v>
      </c>
      <c r="H298" s="172">
        <v>9.5</v>
      </c>
      <c r="I298" s="172" t="s">
        <v>385</v>
      </c>
      <c r="J298" s="221">
        <f>L298/100*H298</f>
        <v>475</v>
      </c>
      <c r="K298" s="172"/>
      <c r="L298" s="197">
        <v>5000</v>
      </c>
      <c r="M298" s="197">
        <f>(J298/1181)*13.02</f>
        <v>5.2366638441998301</v>
      </c>
      <c r="N298" s="243">
        <f>J298*'Factores de conversión'!$C$46/1000</f>
        <v>1.1718250000000001</v>
      </c>
      <c r="O298" s="222" t="s">
        <v>1391</v>
      </c>
    </row>
    <row r="299" spans="1:15" x14ac:dyDescent="0.25">
      <c r="A299" s="172" t="s">
        <v>1281</v>
      </c>
      <c r="B299" s="172"/>
      <c r="C299" s="172"/>
      <c r="D299" s="172" t="s">
        <v>1282</v>
      </c>
      <c r="E299" s="172" t="s">
        <v>1166</v>
      </c>
      <c r="F299" s="172" t="s">
        <v>1165</v>
      </c>
      <c r="G299" s="172" t="s">
        <v>1119</v>
      </c>
      <c r="H299" s="172">
        <v>8.1</v>
      </c>
      <c r="I299" s="172" t="s">
        <v>385</v>
      </c>
      <c r="J299" s="221">
        <f t="shared" ref="J299:J309" si="9">L299/100*H299</f>
        <v>526.5</v>
      </c>
      <c r="K299" s="172"/>
      <c r="L299" s="197">
        <v>6500</v>
      </c>
      <c r="M299" s="197">
        <f>(J299/1181)*13.02</f>
        <v>5.8044284504657071</v>
      </c>
      <c r="N299" s="243">
        <f>J299*'Factores de conversión'!$C$46/1000</f>
        <v>1.2988755000000001</v>
      </c>
      <c r="O299" s="222" t="s">
        <v>1391</v>
      </c>
    </row>
    <row r="300" spans="1:15" x14ac:dyDescent="0.25">
      <c r="A300" s="172" t="s">
        <v>1281</v>
      </c>
      <c r="B300" s="172"/>
      <c r="C300" s="172"/>
      <c r="D300" s="172" t="s">
        <v>1283</v>
      </c>
      <c r="E300" s="172" t="s">
        <v>1166</v>
      </c>
      <c r="F300" s="172" t="s">
        <v>1165</v>
      </c>
      <c r="G300" s="172" t="s">
        <v>1119</v>
      </c>
      <c r="H300" s="172">
        <v>5.44</v>
      </c>
      <c r="I300" s="172" t="s">
        <v>1287</v>
      </c>
      <c r="J300" s="221">
        <f t="shared" si="9"/>
        <v>380.8</v>
      </c>
      <c r="K300" s="172"/>
      <c r="L300" s="197">
        <v>7000</v>
      </c>
      <c r="M300" s="197">
        <f>(J300/1290)*12.79</f>
        <v>3.7755286821705423</v>
      </c>
      <c r="N300" s="243">
        <f>J300*'Factores de conversión'!$C$47/1000</f>
        <v>0.8301440000000001</v>
      </c>
      <c r="O300" s="222" t="s">
        <v>1391</v>
      </c>
    </row>
    <row r="301" spans="1:15" x14ac:dyDescent="0.25">
      <c r="A301" s="172" t="s">
        <v>1281</v>
      </c>
      <c r="B301" s="172"/>
      <c r="C301" s="172"/>
      <c r="D301" s="172" t="s">
        <v>1283</v>
      </c>
      <c r="E301" s="172" t="s">
        <v>1166</v>
      </c>
      <c r="F301" s="172" t="s">
        <v>1165</v>
      </c>
      <c r="G301" s="172" t="s">
        <v>1119</v>
      </c>
      <c r="H301" s="172">
        <v>5.62</v>
      </c>
      <c r="I301" s="172" t="s">
        <v>1287</v>
      </c>
      <c r="J301" s="221">
        <f t="shared" si="9"/>
        <v>786.80000000000007</v>
      </c>
      <c r="K301" s="172"/>
      <c r="L301" s="197">
        <v>14000</v>
      </c>
      <c r="M301" s="197">
        <f t="shared" ref="M301:M302" si="10">(J301/1290)*12.79</f>
        <v>7.8009085271317833</v>
      </c>
      <c r="N301" s="243">
        <f>J301*'Factores de conversión'!$C$47/1000</f>
        <v>1.7152240000000003</v>
      </c>
      <c r="O301" s="222" t="s">
        <v>1391</v>
      </c>
    </row>
    <row r="302" spans="1:15" x14ac:dyDescent="0.25">
      <c r="A302" s="172" t="s">
        <v>1281</v>
      </c>
      <c r="B302" s="172"/>
      <c r="C302" s="172"/>
      <c r="D302" s="172" t="s">
        <v>1283</v>
      </c>
      <c r="E302" s="172" t="s">
        <v>1166</v>
      </c>
      <c r="F302" s="172" t="s">
        <v>1165</v>
      </c>
      <c r="G302" s="172" t="s">
        <v>1119</v>
      </c>
      <c r="H302" s="172">
        <v>5.52</v>
      </c>
      <c r="I302" s="172" t="s">
        <v>1287</v>
      </c>
      <c r="J302" s="221">
        <f t="shared" si="9"/>
        <v>1214.3999999999999</v>
      </c>
      <c r="K302" s="172"/>
      <c r="L302" s="197">
        <v>22000</v>
      </c>
      <c r="M302" s="197">
        <f t="shared" si="10"/>
        <v>12.040446511627906</v>
      </c>
      <c r="N302" s="243">
        <f>J302*'Factores de conversión'!$C$47/1000</f>
        <v>2.647392</v>
      </c>
      <c r="O302" s="222" t="s">
        <v>1391</v>
      </c>
    </row>
    <row r="303" spans="1:15" x14ac:dyDescent="0.25">
      <c r="A303" s="172" t="s">
        <v>1281</v>
      </c>
      <c r="B303" s="172"/>
      <c r="C303" s="172"/>
      <c r="D303" s="172" t="s">
        <v>1284</v>
      </c>
      <c r="E303" s="172" t="s">
        <v>1166</v>
      </c>
      <c r="F303" s="172" t="s">
        <v>1165</v>
      </c>
      <c r="G303" s="172" t="s">
        <v>1119</v>
      </c>
      <c r="H303" s="172">
        <v>11.05</v>
      </c>
      <c r="I303" s="172" t="s">
        <v>385</v>
      </c>
      <c r="J303" s="221">
        <f t="shared" si="9"/>
        <v>1768</v>
      </c>
      <c r="K303" s="172"/>
      <c r="L303" s="197">
        <v>16000</v>
      </c>
      <c r="M303" s="197">
        <f t="shared" ref="M303:M308" si="11">(J303/1181)*13.02</f>
        <v>19.491414055884842</v>
      </c>
      <c r="N303" s="243">
        <f>J303*'Factores de conversión'!$C$46/1000</f>
        <v>4.361656</v>
      </c>
      <c r="O303" s="222" t="s">
        <v>1391</v>
      </c>
    </row>
    <row r="304" spans="1:15" x14ac:dyDescent="0.25">
      <c r="A304" s="172" t="s">
        <v>1281</v>
      </c>
      <c r="B304" s="172"/>
      <c r="C304" s="172"/>
      <c r="D304" s="172" t="s">
        <v>1284</v>
      </c>
      <c r="E304" s="172" t="s">
        <v>1166</v>
      </c>
      <c r="F304" s="172" t="s">
        <v>1165</v>
      </c>
      <c r="G304" s="172" t="s">
        <v>1119</v>
      </c>
      <c r="H304" s="172">
        <v>12.02</v>
      </c>
      <c r="I304" s="172" t="s">
        <v>385</v>
      </c>
      <c r="J304" s="221">
        <f t="shared" si="9"/>
        <v>1803</v>
      </c>
      <c r="K304" s="172"/>
      <c r="L304" s="197">
        <v>15000</v>
      </c>
      <c r="M304" s="197">
        <f t="shared" si="11"/>
        <v>19.877273497036409</v>
      </c>
      <c r="N304" s="243">
        <f>J304*'Factores de conversión'!$C$46/1000</f>
        <v>4.4480010000000005</v>
      </c>
      <c r="O304" s="222" t="s">
        <v>1391</v>
      </c>
    </row>
    <row r="305" spans="1:15" x14ac:dyDescent="0.25">
      <c r="A305" s="172" t="s">
        <v>1281</v>
      </c>
      <c r="B305" s="172"/>
      <c r="C305" s="172"/>
      <c r="D305" s="172" t="s">
        <v>1284</v>
      </c>
      <c r="E305" s="172" t="s">
        <v>1166</v>
      </c>
      <c r="F305" s="172" t="s">
        <v>1165</v>
      </c>
      <c r="G305" s="172" t="s">
        <v>1119</v>
      </c>
      <c r="H305" s="172">
        <v>11.51</v>
      </c>
      <c r="I305" s="172" t="s">
        <v>385</v>
      </c>
      <c r="J305" s="221">
        <f t="shared" si="9"/>
        <v>1266.0999999999999</v>
      </c>
      <c r="K305" s="172"/>
      <c r="L305" s="197">
        <v>11000</v>
      </c>
      <c r="M305" s="197">
        <f t="shared" si="11"/>
        <v>13.958189669771381</v>
      </c>
      <c r="N305" s="243">
        <f>J305*'Factores de conversión'!$C$46/1000</f>
        <v>3.1234687000000001</v>
      </c>
      <c r="O305" s="222" t="s">
        <v>1391</v>
      </c>
    </row>
    <row r="306" spans="1:15" x14ac:dyDescent="0.25">
      <c r="A306" s="172" t="s">
        <v>1281</v>
      </c>
      <c r="B306" s="172"/>
      <c r="C306" s="172"/>
      <c r="D306" s="172" t="s">
        <v>1285</v>
      </c>
      <c r="E306" s="172" t="s">
        <v>1166</v>
      </c>
      <c r="F306" s="172" t="s">
        <v>1165</v>
      </c>
      <c r="G306" s="172" t="s">
        <v>1119</v>
      </c>
      <c r="H306" s="172">
        <v>10.62</v>
      </c>
      <c r="I306" s="172" t="s">
        <v>385</v>
      </c>
      <c r="J306" s="221">
        <f t="shared" si="9"/>
        <v>2548.7999999999997</v>
      </c>
      <c r="K306" s="172"/>
      <c r="L306" s="197">
        <v>24000</v>
      </c>
      <c r="M306" s="197">
        <f>(J306/1181)*13.02</f>
        <v>28.099386960203212</v>
      </c>
      <c r="N306" s="243">
        <f>J306*'Factores de conversión'!$C$46/1000</f>
        <v>6.2878895999999997</v>
      </c>
      <c r="O306" s="222" t="s">
        <v>1391</v>
      </c>
    </row>
    <row r="307" spans="1:15" x14ac:dyDescent="0.25">
      <c r="A307" s="172" t="s">
        <v>1281</v>
      </c>
      <c r="B307" s="172"/>
      <c r="C307" s="172"/>
      <c r="D307" s="172" t="s">
        <v>1285</v>
      </c>
      <c r="E307" s="172" t="s">
        <v>1166</v>
      </c>
      <c r="F307" s="172" t="s">
        <v>1165</v>
      </c>
      <c r="G307" s="172" t="s">
        <v>1119</v>
      </c>
      <c r="H307" s="172">
        <v>11.06</v>
      </c>
      <c r="I307" s="172" t="s">
        <v>385</v>
      </c>
      <c r="J307" s="221">
        <f t="shared" si="9"/>
        <v>2986.2000000000003</v>
      </c>
      <c r="K307" s="172"/>
      <c r="L307" s="197">
        <v>27000</v>
      </c>
      <c r="M307" s="197">
        <f t="shared" si="11"/>
        <v>32.921527519051658</v>
      </c>
      <c r="N307" s="243">
        <f>J307*'Factores de conversión'!$C$46/1000</f>
        <v>7.366955400000001</v>
      </c>
      <c r="O307" s="222" t="s">
        <v>1391</v>
      </c>
    </row>
    <row r="308" spans="1:15" x14ac:dyDescent="0.25">
      <c r="A308" s="172" t="s">
        <v>1281</v>
      </c>
      <c r="B308" s="172"/>
      <c r="C308" s="172"/>
      <c r="D308" s="172" t="s">
        <v>1286</v>
      </c>
      <c r="E308" s="172" t="s">
        <v>1166</v>
      </c>
      <c r="F308" s="172" t="s">
        <v>1165</v>
      </c>
      <c r="G308" s="172" t="s">
        <v>1119</v>
      </c>
      <c r="H308" s="172">
        <v>10.220000000000001</v>
      </c>
      <c r="I308" s="172" t="s">
        <v>385</v>
      </c>
      <c r="J308" s="221">
        <f t="shared" si="9"/>
        <v>3066</v>
      </c>
      <c r="K308" s="172"/>
      <c r="L308" s="197">
        <v>30000</v>
      </c>
      <c r="M308" s="197">
        <f t="shared" si="11"/>
        <v>33.80128704487722</v>
      </c>
      <c r="N308" s="243">
        <f>J308*'Factores de conversión'!$C$46/1000</f>
        <v>7.563822</v>
      </c>
      <c r="O308" s="222" t="s">
        <v>1391</v>
      </c>
    </row>
    <row r="309" spans="1:15" x14ac:dyDescent="0.25">
      <c r="A309" s="172" t="s">
        <v>1281</v>
      </c>
      <c r="B309" s="172"/>
      <c r="C309" s="172"/>
      <c r="D309" s="172" t="s">
        <v>1283</v>
      </c>
      <c r="E309" s="172" t="s">
        <v>1166</v>
      </c>
      <c r="F309" s="172" t="s">
        <v>1165</v>
      </c>
      <c r="G309" s="172" t="s">
        <v>1119</v>
      </c>
      <c r="H309" s="172">
        <v>5.78</v>
      </c>
      <c r="I309" s="172" t="s">
        <v>1287</v>
      </c>
      <c r="J309" s="221">
        <f t="shared" si="9"/>
        <v>1271.6000000000001</v>
      </c>
      <c r="K309" s="172"/>
      <c r="L309" s="197">
        <v>22000</v>
      </c>
      <c r="M309" s="197">
        <f>(J309/1290)*12.79</f>
        <v>12.607568992248064</v>
      </c>
      <c r="N309" s="243">
        <f>J309*'Factores de conversión'!$C$47/1000</f>
        <v>2.7720880000000006</v>
      </c>
      <c r="O309" s="222" t="s">
        <v>1391</v>
      </c>
    </row>
    <row r="310" spans="1:15" x14ac:dyDescent="0.25">
      <c r="A310" s="172" t="s">
        <v>1288</v>
      </c>
      <c r="B310" s="172"/>
      <c r="C310" s="172"/>
      <c r="D310" s="172" t="s">
        <v>1289</v>
      </c>
      <c r="E310" s="172" t="s">
        <v>1166</v>
      </c>
      <c r="F310" s="172" t="s">
        <v>1165</v>
      </c>
      <c r="G310" s="172" t="s">
        <v>1119</v>
      </c>
      <c r="H310" s="172"/>
      <c r="I310" s="172" t="s">
        <v>1168</v>
      </c>
      <c r="J310" s="172"/>
      <c r="K310" s="172"/>
      <c r="L310" s="172"/>
      <c r="M310" s="207">
        <v>0</v>
      </c>
      <c r="N310" s="243">
        <f>J310*'Factores de conversión'!$C$46/1000</f>
        <v>0</v>
      </c>
    </row>
    <row r="311" spans="1:15" x14ac:dyDescent="0.25">
      <c r="A311" s="172" t="s">
        <v>1288</v>
      </c>
      <c r="B311" s="172"/>
      <c r="C311" s="172"/>
      <c r="D311" s="172" t="s">
        <v>1289</v>
      </c>
      <c r="E311" s="172" t="s">
        <v>1166</v>
      </c>
      <c r="F311" s="172" t="s">
        <v>1165</v>
      </c>
      <c r="G311" s="172" t="s">
        <v>1119</v>
      </c>
      <c r="H311" s="172"/>
      <c r="I311" s="172" t="s">
        <v>1168</v>
      </c>
      <c r="J311" s="172"/>
      <c r="K311" s="172"/>
      <c r="L311" s="172"/>
      <c r="M311" s="207">
        <v>0</v>
      </c>
      <c r="N311" s="243">
        <f>J311*'Factores de conversión'!$C$46/1000</f>
        <v>0</v>
      </c>
    </row>
    <row r="312" spans="1:15" x14ac:dyDescent="0.25">
      <c r="A312" s="172" t="s">
        <v>1288</v>
      </c>
      <c r="B312" s="172"/>
      <c r="C312" s="172"/>
      <c r="D312" s="172" t="s">
        <v>1219</v>
      </c>
      <c r="E312" s="172" t="s">
        <v>1166</v>
      </c>
      <c r="F312" s="172" t="s">
        <v>1165</v>
      </c>
      <c r="G312" s="172" t="s">
        <v>1119</v>
      </c>
      <c r="H312" s="172"/>
      <c r="I312" s="172" t="s">
        <v>1168</v>
      </c>
      <c r="J312" s="172"/>
      <c r="K312" s="172"/>
      <c r="L312" s="172"/>
      <c r="M312" s="207">
        <v>0</v>
      </c>
      <c r="N312" s="243">
        <f>J312*'Factores de conversión'!$C$46/1000</f>
        <v>0</v>
      </c>
    </row>
    <row r="313" spans="1:15" x14ac:dyDescent="0.25">
      <c r="A313" s="172" t="s">
        <v>1288</v>
      </c>
      <c r="B313" s="172"/>
      <c r="C313" s="172"/>
      <c r="D313" s="172" t="s">
        <v>1290</v>
      </c>
      <c r="E313" s="172" t="s">
        <v>1291</v>
      </c>
      <c r="F313" s="172" t="s">
        <v>1165</v>
      </c>
      <c r="G313" s="172" t="s">
        <v>1119</v>
      </c>
      <c r="H313" s="172"/>
      <c r="I313" s="172" t="s">
        <v>1168</v>
      </c>
      <c r="J313" s="172"/>
      <c r="K313" s="172"/>
      <c r="L313" s="172"/>
      <c r="M313" s="207">
        <v>0</v>
      </c>
      <c r="N313" s="243">
        <f>J313*'Factores de conversión'!$C$46/1000</f>
        <v>0</v>
      </c>
    </row>
    <row r="314" spans="1:15" x14ac:dyDescent="0.25">
      <c r="A314" s="172" t="s">
        <v>1288</v>
      </c>
      <c r="B314" s="172"/>
      <c r="C314" s="172"/>
      <c r="D314" s="172" t="s">
        <v>1292</v>
      </c>
      <c r="E314" s="172" t="s">
        <v>1291</v>
      </c>
      <c r="F314" s="172" t="s">
        <v>1165</v>
      </c>
      <c r="G314" s="172" t="s">
        <v>1119</v>
      </c>
      <c r="H314" s="172"/>
      <c r="I314" s="172" t="s">
        <v>1168</v>
      </c>
      <c r="J314" s="172"/>
      <c r="K314" s="172"/>
      <c r="L314" s="172"/>
      <c r="M314" s="207">
        <v>0</v>
      </c>
      <c r="N314" s="243">
        <f>J314*'Factores de conversión'!$C$46/1000</f>
        <v>0</v>
      </c>
    </row>
    <row r="315" spans="1:15" x14ac:dyDescent="0.25">
      <c r="A315" s="172" t="s">
        <v>1288</v>
      </c>
      <c r="B315" s="172"/>
      <c r="C315" s="172"/>
      <c r="D315" s="172" t="s">
        <v>1293</v>
      </c>
      <c r="E315" s="172" t="s">
        <v>1166</v>
      </c>
      <c r="F315" s="172" t="s">
        <v>1165</v>
      </c>
      <c r="G315" s="172" t="s">
        <v>1294</v>
      </c>
      <c r="H315" s="172"/>
      <c r="I315" s="172"/>
      <c r="J315" s="172"/>
      <c r="K315" s="172"/>
      <c r="L315" s="172"/>
      <c r="M315" s="207">
        <v>0</v>
      </c>
      <c r="N315" s="243">
        <f>J315*0.372/1000</f>
        <v>0</v>
      </c>
    </row>
    <row r="316" spans="1:15" x14ac:dyDescent="0.25">
      <c r="A316" s="172" t="s">
        <v>1295</v>
      </c>
      <c r="B316" s="172" t="s">
        <v>1296</v>
      </c>
      <c r="C316" s="172" t="s">
        <v>1297</v>
      </c>
      <c r="D316" s="172" t="s">
        <v>1298</v>
      </c>
      <c r="E316" s="172" t="s">
        <v>1166</v>
      </c>
      <c r="F316" s="172" t="s">
        <v>1165</v>
      </c>
      <c r="G316" s="172" t="s">
        <v>1119</v>
      </c>
      <c r="H316" s="172"/>
      <c r="I316" s="172" t="s">
        <v>1168</v>
      </c>
      <c r="J316" s="172">
        <v>440</v>
      </c>
      <c r="K316" s="172">
        <v>0</v>
      </c>
      <c r="L316" s="172">
        <v>5500</v>
      </c>
      <c r="M316" s="172">
        <f t="shared" ref="M316:M324" si="12">(J316/1181)*13.02</f>
        <v>4.8508044030482642</v>
      </c>
      <c r="N316" s="243">
        <f>J316*'Factores de conversión'!$C$46/1000</f>
        <v>1.08548</v>
      </c>
    </row>
    <row r="317" spans="1:15" x14ac:dyDescent="0.25">
      <c r="A317" s="172" t="s">
        <v>1295</v>
      </c>
      <c r="B317" s="172" t="s">
        <v>1296</v>
      </c>
      <c r="C317" s="172" t="s">
        <v>1297</v>
      </c>
      <c r="D317" s="172" t="s">
        <v>1299</v>
      </c>
      <c r="E317" s="172" t="s">
        <v>1166</v>
      </c>
      <c r="F317" s="172" t="s">
        <v>1165</v>
      </c>
      <c r="G317" s="172" t="s">
        <v>1119</v>
      </c>
      <c r="H317" s="172"/>
      <c r="I317" s="172" t="s">
        <v>1168</v>
      </c>
      <c r="J317" s="172">
        <v>760</v>
      </c>
      <c r="K317" s="172">
        <v>0</v>
      </c>
      <c r="L317" s="172">
        <v>9500</v>
      </c>
      <c r="M317" s="172">
        <f t="shared" si="12"/>
        <v>8.3786621507197285</v>
      </c>
      <c r="N317" s="243">
        <f>J317*'Factores de conversión'!$C$46/1000</f>
        <v>1.8749200000000001</v>
      </c>
    </row>
    <row r="318" spans="1:15" x14ac:dyDescent="0.25">
      <c r="A318" s="172" t="s">
        <v>1295</v>
      </c>
      <c r="B318" s="172" t="s">
        <v>1296</v>
      </c>
      <c r="C318" s="172" t="s">
        <v>1297</v>
      </c>
      <c r="D318" s="172" t="s">
        <v>1300</v>
      </c>
      <c r="E318" s="172" t="s">
        <v>1166</v>
      </c>
      <c r="F318" s="172" t="s">
        <v>1165</v>
      </c>
      <c r="G318" s="172" t="s">
        <v>1119</v>
      </c>
      <c r="H318" s="172"/>
      <c r="I318" s="172" t="s">
        <v>1168</v>
      </c>
      <c r="J318" s="172">
        <v>320</v>
      </c>
      <c r="K318" s="172">
        <v>0</v>
      </c>
      <c r="L318" s="172">
        <v>4000</v>
      </c>
      <c r="M318" s="172">
        <f t="shared" si="12"/>
        <v>3.5278577476714648</v>
      </c>
      <c r="N318" s="243">
        <f>J318*'Factores de conversión'!$C$46/1000</f>
        <v>0.78944000000000003</v>
      </c>
    </row>
    <row r="319" spans="1:15" x14ac:dyDescent="0.25">
      <c r="A319" s="172" t="s">
        <v>1295</v>
      </c>
      <c r="B319" s="172" t="s">
        <v>1296</v>
      </c>
      <c r="C319" s="172" t="s">
        <v>1297</v>
      </c>
      <c r="D319" s="172" t="s">
        <v>1300</v>
      </c>
      <c r="E319" s="172" t="s">
        <v>1166</v>
      </c>
      <c r="F319" s="172" t="s">
        <v>1165</v>
      </c>
      <c r="G319" s="172" t="s">
        <v>1119</v>
      </c>
      <c r="H319" s="172"/>
      <c r="I319" s="172" t="s">
        <v>1168</v>
      </c>
      <c r="J319" s="172">
        <v>920</v>
      </c>
      <c r="K319" s="172">
        <v>0</v>
      </c>
      <c r="L319" s="172">
        <v>11500</v>
      </c>
      <c r="M319" s="172">
        <f t="shared" si="12"/>
        <v>10.142591024555461</v>
      </c>
      <c r="N319" s="243">
        <f>J319*'Factores de conversión'!$C$46/1000</f>
        <v>2.2696399999999999</v>
      </c>
    </row>
    <row r="320" spans="1:15" x14ac:dyDescent="0.25">
      <c r="A320" s="172" t="s">
        <v>1367</v>
      </c>
      <c r="B320" s="172" t="s">
        <v>1368</v>
      </c>
      <c r="C320" s="197" t="s">
        <v>1301</v>
      </c>
      <c r="D320" s="172" t="s">
        <v>1302</v>
      </c>
      <c r="E320" s="172" t="s">
        <v>1291</v>
      </c>
      <c r="F320" s="172" t="s">
        <v>1165</v>
      </c>
      <c r="G320" s="172" t="s">
        <v>1119</v>
      </c>
      <c r="H320" s="172"/>
      <c r="I320" s="172" t="s">
        <v>1168</v>
      </c>
      <c r="J320" s="172">
        <f>(L320/100)*5.5</f>
        <v>198</v>
      </c>
      <c r="K320" s="172"/>
      <c r="L320" s="172">
        <v>3600</v>
      </c>
      <c r="M320" s="172">
        <f t="shared" si="12"/>
        <v>2.1828619813717189</v>
      </c>
      <c r="N320" s="243">
        <f>J320*'Factores de conversión'!$C$46/1000</f>
        <v>0.48846600000000001</v>
      </c>
    </row>
    <row r="321" spans="1:14" x14ac:dyDescent="0.25">
      <c r="A321" s="172" t="s">
        <v>1367</v>
      </c>
      <c r="B321" s="172" t="s">
        <v>1368</v>
      </c>
      <c r="C321" s="197" t="s">
        <v>1301</v>
      </c>
      <c r="D321" s="172" t="s">
        <v>1303</v>
      </c>
      <c r="E321" s="172" t="s">
        <v>1291</v>
      </c>
      <c r="F321" s="172" t="s">
        <v>1165</v>
      </c>
      <c r="G321" s="172" t="s">
        <v>1119</v>
      </c>
      <c r="H321" s="172"/>
      <c r="I321" s="172" t="s">
        <v>1168</v>
      </c>
      <c r="J321" s="172">
        <f>(L321/100)*6.9</f>
        <v>69</v>
      </c>
      <c r="K321" s="172"/>
      <c r="L321" s="172">
        <v>1000</v>
      </c>
      <c r="M321" s="172">
        <f t="shared" si="12"/>
        <v>0.76069432684165961</v>
      </c>
      <c r="N321" s="243">
        <f>J321*'Factores de conversión'!$C$46/1000</f>
        <v>0.17022300000000001</v>
      </c>
    </row>
    <row r="322" spans="1:14" x14ac:dyDescent="0.25">
      <c r="A322" s="172" t="s">
        <v>1367</v>
      </c>
      <c r="B322" s="172" t="s">
        <v>1368</v>
      </c>
      <c r="C322" s="197" t="s">
        <v>1301</v>
      </c>
      <c r="D322" s="172" t="s">
        <v>1304</v>
      </c>
      <c r="E322" s="172" t="s">
        <v>1167</v>
      </c>
      <c r="F322" s="172" t="s">
        <v>1165</v>
      </c>
      <c r="G322" s="172" t="s">
        <v>1119</v>
      </c>
      <c r="H322" s="172"/>
      <c r="I322" s="172" t="s">
        <v>1168</v>
      </c>
      <c r="J322" s="172">
        <f>(L322/100)*7</f>
        <v>21</v>
      </c>
      <c r="K322" s="172"/>
      <c r="L322" s="172">
        <v>300</v>
      </c>
      <c r="M322" s="172">
        <f t="shared" si="12"/>
        <v>0.2315156646909399</v>
      </c>
      <c r="N322" s="243">
        <f>J322*'Factores de conversión'!$C$46/1000</f>
        <v>5.1806999999999999E-2</v>
      </c>
    </row>
    <row r="323" spans="1:14" x14ac:dyDescent="0.25">
      <c r="A323" s="172" t="s">
        <v>1367</v>
      </c>
      <c r="B323" s="172" t="s">
        <v>1368</v>
      </c>
      <c r="C323" s="197" t="s">
        <v>1301</v>
      </c>
      <c r="D323" s="172" t="s">
        <v>1305</v>
      </c>
      <c r="E323" s="172" t="s">
        <v>1291</v>
      </c>
      <c r="F323" s="172" t="s">
        <v>1165</v>
      </c>
      <c r="G323" s="172" t="s">
        <v>1119</v>
      </c>
      <c r="H323" s="172"/>
      <c r="I323" s="172" t="s">
        <v>1280</v>
      </c>
      <c r="J323" s="172">
        <f>(900/100)*18.9</f>
        <v>170.1</v>
      </c>
      <c r="K323" s="172"/>
      <c r="L323" s="172" t="s">
        <v>1309</v>
      </c>
      <c r="M323" s="172">
        <f>J323/1000*2.368</f>
        <v>0.40279680000000001</v>
      </c>
      <c r="N323" s="243">
        <f>J323*0.372/1000</f>
        <v>6.3277200000000006E-2</v>
      </c>
    </row>
    <row r="324" spans="1:14" x14ac:dyDescent="0.25">
      <c r="A324" s="172" t="s">
        <v>1367</v>
      </c>
      <c r="B324" s="172" t="s">
        <v>1368</v>
      </c>
      <c r="C324" s="197" t="s">
        <v>1301</v>
      </c>
      <c r="D324" s="172" t="s">
        <v>1306</v>
      </c>
      <c r="E324" s="172" t="s">
        <v>1291</v>
      </c>
      <c r="F324" s="172" t="s">
        <v>1165</v>
      </c>
      <c r="G324" s="172" t="s">
        <v>1119</v>
      </c>
      <c r="H324" s="172"/>
      <c r="I324" s="172" t="s">
        <v>1168</v>
      </c>
      <c r="J324" s="172">
        <f>(250/100)*4.6</f>
        <v>11.5</v>
      </c>
      <c r="K324" s="172"/>
      <c r="L324" s="172">
        <v>250</v>
      </c>
      <c r="M324" s="172">
        <f t="shared" si="12"/>
        <v>0.12678238780694326</v>
      </c>
      <c r="N324" s="243">
        <f>J324*'Factores de conversión'!$C$46/1000</f>
        <v>2.83705E-2</v>
      </c>
    </row>
    <row r="325" spans="1:14" x14ac:dyDescent="0.25">
      <c r="A325" s="172" t="s">
        <v>1367</v>
      </c>
      <c r="B325" s="172" t="s">
        <v>1368</v>
      </c>
      <c r="C325" s="197" t="s">
        <v>1301</v>
      </c>
      <c r="D325" s="172" t="s">
        <v>1307</v>
      </c>
      <c r="E325" s="172" t="s">
        <v>1166</v>
      </c>
      <c r="F325" s="172" t="s">
        <v>1165</v>
      </c>
      <c r="G325" s="172" t="s">
        <v>1119</v>
      </c>
      <c r="H325" s="172"/>
      <c r="I325" s="172" t="s">
        <v>1279</v>
      </c>
      <c r="J325" s="172">
        <f>(L325/100)*5.2</f>
        <v>520</v>
      </c>
      <c r="K325" s="172"/>
      <c r="L325" s="172">
        <v>10000</v>
      </c>
      <c r="M325" s="178">
        <f>(J325/1290)*12.79</f>
        <v>5.155658914728682</v>
      </c>
      <c r="N325" s="243">
        <f>J325*'Factores de conversión'!$C$47/1000</f>
        <v>1.1336000000000002</v>
      </c>
    </row>
    <row r="326" spans="1:14" x14ac:dyDescent="0.25">
      <c r="A326" s="172" t="s">
        <v>1367</v>
      </c>
      <c r="B326" s="172" t="s">
        <v>1368</v>
      </c>
      <c r="C326" s="197" t="s">
        <v>1301</v>
      </c>
      <c r="D326" s="172" t="s">
        <v>1307</v>
      </c>
      <c r="E326" s="172" t="s">
        <v>1166</v>
      </c>
      <c r="F326" s="172" t="s">
        <v>1165</v>
      </c>
      <c r="G326" s="172" t="s">
        <v>1119</v>
      </c>
      <c r="H326" s="172"/>
      <c r="I326" s="172" t="s">
        <v>1279</v>
      </c>
      <c r="J326" s="172">
        <f t="shared" ref="J326:J330" si="13">(L326/100)*5.2</f>
        <v>520</v>
      </c>
      <c r="K326" s="172"/>
      <c r="L326" s="172">
        <v>10000</v>
      </c>
      <c r="M326" s="178">
        <f t="shared" ref="M326:M330" si="14">(J326/1290)*12.79</f>
        <v>5.155658914728682</v>
      </c>
      <c r="N326" s="243">
        <f>J326*'Factores de conversión'!$C$47/1000</f>
        <v>1.1336000000000002</v>
      </c>
    </row>
    <row r="327" spans="1:14" x14ac:dyDescent="0.25">
      <c r="A327" s="172" t="s">
        <v>1367</v>
      </c>
      <c r="B327" s="172" t="s">
        <v>1368</v>
      </c>
      <c r="C327" s="197" t="s">
        <v>1301</v>
      </c>
      <c r="D327" s="172" t="s">
        <v>1307</v>
      </c>
      <c r="E327" s="172" t="s">
        <v>1166</v>
      </c>
      <c r="F327" s="172" t="s">
        <v>1165</v>
      </c>
      <c r="G327" s="172" t="s">
        <v>1119</v>
      </c>
      <c r="H327" s="172"/>
      <c r="I327" s="172" t="s">
        <v>1279</v>
      </c>
      <c r="J327" s="172">
        <f t="shared" si="13"/>
        <v>520</v>
      </c>
      <c r="K327" s="172"/>
      <c r="L327" s="172">
        <v>10000</v>
      </c>
      <c r="M327" s="178">
        <f t="shared" si="14"/>
        <v>5.155658914728682</v>
      </c>
      <c r="N327" s="243">
        <f>J327*'Factores de conversión'!$C$47/1000</f>
        <v>1.1336000000000002</v>
      </c>
    </row>
    <row r="328" spans="1:14" x14ac:dyDescent="0.25">
      <c r="A328" s="172" t="s">
        <v>1367</v>
      </c>
      <c r="B328" s="172" t="s">
        <v>1368</v>
      </c>
      <c r="C328" s="197" t="s">
        <v>1301</v>
      </c>
      <c r="D328" s="172" t="s">
        <v>1307</v>
      </c>
      <c r="E328" s="172" t="s">
        <v>1166</v>
      </c>
      <c r="F328" s="172" t="s">
        <v>1165</v>
      </c>
      <c r="G328" s="172" t="s">
        <v>1119</v>
      </c>
      <c r="H328" s="172"/>
      <c r="I328" s="172" t="s">
        <v>1279</v>
      </c>
      <c r="J328" s="172">
        <f t="shared" si="13"/>
        <v>520</v>
      </c>
      <c r="K328" s="172"/>
      <c r="L328" s="172">
        <v>10000</v>
      </c>
      <c r="M328" s="178">
        <f t="shared" si="14"/>
        <v>5.155658914728682</v>
      </c>
      <c r="N328" s="243">
        <f>J328*'Factores de conversión'!$C$47/1000</f>
        <v>1.1336000000000002</v>
      </c>
    </row>
    <row r="329" spans="1:14" x14ac:dyDescent="0.25">
      <c r="A329" s="172" t="s">
        <v>1367</v>
      </c>
      <c r="B329" s="172" t="s">
        <v>1368</v>
      </c>
      <c r="C329" s="197" t="s">
        <v>1301</v>
      </c>
      <c r="D329" s="172" t="s">
        <v>1307</v>
      </c>
      <c r="E329" s="172" t="s">
        <v>1166</v>
      </c>
      <c r="F329" s="172" t="s">
        <v>1165</v>
      </c>
      <c r="G329" s="172" t="s">
        <v>1119</v>
      </c>
      <c r="H329" s="172"/>
      <c r="I329" s="172" t="s">
        <v>1279</v>
      </c>
      <c r="J329" s="172">
        <f>(L329/100)*5.2</f>
        <v>520</v>
      </c>
      <c r="K329" s="172"/>
      <c r="L329" s="172">
        <v>10000</v>
      </c>
      <c r="M329" s="178">
        <f t="shared" si="14"/>
        <v>5.155658914728682</v>
      </c>
      <c r="N329" s="243">
        <f>J329*'Factores de conversión'!$C$47/1000</f>
        <v>1.1336000000000002</v>
      </c>
    </row>
    <row r="330" spans="1:14" x14ac:dyDescent="0.25">
      <c r="A330" s="172" t="s">
        <v>1367</v>
      </c>
      <c r="B330" s="172" t="s">
        <v>1368</v>
      </c>
      <c r="C330" s="197" t="s">
        <v>1301</v>
      </c>
      <c r="D330" s="172" t="s">
        <v>1307</v>
      </c>
      <c r="E330" s="172" t="s">
        <v>1166</v>
      </c>
      <c r="F330" s="172" t="s">
        <v>1165</v>
      </c>
      <c r="G330" s="172" t="s">
        <v>1119</v>
      </c>
      <c r="H330" s="172"/>
      <c r="I330" s="172" t="s">
        <v>1279</v>
      </c>
      <c r="J330" s="172">
        <f t="shared" si="13"/>
        <v>520</v>
      </c>
      <c r="K330" s="172"/>
      <c r="L330" s="172">
        <v>10000</v>
      </c>
      <c r="M330" s="178">
        <f t="shared" si="14"/>
        <v>5.155658914728682</v>
      </c>
      <c r="N330" s="243">
        <f>J330*'Factores de conversión'!$C$47/1000</f>
        <v>1.1336000000000002</v>
      </c>
    </row>
    <row r="331" spans="1:14" x14ac:dyDescent="0.25">
      <c r="A331" s="172" t="s">
        <v>1367</v>
      </c>
      <c r="B331" s="172" t="s">
        <v>1368</v>
      </c>
      <c r="C331" s="197" t="s">
        <v>1301</v>
      </c>
      <c r="D331" s="172" t="s">
        <v>1308</v>
      </c>
      <c r="E331" s="172" t="s">
        <v>1166</v>
      </c>
      <c r="F331" s="172" t="s">
        <v>1165</v>
      </c>
      <c r="G331" s="172" t="s">
        <v>1294</v>
      </c>
      <c r="H331" s="172"/>
      <c r="I331" s="172"/>
      <c r="J331" s="172"/>
      <c r="K331" s="172"/>
      <c r="L331" s="172"/>
      <c r="M331" s="207">
        <v>0</v>
      </c>
      <c r="N331" s="243">
        <f t="shared" ref="N331:N335" si="15">J331*0.372/1000</f>
        <v>0</v>
      </c>
    </row>
    <row r="332" spans="1:14" x14ac:dyDescent="0.25">
      <c r="A332" s="172" t="s">
        <v>1367</v>
      </c>
      <c r="B332" s="172" t="s">
        <v>1368</v>
      </c>
      <c r="C332" s="197" t="s">
        <v>1301</v>
      </c>
      <c r="D332" s="172" t="s">
        <v>1308</v>
      </c>
      <c r="E332" s="172" t="s">
        <v>1166</v>
      </c>
      <c r="F332" s="172" t="s">
        <v>1165</v>
      </c>
      <c r="G332" s="172" t="s">
        <v>1294</v>
      </c>
      <c r="H332" s="172"/>
      <c r="I332" s="172"/>
      <c r="J332" s="172"/>
      <c r="K332" s="172"/>
      <c r="L332" s="172"/>
      <c r="M332" s="207">
        <v>0</v>
      </c>
      <c r="N332" s="243">
        <f t="shared" si="15"/>
        <v>0</v>
      </c>
    </row>
    <row r="333" spans="1:14" x14ac:dyDescent="0.25">
      <c r="A333" s="172" t="s">
        <v>1367</v>
      </c>
      <c r="B333" s="172" t="s">
        <v>1368</v>
      </c>
      <c r="C333" s="197" t="s">
        <v>1301</v>
      </c>
      <c r="D333" s="172" t="s">
        <v>1308</v>
      </c>
      <c r="E333" s="172" t="s">
        <v>1166</v>
      </c>
      <c r="F333" s="172" t="s">
        <v>1165</v>
      </c>
      <c r="G333" s="172" t="s">
        <v>1294</v>
      </c>
      <c r="H333" s="172"/>
      <c r="I333" s="172"/>
      <c r="J333" s="172"/>
      <c r="K333" s="172"/>
      <c r="L333" s="172"/>
      <c r="M333" s="207">
        <v>0</v>
      </c>
      <c r="N333" s="243">
        <f t="shared" si="15"/>
        <v>0</v>
      </c>
    </row>
    <row r="334" spans="1:14" x14ac:dyDescent="0.25">
      <c r="A334" s="172" t="s">
        <v>1367</v>
      </c>
      <c r="B334" s="172" t="s">
        <v>1368</v>
      </c>
      <c r="C334" s="197" t="s">
        <v>1301</v>
      </c>
      <c r="D334" s="172" t="s">
        <v>1308</v>
      </c>
      <c r="E334" s="172" t="s">
        <v>1166</v>
      </c>
      <c r="F334" s="172" t="s">
        <v>1165</v>
      </c>
      <c r="G334" s="172" t="s">
        <v>1294</v>
      </c>
      <c r="H334" s="172"/>
      <c r="I334" s="172"/>
      <c r="J334" s="172"/>
      <c r="K334" s="172"/>
      <c r="L334" s="172"/>
      <c r="M334" s="207">
        <v>0</v>
      </c>
      <c r="N334" s="243">
        <f t="shared" si="15"/>
        <v>0</v>
      </c>
    </row>
    <row r="335" spans="1:14" x14ac:dyDescent="0.25">
      <c r="A335" s="172" t="s">
        <v>1367</v>
      </c>
      <c r="B335" s="172" t="s">
        <v>1368</v>
      </c>
      <c r="C335" s="197" t="s">
        <v>1301</v>
      </c>
      <c r="D335" s="172" t="s">
        <v>1308</v>
      </c>
      <c r="E335" s="172" t="s">
        <v>1166</v>
      </c>
      <c r="F335" s="172" t="s">
        <v>1165</v>
      </c>
      <c r="G335" s="172" t="s">
        <v>1294</v>
      </c>
      <c r="H335" s="172"/>
      <c r="I335" s="172"/>
      <c r="J335" s="172"/>
      <c r="K335" s="172"/>
      <c r="L335" s="172"/>
      <c r="M335" s="207">
        <v>0</v>
      </c>
      <c r="N335" s="243">
        <f t="shared" si="15"/>
        <v>0</v>
      </c>
    </row>
    <row r="336" spans="1:14" x14ac:dyDescent="0.25">
      <c r="A336" s="172" t="s">
        <v>1310</v>
      </c>
      <c r="B336" s="172"/>
      <c r="C336" s="172"/>
      <c r="D336" s="172" t="s">
        <v>1311</v>
      </c>
      <c r="E336" s="172" t="s">
        <v>1166</v>
      </c>
      <c r="F336" s="172" t="s">
        <v>1165</v>
      </c>
      <c r="G336" s="172" t="s">
        <v>1119</v>
      </c>
      <c r="H336" s="172"/>
      <c r="I336" s="172" t="s">
        <v>1168</v>
      </c>
      <c r="J336" s="172">
        <f>K336/1.2</f>
        <v>700</v>
      </c>
      <c r="K336" s="172">
        <v>840</v>
      </c>
      <c r="L336" s="172"/>
      <c r="M336" s="176">
        <f>(J336/1181)*13.02</f>
        <v>7.7171888230313286</v>
      </c>
      <c r="N336" s="243">
        <f>J336*'Factores de conversión'!$C$46/1000</f>
        <v>1.7269000000000001</v>
      </c>
    </row>
    <row r="337" spans="1:14" x14ac:dyDescent="0.25">
      <c r="A337" s="172" t="s">
        <v>1310</v>
      </c>
      <c r="B337" s="172"/>
      <c r="C337" s="172"/>
      <c r="D337" s="172" t="s">
        <v>1312</v>
      </c>
      <c r="E337" s="172" t="s">
        <v>1166</v>
      </c>
      <c r="F337" s="172" t="s">
        <v>1165</v>
      </c>
      <c r="G337" s="172" t="s">
        <v>1119</v>
      </c>
      <c r="H337" s="172"/>
      <c r="I337" s="172" t="s">
        <v>1168</v>
      </c>
      <c r="J337" s="172">
        <f t="shared" ref="J337:J351" si="16">K337/1.2</f>
        <v>1400</v>
      </c>
      <c r="K337" s="172">
        <v>1680</v>
      </c>
      <c r="L337" s="172"/>
      <c r="M337" s="176">
        <f t="shared" ref="M337:M351" si="17">(J337/1181)*13.02</f>
        <v>15.434377646062657</v>
      </c>
      <c r="N337" s="243">
        <f>J337*'Factores de conversión'!$C$46/1000</f>
        <v>3.4538000000000002</v>
      </c>
    </row>
    <row r="338" spans="1:14" x14ac:dyDescent="0.25">
      <c r="A338" s="172" t="s">
        <v>1310</v>
      </c>
      <c r="B338" s="172"/>
      <c r="C338" s="172"/>
      <c r="D338" s="172" t="s">
        <v>1128</v>
      </c>
      <c r="E338" s="172" t="s">
        <v>1166</v>
      </c>
      <c r="F338" s="172" t="s">
        <v>1165</v>
      </c>
      <c r="G338" s="172" t="s">
        <v>1119</v>
      </c>
      <c r="H338" s="172"/>
      <c r="I338" s="172" t="s">
        <v>1168</v>
      </c>
      <c r="J338" s="172">
        <f t="shared" si="16"/>
        <v>1400</v>
      </c>
      <c r="K338" s="172">
        <v>1680</v>
      </c>
      <c r="L338" s="172"/>
      <c r="M338" s="176">
        <f t="shared" si="17"/>
        <v>15.434377646062657</v>
      </c>
      <c r="N338" s="243">
        <f>J338*'Factores de conversión'!$C$46/1000</f>
        <v>3.4538000000000002</v>
      </c>
    </row>
    <row r="339" spans="1:14" x14ac:dyDescent="0.25">
      <c r="A339" s="172" t="s">
        <v>1310</v>
      </c>
      <c r="B339" s="172"/>
      <c r="C339" s="172"/>
      <c r="D339" s="172" t="s">
        <v>1313</v>
      </c>
      <c r="E339" s="172" t="s">
        <v>1166</v>
      </c>
      <c r="F339" s="172" t="s">
        <v>1165</v>
      </c>
      <c r="G339" s="172" t="s">
        <v>1119</v>
      </c>
      <c r="H339" s="172"/>
      <c r="I339" s="172" t="s">
        <v>1168</v>
      </c>
      <c r="J339" s="172">
        <f t="shared" si="16"/>
        <v>1400</v>
      </c>
      <c r="K339" s="172">
        <v>1680</v>
      </c>
      <c r="L339" s="172"/>
      <c r="M339" s="176">
        <f t="shared" si="17"/>
        <v>15.434377646062657</v>
      </c>
      <c r="N339" s="243">
        <f>J339*'Factores de conversión'!$C$46/1000</f>
        <v>3.4538000000000002</v>
      </c>
    </row>
    <row r="340" spans="1:14" x14ac:dyDescent="0.25">
      <c r="A340" s="172" t="s">
        <v>1310</v>
      </c>
      <c r="B340" s="172"/>
      <c r="C340" s="172"/>
      <c r="D340" s="172" t="s">
        <v>1314</v>
      </c>
      <c r="E340" s="172" t="s">
        <v>1166</v>
      </c>
      <c r="F340" s="172" t="s">
        <v>1165</v>
      </c>
      <c r="G340" s="172" t="s">
        <v>1119</v>
      </c>
      <c r="H340" s="172"/>
      <c r="I340" s="172" t="s">
        <v>1168</v>
      </c>
      <c r="J340" s="172">
        <f t="shared" si="16"/>
        <v>1400</v>
      </c>
      <c r="K340" s="172">
        <v>1680</v>
      </c>
      <c r="L340" s="172"/>
      <c r="M340" s="176">
        <f t="shared" si="17"/>
        <v>15.434377646062657</v>
      </c>
      <c r="N340" s="243">
        <f>J340*'Factores de conversión'!$C$46/1000</f>
        <v>3.4538000000000002</v>
      </c>
    </row>
    <row r="341" spans="1:14" x14ac:dyDescent="0.25">
      <c r="A341" s="172" t="s">
        <v>1310</v>
      </c>
      <c r="B341" s="172"/>
      <c r="C341" s="172"/>
      <c r="D341" s="172" t="s">
        <v>1315</v>
      </c>
      <c r="E341" s="172" t="s">
        <v>1166</v>
      </c>
      <c r="F341" s="172" t="s">
        <v>1165</v>
      </c>
      <c r="G341" s="172" t="s">
        <v>1119</v>
      </c>
      <c r="H341" s="172"/>
      <c r="I341" s="172" t="s">
        <v>1168</v>
      </c>
      <c r="J341" s="172">
        <f t="shared" si="16"/>
        <v>1400</v>
      </c>
      <c r="K341" s="172">
        <v>1680</v>
      </c>
      <c r="L341" s="172"/>
      <c r="M341" s="176">
        <f t="shared" si="17"/>
        <v>15.434377646062657</v>
      </c>
      <c r="N341" s="243">
        <f>J341*'Factores de conversión'!$C$46/1000</f>
        <v>3.4538000000000002</v>
      </c>
    </row>
    <row r="342" spans="1:14" x14ac:dyDescent="0.25">
      <c r="A342" s="172" t="s">
        <v>1310</v>
      </c>
      <c r="B342" s="172"/>
      <c r="C342" s="172"/>
      <c r="D342" s="172" t="s">
        <v>1122</v>
      </c>
      <c r="E342" s="172" t="s">
        <v>1166</v>
      </c>
      <c r="F342" s="172" t="s">
        <v>1165</v>
      </c>
      <c r="G342" s="172" t="s">
        <v>1119</v>
      </c>
      <c r="H342" s="172"/>
      <c r="I342" s="172" t="s">
        <v>1168</v>
      </c>
      <c r="J342" s="172">
        <f t="shared" si="16"/>
        <v>1508.3333333333335</v>
      </c>
      <c r="K342" s="172">
        <v>1810</v>
      </c>
      <c r="L342" s="172"/>
      <c r="M342" s="176">
        <f t="shared" si="17"/>
        <v>16.62870448772227</v>
      </c>
      <c r="N342" s="243">
        <f>J342*'Factores de conversión'!$C$46/1000</f>
        <v>3.721058333333334</v>
      </c>
    </row>
    <row r="343" spans="1:14" x14ac:dyDescent="0.25">
      <c r="A343" s="172" t="s">
        <v>1310</v>
      </c>
      <c r="B343" s="172"/>
      <c r="C343" s="172"/>
      <c r="D343" s="172" t="s">
        <v>1128</v>
      </c>
      <c r="E343" s="172" t="s">
        <v>1166</v>
      </c>
      <c r="F343" s="172" t="s">
        <v>1165</v>
      </c>
      <c r="G343" s="172" t="s">
        <v>1119</v>
      </c>
      <c r="H343" s="172"/>
      <c r="I343" s="172" t="s">
        <v>1168</v>
      </c>
      <c r="J343" s="172">
        <f t="shared" si="16"/>
        <v>1508.3333333333335</v>
      </c>
      <c r="K343" s="172">
        <v>1810</v>
      </c>
      <c r="L343" s="172"/>
      <c r="M343" s="176">
        <f t="shared" si="17"/>
        <v>16.62870448772227</v>
      </c>
      <c r="N343" s="243">
        <f>J343*'Factores de conversión'!$C$46/1000</f>
        <v>3.721058333333334</v>
      </c>
    </row>
    <row r="344" spans="1:14" x14ac:dyDescent="0.25">
      <c r="A344" s="172" t="s">
        <v>1310</v>
      </c>
      <c r="B344" s="172"/>
      <c r="C344" s="172"/>
      <c r="D344" s="172" t="s">
        <v>1128</v>
      </c>
      <c r="E344" s="172" t="s">
        <v>1166</v>
      </c>
      <c r="F344" s="172" t="s">
        <v>1165</v>
      </c>
      <c r="G344" s="172" t="s">
        <v>1119</v>
      </c>
      <c r="H344" s="172"/>
      <c r="I344" s="172" t="s">
        <v>1168</v>
      </c>
      <c r="J344" s="172">
        <f t="shared" si="16"/>
        <v>1508.3333333333335</v>
      </c>
      <c r="K344" s="172">
        <v>1810</v>
      </c>
      <c r="L344" s="172"/>
      <c r="M344" s="176">
        <f t="shared" si="17"/>
        <v>16.62870448772227</v>
      </c>
      <c r="N344" s="243">
        <f>J344*'Factores de conversión'!$C$46/1000</f>
        <v>3.721058333333334</v>
      </c>
    </row>
    <row r="345" spans="1:14" x14ac:dyDescent="0.25">
      <c r="A345" s="172" t="s">
        <v>1310</v>
      </c>
      <c r="B345" s="172"/>
      <c r="C345" s="172"/>
      <c r="D345" s="172" t="s">
        <v>1316</v>
      </c>
      <c r="E345" s="172" t="s">
        <v>1166</v>
      </c>
      <c r="F345" s="172" t="s">
        <v>1165</v>
      </c>
      <c r="G345" s="172" t="s">
        <v>1119</v>
      </c>
      <c r="H345" s="172"/>
      <c r="I345" s="172" t="s">
        <v>1168</v>
      </c>
      <c r="J345" s="172">
        <f t="shared" si="16"/>
        <v>1200</v>
      </c>
      <c r="K345" s="172">
        <v>1440</v>
      </c>
      <c r="L345" s="172"/>
      <c r="M345" s="176">
        <f t="shared" si="17"/>
        <v>13.229466553767992</v>
      </c>
      <c r="N345" s="243">
        <f>J345*'Factores de conversión'!$C$46/1000</f>
        <v>2.9603999999999999</v>
      </c>
    </row>
    <row r="346" spans="1:14" x14ac:dyDescent="0.25">
      <c r="A346" s="172" t="s">
        <v>1310</v>
      </c>
      <c r="B346" s="172"/>
      <c r="C346" s="172"/>
      <c r="D346" s="172" t="s">
        <v>1316</v>
      </c>
      <c r="E346" s="172" t="s">
        <v>1166</v>
      </c>
      <c r="F346" s="172" t="s">
        <v>1165</v>
      </c>
      <c r="G346" s="172" t="s">
        <v>1119</v>
      </c>
      <c r="H346" s="172"/>
      <c r="I346" s="172" t="s">
        <v>1168</v>
      </c>
      <c r="J346" s="172">
        <f t="shared" si="16"/>
        <v>1200</v>
      </c>
      <c r="K346" s="172">
        <v>1440</v>
      </c>
      <c r="L346" s="172"/>
      <c r="M346" s="176">
        <f t="shared" si="17"/>
        <v>13.229466553767992</v>
      </c>
      <c r="N346" s="243">
        <f>J346*'Factores de conversión'!$C$46/1000</f>
        <v>2.9603999999999999</v>
      </c>
    </row>
    <row r="347" spans="1:14" x14ac:dyDescent="0.25">
      <c r="A347" s="172" t="s">
        <v>1310</v>
      </c>
      <c r="B347" s="172"/>
      <c r="C347" s="172"/>
      <c r="D347" s="172" t="s">
        <v>1317</v>
      </c>
      <c r="E347" s="172" t="s">
        <v>1166</v>
      </c>
      <c r="F347" s="172" t="s">
        <v>1165</v>
      </c>
      <c r="G347" s="172" t="s">
        <v>1119</v>
      </c>
      <c r="H347" s="172"/>
      <c r="I347" s="172" t="s">
        <v>1168</v>
      </c>
      <c r="J347" s="172">
        <f t="shared" si="16"/>
        <v>1200</v>
      </c>
      <c r="K347" s="172">
        <v>1440</v>
      </c>
      <c r="L347" s="172"/>
      <c r="M347" s="176">
        <f t="shared" si="17"/>
        <v>13.229466553767992</v>
      </c>
      <c r="N347" s="243">
        <f>J347*'Factores de conversión'!$C$46/1000</f>
        <v>2.9603999999999999</v>
      </c>
    </row>
    <row r="348" spans="1:14" x14ac:dyDescent="0.25">
      <c r="A348" s="172" t="s">
        <v>1310</v>
      </c>
      <c r="B348" s="172"/>
      <c r="C348" s="172"/>
      <c r="D348" s="172" t="s">
        <v>1318</v>
      </c>
      <c r="E348" s="172" t="s">
        <v>1166</v>
      </c>
      <c r="F348" s="172" t="s">
        <v>1165</v>
      </c>
      <c r="G348" s="172" t="s">
        <v>1119</v>
      </c>
      <c r="H348" s="172"/>
      <c r="I348" s="172" t="s">
        <v>1168</v>
      </c>
      <c r="J348" s="172">
        <f t="shared" si="16"/>
        <v>1200</v>
      </c>
      <c r="K348" s="172">
        <v>1440</v>
      </c>
      <c r="L348" s="172"/>
      <c r="M348" s="176">
        <f t="shared" si="17"/>
        <v>13.229466553767992</v>
      </c>
      <c r="N348" s="243">
        <f>J348*'Factores de conversión'!$C$46/1000</f>
        <v>2.9603999999999999</v>
      </c>
    </row>
    <row r="349" spans="1:14" x14ac:dyDescent="0.25">
      <c r="A349" s="172" t="s">
        <v>1310</v>
      </c>
      <c r="B349" s="172"/>
      <c r="C349" s="172"/>
      <c r="D349" s="172" t="s">
        <v>1128</v>
      </c>
      <c r="E349" s="172" t="s">
        <v>1166</v>
      </c>
      <c r="F349" s="172" t="s">
        <v>1165</v>
      </c>
      <c r="G349" s="172" t="s">
        <v>1119</v>
      </c>
      <c r="H349" s="172"/>
      <c r="I349" s="172" t="s">
        <v>1168</v>
      </c>
      <c r="J349" s="172">
        <f t="shared" si="16"/>
        <v>1916.6666666666667</v>
      </c>
      <c r="K349" s="172">
        <v>2300</v>
      </c>
      <c r="L349" s="172"/>
      <c r="M349" s="176">
        <f t="shared" si="17"/>
        <v>21.130397967823878</v>
      </c>
      <c r="N349" s="243">
        <f>J349*'Factores de conversión'!$C$46/1000</f>
        <v>4.7284166666666669</v>
      </c>
    </row>
    <row r="350" spans="1:14" x14ac:dyDescent="0.25">
      <c r="A350" s="172" t="s">
        <v>1310</v>
      </c>
      <c r="B350" s="172"/>
      <c r="C350" s="172"/>
      <c r="D350" s="172" t="s">
        <v>1128</v>
      </c>
      <c r="E350" s="172" t="s">
        <v>1166</v>
      </c>
      <c r="F350" s="172" t="s">
        <v>1165</v>
      </c>
      <c r="G350" s="172" t="s">
        <v>1119</v>
      </c>
      <c r="H350" s="172"/>
      <c r="I350" s="172" t="s">
        <v>1168</v>
      </c>
      <c r="J350" s="172">
        <f t="shared" si="16"/>
        <v>2283.3333333333335</v>
      </c>
      <c r="K350" s="172">
        <v>2740</v>
      </c>
      <c r="L350" s="172"/>
      <c r="M350" s="176">
        <f t="shared" si="17"/>
        <v>25.172734970364097</v>
      </c>
      <c r="N350" s="243">
        <f>J350*'Factores de conversión'!$C$46/1000</f>
        <v>5.6329833333333337</v>
      </c>
    </row>
    <row r="351" spans="1:14" x14ac:dyDescent="0.25">
      <c r="A351" s="172" t="s">
        <v>1310</v>
      </c>
      <c r="B351" s="172"/>
      <c r="C351" s="172"/>
      <c r="D351" s="172" t="s">
        <v>1319</v>
      </c>
      <c r="E351" s="172" t="s">
        <v>1166</v>
      </c>
      <c r="F351" s="172" t="s">
        <v>1165</v>
      </c>
      <c r="G351" s="172" t="s">
        <v>1119</v>
      </c>
      <c r="H351" s="172"/>
      <c r="I351" s="172" t="s">
        <v>1168</v>
      </c>
      <c r="J351" s="172">
        <f t="shared" si="16"/>
        <v>1458.3333333333335</v>
      </c>
      <c r="K351" s="172">
        <v>1750</v>
      </c>
      <c r="L351" s="172"/>
      <c r="M351" s="176">
        <f t="shared" si="17"/>
        <v>16.077476714648604</v>
      </c>
      <c r="N351" s="243">
        <f>J351*'Factores de conversión'!$C$46/1000</f>
        <v>3.5977083333333337</v>
      </c>
    </row>
    <row r="352" spans="1:14" x14ac:dyDescent="0.25">
      <c r="A352" s="172" t="s">
        <v>1320</v>
      </c>
      <c r="B352" s="172"/>
      <c r="C352" s="172"/>
      <c r="D352" s="172" t="s">
        <v>1321</v>
      </c>
      <c r="E352" s="172" t="s">
        <v>1166</v>
      </c>
      <c r="F352" s="172" t="s">
        <v>1165</v>
      </c>
      <c r="G352" s="172" t="s">
        <v>1119</v>
      </c>
      <c r="H352" s="172"/>
      <c r="I352" s="172" t="s">
        <v>1168</v>
      </c>
      <c r="J352" s="172">
        <v>142</v>
      </c>
      <c r="K352" s="172">
        <v>182</v>
      </c>
      <c r="L352" s="172">
        <v>7925</v>
      </c>
      <c r="M352" s="181">
        <f>(J352/1181)*13.02</f>
        <v>1.5654868755292124</v>
      </c>
      <c r="N352" s="243">
        <f>J352*'Factores de conversión'!$C$46/1000</f>
        <v>0.35031400000000001</v>
      </c>
    </row>
    <row r="353" spans="1:16" x14ac:dyDescent="0.25">
      <c r="A353" s="172" t="s">
        <v>1320</v>
      </c>
      <c r="B353" s="172"/>
      <c r="C353" s="172"/>
      <c r="D353" s="172" t="s">
        <v>1322</v>
      </c>
      <c r="E353" s="172" t="s">
        <v>1166</v>
      </c>
      <c r="F353" s="172" t="s">
        <v>1165</v>
      </c>
      <c r="G353" s="172" t="s">
        <v>1119</v>
      </c>
      <c r="H353" s="172"/>
      <c r="I353" s="172" t="s">
        <v>1324</v>
      </c>
      <c r="J353" s="172">
        <v>3398</v>
      </c>
      <c r="K353" s="172">
        <v>2688</v>
      </c>
      <c r="L353" s="172">
        <v>23309</v>
      </c>
      <c r="M353" s="181">
        <f>(J353/1290)*12.79</f>
        <v>33.690248062015499</v>
      </c>
      <c r="N353" s="243">
        <f>J353*'Factores de conversión'!$C$47/1000</f>
        <v>7.4076400000000007</v>
      </c>
    </row>
    <row r="354" spans="1:16" x14ac:dyDescent="0.25">
      <c r="A354" s="172" t="s">
        <v>1320</v>
      </c>
      <c r="B354" s="172"/>
      <c r="C354" s="172"/>
      <c r="D354" s="172" t="s">
        <v>1323</v>
      </c>
      <c r="E354" s="172" t="s">
        <v>1166</v>
      </c>
      <c r="F354" s="172" t="s">
        <v>1165</v>
      </c>
      <c r="G354" s="172" t="s">
        <v>1119</v>
      </c>
      <c r="H354" s="172"/>
      <c r="I354" s="172" t="s">
        <v>1324</v>
      </c>
      <c r="J354" s="172">
        <v>1060</v>
      </c>
      <c r="K354" s="172">
        <v>1071</v>
      </c>
      <c r="L354" s="172">
        <v>24221</v>
      </c>
      <c r="M354" s="181">
        <f t="shared" ref="M354:M356" si="18">(J354/1290)*12.79</f>
        <v>10.509612403100775</v>
      </c>
      <c r="N354" s="243">
        <f>J354*'Factores de conversión'!$C$47/1000</f>
        <v>2.3108</v>
      </c>
    </row>
    <row r="355" spans="1:16" x14ac:dyDescent="0.25">
      <c r="A355" s="172" t="s">
        <v>1320</v>
      </c>
      <c r="B355" s="172"/>
      <c r="C355" s="172"/>
      <c r="D355" s="172" t="s">
        <v>1323</v>
      </c>
      <c r="E355" s="172" t="s">
        <v>1166</v>
      </c>
      <c r="F355" s="172" t="s">
        <v>1165</v>
      </c>
      <c r="G355" s="172" t="s">
        <v>1119</v>
      </c>
      <c r="H355" s="172"/>
      <c r="I355" s="172" t="s">
        <v>1324</v>
      </c>
      <c r="J355" s="172">
        <v>1200</v>
      </c>
      <c r="K355" s="172">
        <v>1258</v>
      </c>
      <c r="L355" s="172">
        <v>27464</v>
      </c>
      <c r="M355" s="181">
        <f t="shared" si="18"/>
        <v>11.89767441860465</v>
      </c>
      <c r="N355" s="243">
        <f>J355*'Factores de conversión'!$C$47/1000</f>
        <v>2.6160000000000001</v>
      </c>
    </row>
    <row r="356" spans="1:16" x14ac:dyDescent="0.25">
      <c r="A356" s="172" t="s">
        <v>1320</v>
      </c>
      <c r="B356" s="172"/>
      <c r="C356" s="172"/>
      <c r="D356" s="172" t="s">
        <v>1323</v>
      </c>
      <c r="E356" s="172" t="s">
        <v>1166</v>
      </c>
      <c r="F356" s="172" t="s">
        <v>1165</v>
      </c>
      <c r="G356" s="172" t="s">
        <v>1119</v>
      </c>
      <c r="H356" s="172"/>
      <c r="I356" s="172" t="s">
        <v>1324</v>
      </c>
      <c r="J356" s="172">
        <v>497</v>
      </c>
      <c r="K356" s="195">
        <v>566</v>
      </c>
      <c r="L356" s="195">
        <v>12861</v>
      </c>
      <c r="M356" s="204">
        <f t="shared" si="18"/>
        <v>4.9276201550387588</v>
      </c>
      <c r="N356" s="244">
        <f>J356*'Factores de conversión'!$C$47/1000</f>
        <v>1.0834600000000001</v>
      </c>
    </row>
    <row r="357" spans="1:16" x14ac:dyDescent="0.25">
      <c r="A357" s="172" t="s">
        <v>1370</v>
      </c>
      <c r="B357" s="172"/>
      <c r="C357" s="172"/>
      <c r="D357" s="172" t="s">
        <v>1371</v>
      </c>
      <c r="E357" s="172" t="s">
        <v>1166</v>
      </c>
      <c r="F357" s="172" t="s">
        <v>1165</v>
      </c>
      <c r="G357" s="172" t="s">
        <v>1119</v>
      </c>
      <c r="H357" s="172"/>
      <c r="I357" s="172" t="s">
        <v>385</v>
      </c>
      <c r="J357" s="172">
        <v>465.04999999999995</v>
      </c>
      <c r="K357" s="195"/>
      <c r="L357" s="203"/>
      <c r="M357" s="246">
        <f>(J357/1181)*13.02</f>
        <v>5.1269695173581704</v>
      </c>
      <c r="N357" s="247">
        <f>J357*'Factores de conversión'!$C$46/1000</f>
        <v>1.1472783499999999</v>
      </c>
    </row>
    <row r="358" spans="1:16" x14ac:dyDescent="0.25">
      <c r="A358" s="172" t="s">
        <v>1370</v>
      </c>
      <c r="B358" s="172"/>
      <c r="C358" s="172"/>
      <c r="D358" s="172" t="s">
        <v>1372</v>
      </c>
      <c r="E358" s="172" t="s">
        <v>1166</v>
      </c>
      <c r="F358" s="172" t="s">
        <v>1165</v>
      </c>
      <c r="G358" s="172" t="s">
        <v>1119</v>
      </c>
      <c r="H358" s="172"/>
      <c r="I358" s="172" t="s">
        <v>385</v>
      </c>
      <c r="J358" s="203">
        <v>129.30000000000001</v>
      </c>
      <c r="K358" s="120"/>
      <c r="L358" s="245"/>
      <c r="M358" s="246">
        <f>(J358/1181)*13.02</f>
        <v>1.4254750211685014</v>
      </c>
      <c r="N358" s="247">
        <f>J358*'Factores de conversión'!$C$46/1000</f>
        <v>0.31898310000000002</v>
      </c>
    </row>
    <row r="359" spans="1:16" x14ac:dyDescent="0.25">
      <c r="A359" s="232"/>
      <c r="B359" s="232"/>
      <c r="C359" s="232"/>
      <c r="D359" s="232"/>
      <c r="E359" s="232"/>
      <c r="F359" s="232"/>
      <c r="G359" s="232"/>
      <c r="H359" s="232"/>
      <c r="I359" s="232"/>
      <c r="J359" s="232"/>
      <c r="K359" s="232"/>
      <c r="L359" s="232"/>
      <c r="M359" s="233"/>
    </row>
    <row r="360" spans="1:16" x14ac:dyDescent="0.25">
      <c r="L360" s="196" t="s">
        <v>132</v>
      </c>
      <c r="M360" s="205">
        <f>SUM(M5:M358)</f>
        <v>5931.9464706905555</v>
      </c>
      <c r="N360" s="205">
        <f>SUM(N5:N358)</f>
        <v>1326.1531315074467</v>
      </c>
    </row>
    <row r="361" spans="1:16" x14ac:dyDescent="0.25">
      <c r="L361" s="196" t="s">
        <v>1366</v>
      </c>
      <c r="M361" s="166">
        <f>SUM(M208+M209+M275+M323)</f>
        <v>8.4646646399999987</v>
      </c>
    </row>
    <row r="362" spans="1:16" x14ac:dyDescent="0.25">
      <c r="L362" s="187" t="s">
        <v>1373</v>
      </c>
      <c r="M362" s="187">
        <f>SUBTOTAL(2,M5:M358)</f>
        <v>354</v>
      </c>
    </row>
    <row r="363" spans="1:16" x14ac:dyDescent="0.25">
      <c r="L363" s="187" t="s">
        <v>1374</v>
      </c>
      <c r="M363" s="206">
        <f>SUBTOTAL(9,M5:M358)</f>
        <v>5931.9464706905555</v>
      </c>
    </row>
    <row r="367" spans="1:16" x14ac:dyDescent="0.25">
      <c r="K367" s="175" t="s">
        <v>1325</v>
      </c>
      <c r="L367" s="175"/>
      <c r="M367" s="175"/>
      <c r="N367" s="175"/>
      <c r="O367" s="180"/>
      <c r="P367" s="180"/>
    </row>
    <row r="368" spans="1:16" x14ac:dyDescent="0.25">
      <c r="A368" s="17" t="s">
        <v>1378</v>
      </c>
      <c r="K368" s="183" t="s">
        <v>1343</v>
      </c>
    </row>
    <row r="369" spans="1:16" x14ac:dyDescent="0.25">
      <c r="A369" s="185" t="s">
        <v>1375</v>
      </c>
      <c r="B369" s="215" t="s">
        <v>1379</v>
      </c>
      <c r="C369" s="185" t="s">
        <v>1347</v>
      </c>
      <c r="D369" s="216" t="s">
        <v>52</v>
      </c>
      <c r="E369" s="216" t="s">
        <v>1348</v>
      </c>
      <c r="K369" t="s">
        <v>1345</v>
      </c>
    </row>
    <row r="370" spans="1:16" x14ac:dyDescent="0.25">
      <c r="A370" s="217" t="s">
        <v>1390</v>
      </c>
      <c r="B370" s="218" t="s">
        <v>1380</v>
      </c>
      <c r="C370" s="187">
        <v>119</v>
      </c>
      <c r="D370" s="187">
        <v>1743.5</v>
      </c>
      <c r="E370" s="188">
        <f t="shared" ref="E370:E379" si="19">D370/$D$380</f>
        <v>0.29391733564398831</v>
      </c>
    </row>
    <row r="371" spans="1:16" x14ac:dyDescent="0.25">
      <c r="A371" s="217" t="s">
        <v>1392</v>
      </c>
      <c r="B371" s="218" t="s">
        <v>1381</v>
      </c>
      <c r="C371" s="187">
        <v>12</v>
      </c>
      <c r="D371" s="187">
        <v>195.41</v>
      </c>
      <c r="E371" s="188">
        <f t="shared" si="19"/>
        <v>3.294200548218626E-2</v>
      </c>
      <c r="K371" s="179" t="s">
        <v>1328</v>
      </c>
      <c r="L371" s="179"/>
      <c r="M371" s="179"/>
      <c r="N371" s="179"/>
      <c r="O371" s="179"/>
      <c r="P371" s="179"/>
    </row>
    <row r="372" spans="1:16" x14ac:dyDescent="0.25">
      <c r="A372" s="217" t="s">
        <v>1389</v>
      </c>
      <c r="B372" s="218" t="s">
        <v>1382</v>
      </c>
      <c r="C372" s="187">
        <v>85</v>
      </c>
      <c r="D372" s="187">
        <v>2006.89</v>
      </c>
      <c r="E372" s="188">
        <f t="shared" si="19"/>
        <v>0.33831933566421779</v>
      </c>
    </row>
    <row r="373" spans="1:16" x14ac:dyDescent="0.25">
      <c r="A373" s="217" t="s">
        <v>1388</v>
      </c>
      <c r="B373" s="218" t="s">
        <v>1383</v>
      </c>
      <c r="C373" s="187">
        <v>6</v>
      </c>
      <c r="D373" s="219">
        <v>0</v>
      </c>
      <c r="E373" s="188">
        <f t="shared" si="19"/>
        <v>0</v>
      </c>
    </row>
    <row r="374" spans="1:16" x14ac:dyDescent="0.25">
      <c r="A374" s="217" t="s">
        <v>1387</v>
      </c>
      <c r="B374" s="218" t="s">
        <v>1384</v>
      </c>
      <c r="C374" s="187">
        <v>89</v>
      </c>
      <c r="D374" s="187">
        <v>1605.39</v>
      </c>
      <c r="E374" s="188">
        <f t="shared" si="19"/>
        <v>0.27063490190393025</v>
      </c>
      <c r="K374" t="s">
        <v>1369</v>
      </c>
    </row>
    <row r="375" spans="1:16" x14ac:dyDescent="0.25">
      <c r="A375" s="217" t="s">
        <v>1386</v>
      </c>
      <c r="B375" s="218" t="s">
        <v>1385</v>
      </c>
      <c r="C375" s="187">
        <v>4</v>
      </c>
      <c r="D375" s="187">
        <v>26.9</v>
      </c>
      <c r="E375" s="188">
        <f t="shared" si="19"/>
        <v>4.5347727724825261E-3</v>
      </c>
    </row>
    <row r="376" spans="1:16" x14ac:dyDescent="0.25">
      <c r="A376" s="217" t="s">
        <v>1367</v>
      </c>
      <c r="B376" s="218" t="s">
        <v>1662</v>
      </c>
      <c r="C376" s="187">
        <v>16</v>
      </c>
      <c r="D376" s="187">
        <v>34.64</v>
      </c>
      <c r="E376" s="188">
        <f t="shared" si="19"/>
        <v>5.8395735627804731E-3</v>
      </c>
      <c r="K376" s="174" t="s">
        <v>1336</v>
      </c>
      <c r="L376" s="174" t="s">
        <v>1331</v>
      </c>
      <c r="M376" s="174" t="s">
        <v>1334</v>
      </c>
    </row>
    <row r="377" spans="1:16" x14ac:dyDescent="0.25">
      <c r="A377" s="217" t="s">
        <v>1310</v>
      </c>
      <c r="B377" s="217" t="s">
        <v>1310</v>
      </c>
      <c r="C377" s="187">
        <v>16</v>
      </c>
      <c r="D377" s="187">
        <v>250.07</v>
      </c>
      <c r="E377" s="188">
        <f t="shared" si="19"/>
        <v>4.2156528892739978E-2</v>
      </c>
      <c r="K377" s="174" t="s">
        <v>1329</v>
      </c>
      <c r="L377" s="174" t="s">
        <v>1330</v>
      </c>
      <c r="M377" s="174">
        <v>13.02</v>
      </c>
    </row>
    <row r="378" spans="1:16" x14ac:dyDescent="0.25">
      <c r="A378" s="217" t="s">
        <v>1320</v>
      </c>
      <c r="B378" s="217" t="s">
        <v>1320</v>
      </c>
      <c r="C378" s="187">
        <v>5</v>
      </c>
      <c r="D378" s="187">
        <v>62.59</v>
      </c>
      <c r="E378" s="188">
        <f t="shared" si="19"/>
        <v>1.0551354194411946E-2</v>
      </c>
      <c r="K378" s="174" t="s">
        <v>1279</v>
      </c>
      <c r="L378" s="174" t="s">
        <v>1335</v>
      </c>
      <c r="M378" s="174">
        <v>12.79</v>
      </c>
    </row>
    <row r="379" spans="1:16" x14ac:dyDescent="0.25">
      <c r="A379" s="217" t="s">
        <v>1370</v>
      </c>
      <c r="B379" s="217" t="s">
        <v>1370</v>
      </c>
      <c r="C379" s="187">
        <v>2</v>
      </c>
      <c r="D379" s="187">
        <v>6.55</v>
      </c>
      <c r="E379" s="188">
        <f t="shared" si="19"/>
        <v>1.1041918832624738E-3</v>
      </c>
      <c r="K379" s="174" t="s">
        <v>1332</v>
      </c>
      <c r="L379" s="174" t="s">
        <v>1333</v>
      </c>
      <c r="M379" s="174">
        <v>2.3679999999999999</v>
      </c>
    </row>
    <row r="380" spans="1:16" x14ac:dyDescent="0.25">
      <c r="A380" s="185" t="s">
        <v>1097</v>
      </c>
      <c r="B380" s="203"/>
      <c r="C380" s="220">
        <f>SUM(C370:C379)</f>
        <v>354</v>
      </c>
      <c r="D380" s="187">
        <f>SUM(D370:D379)</f>
        <v>5931.9400000000005</v>
      </c>
      <c r="E380" s="188">
        <f>SUM(E370:E379)</f>
        <v>1</v>
      </c>
    </row>
    <row r="381" spans="1:16" x14ac:dyDescent="0.25">
      <c r="K381" s="182" t="s">
        <v>1339</v>
      </c>
    </row>
    <row r="382" spans="1:16" x14ac:dyDescent="0.25">
      <c r="K382" s="199" t="s">
        <v>1337</v>
      </c>
    </row>
    <row r="383" spans="1:16" x14ac:dyDescent="0.25">
      <c r="K383" s="199" t="s">
        <v>1338</v>
      </c>
    </row>
    <row r="384" spans="1:16" x14ac:dyDescent="0.25">
      <c r="K384" s="199" t="s">
        <v>1340</v>
      </c>
    </row>
    <row r="385" spans="11:14" x14ac:dyDescent="0.25">
      <c r="K385" s="199" t="s">
        <v>1342</v>
      </c>
    </row>
    <row r="386" spans="11:14" x14ac:dyDescent="0.25">
      <c r="K386" s="182" t="s">
        <v>1341</v>
      </c>
    </row>
    <row r="387" spans="11:14" x14ac:dyDescent="0.25">
      <c r="K387" s="179" t="s">
        <v>1327</v>
      </c>
      <c r="L387" s="179"/>
      <c r="M387" s="179"/>
    </row>
    <row r="388" spans="11:14" x14ac:dyDescent="0.25">
      <c r="K388" s="177" t="s">
        <v>1326</v>
      </c>
      <c r="L388" s="177"/>
      <c r="M388" s="177"/>
      <c r="N388" s="177"/>
    </row>
    <row r="391" spans="11:14" x14ac:dyDescent="0.25">
      <c r="K391" s="184" t="s">
        <v>1344</v>
      </c>
      <c r="L391" s="184"/>
      <c r="M391" s="184"/>
    </row>
    <row r="413" spans="1:3" ht="16.5" x14ac:dyDescent="0.3">
      <c r="A413" s="208" t="s">
        <v>1376</v>
      </c>
      <c r="B413" s="118"/>
      <c r="C413" s="118"/>
    </row>
    <row r="414" spans="1:3" x14ac:dyDescent="0.25">
      <c r="A414" s="209" t="s">
        <v>1346</v>
      </c>
      <c r="B414" s="209" t="s">
        <v>1347</v>
      </c>
      <c r="C414" s="209" t="s">
        <v>1348</v>
      </c>
    </row>
    <row r="415" spans="1:3" x14ac:dyDescent="0.25">
      <c r="A415" s="210" t="s">
        <v>1365</v>
      </c>
      <c r="B415" s="210">
        <v>320</v>
      </c>
      <c r="C415" s="211">
        <f>B415/$B$420</f>
        <v>0.903954802259887</v>
      </c>
    </row>
    <row r="416" spans="1:3" x14ac:dyDescent="0.25">
      <c r="A416" s="210" t="s">
        <v>1279</v>
      </c>
      <c r="B416" s="210">
        <v>16</v>
      </c>
      <c r="C416" s="211">
        <f>B416/$B$420</f>
        <v>4.519774011299435E-2</v>
      </c>
    </row>
    <row r="417" spans="1:3" x14ac:dyDescent="0.25">
      <c r="A417" s="210" t="s">
        <v>1324</v>
      </c>
      <c r="B417" s="210">
        <v>8</v>
      </c>
      <c r="C417" s="211">
        <f>B417/$B$420</f>
        <v>2.2598870056497175E-2</v>
      </c>
    </row>
    <row r="418" spans="1:3" x14ac:dyDescent="0.25">
      <c r="A418" s="210" t="s">
        <v>1349</v>
      </c>
      <c r="B418" s="210">
        <v>4</v>
      </c>
      <c r="C418" s="211">
        <f>B418/$B$420</f>
        <v>1.1299435028248588E-2</v>
      </c>
    </row>
    <row r="419" spans="1:3" x14ac:dyDescent="0.25">
      <c r="A419" s="210" t="s">
        <v>1294</v>
      </c>
      <c r="B419" s="210">
        <v>6</v>
      </c>
      <c r="C419" s="211">
        <f>B419/$B$420</f>
        <v>1.6949152542372881E-2</v>
      </c>
    </row>
    <row r="420" spans="1:3" x14ac:dyDescent="0.25">
      <c r="A420" s="209" t="s">
        <v>1097</v>
      </c>
      <c r="B420" s="210">
        <f>SUM(B415:B419)</f>
        <v>354</v>
      </c>
      <c r="C420" s="210">
        <f>SUM(C415:C419)</f>
        <v>1</v>
      </c>
    </row>
    <row r="421" spans="1:3" x14ac:dyDescent="0.25">
      <c r="A421" s="212"/>
      <c r="B421" s="212"/>
      <c r="C421" s="212"/>
    </row>
    <row r="422" spans="1:3" x14ac:dyDescent="0.25">
      <c r="A422" s="212"/>
      <c r="B422" s="212"/>
      <c r="C422" s="212"/>
    </row>
    <row r="423" spans="1:3" x14ac:dyDescent="0.25">
      <c r="A423" s="212"/>
      <c r="B423" s="212"/>
      <c r="C423" s="212"/>
    </row>
    <row r="424" spans="1:3" x14ac:dyDescent="0.25">
      <c r="A424" s="212"/>
      <c r="B424" s="212"/>
      <c r="C424" s="212"/>
    </row>
    <row r="425" spans="1:3" x14ac:dyDescent="0.25">
      <c r="A425" s="212"/>
      <c r="B425" s="212"/>
      <c r="C425" s="212"/>
    </row>
    <row r="426" spans="1:3" x14ac:dyDescent="0.25">
      <c r="A426" s="212"/>
      <c r="B426" s="212"/>
      <c r="C426" s="212"/>
    </row>
    <row r="427" spans="1:3" x14ac:dyDescent="0.25">
      <c r="A427" s="212"/>
      <c r="B427" s="212"/>
      <c r="C427" s="212"/>
    </row>
    <row r="428" spans="1:3" x14ac:dyDescent="0.25">
      <c r="A428" s="212"/>
      <c r="B428" s="212"/>
      <c r="C428" s="212"/>
    </row>
    <row r="429" spans="1:3" x14ac:dyDescent="0.25">
      <c r="A429" s="212"/>
      <c r="B429" s="212"/>
      <c r="C429" s="212"/>
    </row>
    <row r="430" spans="1:3" x14ac:dyDescent="0.25">
      <c r="A430" s="212"/>
      <c r="B430" s="212"/>
      <c r="C430" s="212"/>
    </row>
    <row r="431" spans="1:3" x14ac:dyDescent="0.25">
      <c r="A431" s="213" t="s">
        <v>1377</v>
      </c>
      <c r="B431" s="212"/>
      <c r="C431" s="212"/>
    </row>
    <row r="432" spans="1:3" x14ac:dyDescent="0.25">
      <c r="A432" s="209" t="s">
        <v>1346</v>
      </c>
      <c r="B432" s="209" t="s">
        <v>1350</v>
      </c>
      <c r="C432" s="209" t="s">
        <v>1348</v>
      </c>
    </row>
    <row r="433" spans="1:3" x14ac:dyDescent="0.25">
      <c r="A433" s="210" t="s">
        <v>1365</v>
      </c>
      <c r="B433" s="210">
        <v>5745.69</v>
      </c>
      <c r="C433" s="165">
        <f>B433/$B$437</f>
        <v>0.96860217736524645</v>
      </c>
    </row>
    <row r="434" spans="1:3" x14ac:dyDescent="0.25">
      <c r="A434" s="210" t="s">
        <v>1279</v>
      </c>
      <c r="B434" s="210">
        <v>80.540000000000006</v>
      </c>
      <c r="C434" s="165">
        <f>B434/$B$437</f>
        <v>1.3577345691291553E-2</v>
      </c>
    </row>
    <row r="435" spans="1:3" x14ac:dyDescent="0.25">
      <c r="A435" s="214" t="s">
        <v>1324</v>
      </c>
      <c r="B435" s="214">
        <v>97.25</v>
      </c>
      <c r="C435" s="165">
        <f>B435/$B$437</f>
        <v>1.6394299335461923E-2</v>
      </c>
    </row>
    <row r="436" spans="1:3" x14ac:dyDescent="0.25">
      <c r="A436" s="210" t="s">
        <v>1349</v>
      </c>
      <c r="B436" s="210">
        <v>8.4600000000000009</v>
      </c>
      <c r="C436" s="165">
        <f>B436/$B$437</f>
        <v>1.4261776080000811E-3</v>
      </c>
    </row>
    <row r="437" spans="1:3" x14ac:dyDescent="0.25">
      <c r="A437" s="209" t="s">
        <v>1097</v>
      </c>
      <c r="B437" s="210">
        <f>SUM(B433:B436)</f>
        <v>5931.94</v>
      </c>
      <c r="C437" s="165">
        <f>B437/$B$437</f>
        <v>1</v>
      </c>
    </row>
  </sheetData>
  <mergeCells count="3">
    <mergeCell ref="J3:L3"/>
    <mergeCell ref="A1:DO1"/>
    <mergeCell ref="A2:AG2"/>
  </mergeCells>
  <hyperlinks>
    <hyperlink ref="K368" r:id="rId1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/>
  </sheetViews>
  <sheetFormatPr baseColWidth="10" defaultColWidth="11.42578125" defaultRowHeight="15" x14ac:dyDescent="0.25"/>
  <cols>
    <col min="1" max="1" width="30.85546875" customWidth="1"/>
    <col min="3" max="3" width="22.42578125" customWidth="1"/>
    <col min="6" max="6" width="16.28515625" customWidth="1"/>
    <col min="7" max="7" width="13.42578125" style="18" customWidth="1"/>
    <col min="8" max="8" width="27.7109375" style="18" customWidth="1"/>
    <col min="9" max="9" width="37.85546875" customWidth="1"/>
  </cols>
  <sheetData>
    <row r="1" spans="1:8" x14ac:dyDescent="0.25">
      <c r="A1" s="17" t="s">
        <v>5</v>
      </c>
    </row>
    <row r="3" spans="1:8" x14ac:dyDescent="0.25">
      <c r="A3" s="16" t="s">
        <v>6</v>
      </c>
      <c r="B3" s="16" t="s">
        <v>7</v>
      </c>
      <c r="C3" s="16" t="s">
        <v>8</v>
      </c>
    </row>
    <row r="4" spans="1:8" x14ac:dyDescent="0.25">
      <c r="A4" s="15" t="s">
        <v>9</v>
      </c>
      <c r="B4" s="14"/>
      <c r="C4" s="14"/>
      <c r="F4" s="16" t="s">
        <v>6</v>
      </c>
      <c r="G4" s="16" t="s">
        <v>7</v>
      </c>
      <c r="H4" s="16" t="s">
        <v>387</v>
      </c>
    </row>
    <row r="5" spans="1:8" x14ac:dyDescent="0.25">
      <c r="A5" s="13" t="s">
        <v>10</v>
      </c>
      <c r="B5" s="12" t="s">
        <v>11</v>
      </c>
      <c r="C5" s="12">
        <v>1.0189999999999999</v>
      </c>
      <c r="E5" s="314" t="s">
        <v>1099</v>
      </c>
      <c r="F5" s="143" t="s">
        <v>383</v>
      </c>
      <c r="G5" s="135" t="s">
        <v>386</v>
      </c>
      <c r="H5" s="139">
        <v>2.3679999999999999</v>
      </c>
    </row>
    <row r="6" spans="1:8" x14ac:dyDescent="0.25">
      <c r="A6" s="13" t="s">
        <v>12</v>
      </c>
      <c r="B6" s="12" t="s">
        <v>13</v>
      </c>
      <c r="C6" s="12">
        <v>86</v>
      </c>
      <c r="E6" s="315"/>
      <c r="F6" s="143" t="s">
        <v>23</v>
      </c>
      <c r="G6" s="135" t="s">
        <v>386</v>
      </c>
      <c r="H6" s="139">
        <v>1.1950000000000001</v>
      </c>
    </row>
    <row r="7" spans="1:8" x14ac:dyDescent="0.25">
      <c r="A7" s="13" t="s">
        <v>14</v>
      </c>
      <c r="B7" s="12" t="s">
        <v>11</v>
      </c>
      <c r="C7" s="12">
        <v>1.1299999999999999</v>
      </c>
      <c r="E7" s="315"/>
      <c r="F7" s="143" t="s">
        <v>384</v>
      </c>
      <c r="G7" s="135" t="s">
        <v>386</v>
      </c>
      <c r="H7" s="139">
        <v>1.204</v>
      </c>
    </row>
    <row r="8" spans="1:8" x14ac:dyDescent="0.25">
      <c r="A8" s="13" t="s">
        <v>15</v>
      </c>
      <c r="B8" s="12" t="s">
        <v>11</v>
      </c>
      <c r="C8" s="12">
        <v>1.07</v>
      </c>
      <c r="E8" s="315"/>
      <c r="F8" s="143" t="s">
        <v>385</v>
      </c>
      <c r="G8" s="135" t="s">
        <v>386</v>
      </c>
      <c r="H8" s="139">
        <v>1.1819999999999999</v>
      </c>
    </row>
    <row r="9" spans="1:8" x14ac:dyDescent="0.25">
      <c r="A9" s="13" t="s">
        <v>16</v>
      </c>
      <c r="B9" s="12" t="s">
        <v>11</v>
      </c>
      <c r="C9" s="12">
        <v>1.0649999999999999</v>
      </c>
      <c r="E9" s="316"/>
      <c r="F9" s="143" t="s">
        <v>30</v>
      </c>
      <c r="G9" s="135" t="s">
        <v>386</v>
      </c>
      <c r="H9" s="139">
        <v>1.113</v>
      </c>
    </row>
    <row r="10" spans="1:8" x14ac:dyDescent="0.25">
      <c r="A10" s="13" t="s">
        <v>17</v>
      </c>
      <c r="B10" s="12" t="s">
        <v>11</v>
      </c>
      <c r="C10" s="12">
        <v>1.0349999999999999</v>
      </c>
      <c r="E10" s="317">
        <v>2015</v>
      </c>
      <c r="F10" s="141" t="s">
        <v>383</v>
      </c>
      <c r="G10" s="135" t="s">
        <v>386</v>
      </c>
      <c r="H10" s="139">
        <v>2.61</v>
      </c>
    </row>
    <row r="11" spans="1:8" x14ac:dyDescent="0.25">
      <c r="A11" s="13" t="s">
        <v>18</v>
      </c>
      <c r="B11" s="12" t="s">
        <v>11</v>
      </c>
      <c r="C11" s="12">
        <v>1.0349999999999999</v>
      </c>
      <c r="E11" s="317"/>
      <c r="F11" s="141" t="s">
        <v>23</v>
      </c>
      <c r="G11" s="135" t="s">
        <v>386</v>
      </c>
      <c r="H11" s="139">
        <v>1.01</v>
      </c>
    </row>
    <row r="12" spans="1:8" x14ac:dyDescent="0.25">
      <c r="A12" s="13" t="s">
        <v>19</v>
      </c>
      <c r="B12" s="12" t="s">
        <v>11</v>
      </c>
      <c r="C12" s="12">
        <v>0.96</v>
      </c>
      <c r="E12" s="317"/>
      <c r="F12" s="141" t="s">
        <v>384</v>
      </c>
      <c r="G12" s="135" t="s">
        <v>386</v>
      </c>
      <c r="H12" s="139">
        <v>1.08</v>
      </c>
    </row>
    <row r="13" spans="1:8" x14ac:dyDescent="0.25">
      <c r="A13" s="13" t="s">
        <v>20</v>
      </c>
      <c r="B13" s="12" t="s">
        <v>11</v>
      </c>
      <c r="C13" s="12">
        <v>0.83499999999999996</v>
      </c>
      <c r="E13" s="317"/>
      <c r="F13" s="141" t="s">
        <v>385</v>
      </c>
      <c r="G13" s="135" t="s">
        <v>386</v>
      </c>
      <c r="H13" s="139">
        <v>1.08</v>
      </c>
    </row>
    <row r="14" spans="1:8" x14ac:dyDescent="0.25">
      <c r="A14" s="13" t="s">
        <v>21</v>
      </c>
      <c r="B14" s="12" t="s">
        <v>11</v>
      </c>
      <c r="C14" s="12">
        <v>0.96</v>
      </c>
      <c r="E14" s="317"/>
      <c r="F14" s="141" t="s">
        <v>30</v>
      </c>
      <c r="G14" s="135" t="s">
        <v>386</v>
      </c>
      <c r="H14" s="139">
        <v>1</v>
      </c>
    </row>
    <row r="15" spans="1:8" x14ac:dyDescent="0.25">
      <c r="A15" s="15" t="s">
        <v>22</v>
      </c>
      <c r="B15" s="14"/>
      <c r="C15" s="14"/>
    </row>
    <row r="16" spans="1:8" ht="15.75" customHeight="1" x14ac:dyDescent="0.25">
      <c r="A16" s="13" t="s">
        <v>23</v>
      </c>
      <c r="B16" s="12" t="s">
        <v>13</v>
      </c>
      <c r="C16" s="12">
        <v>86</v>
      </c>
    </row>
    <row r="17" spans="1:3" x14ac:dyDescent="0.25">
      <c r="A17" s="15" t="s">
        <v>24</v>
      </c>
      <c r="B17" s="14"/>
      <c r="C17" s="14"/>
    </row>
    <row r="18" spans="1:3" x14ac:dyDescent="0.25">
      <c r="A18" s="13" t="s">
        <v>25</v>
      </c>
      <c r="B18" s="12" t="s">
        <v>13</v>
      </c>
      <c r="C18" s="12">
        <v>86</v>
      </c>
    </row>
    <row r="19" spans="1:3" x14ac:dyDescent="0.25">
      <c r="A19" s="13" t="s">
        <v>26</v>
      </c>
      <c r="B19" s="12" t="s">
        <v>13</v>
      </c>
      <c r="C19" s="12">
        <v>86</v>
      </c>
    </row>
    <row r="20" spans="1:3" x14ac:dyDescent="0.25">
      <c r="A20" s="13" t="s">
        <v>27</v>
      </c>
      <c r="B20" s="12" t="s">
        <v>28</v>
      </c>
      <c r="C20" s="12">
        <v>1</v>
      </c>
    </row>
    <row r="21" spans="1:3" x14ac:dyDescent="0.25">
      <c r="A21" s="15" t="s">
        <v>29</v>
      </c>
      <c r="B21" s="14"/>
      <c r="C21" s="14"/>
    </row>
    <row r="22" spans="1:3" x14ac:dyDescent="0.25">
      <c r="A22" s="13" t="s">
        <v>30</v>
      </c>
      <c r="B22" s="12" t="s">
        <v>31</v>
      </c>
      <c r="C22" s="12">
        <v>1</v>
      </c>
    </row>
    <row r="23" spans="1:3" x14ac:dyDescent="0.25">
      <c r="A23" s="13" t="s">
        <v>32</v>
      </c>
      <c r="B23" s="12" t="s">
        <v>31</v>
      </c>
      <c r="C23" s="12">
        <v>1</v>
      </c>
    </row>
    <row r="24" spans="1:3" x14ac:dyDescent="0.25">
      <c r="A24" s="13" t="s">
        <v>33</v>
      </c>
      <c r="B24" s="12" t="s">
        <v>13</v>
      </c>
      <c r="C24" s="12">
        <v>86</v>
      </c>
    </row>
    <row r="25" spans="1:3" x14ac:dyDescent="0.25">
      <c r="A25" s="15" t="s">
        <v>34</v>
      </c>
      <c r="B25" s="14"/>
      <c r="C25" s="14"/>
    </row>
    <row r="26" spans="1:3" x14ac:dyDescent="0.25">
      <c r="A26" s="13" t="s">
        <v>35</v>
      </c>
      <c r="B26" s="12" t="s">
        <v>13</v>
      </c>
      <c r="C26" s="12">
        <v>86</v>
      </c>
    </row>
    <row r="27" spans="1:3" x14ac:dyDescent="0.25">
      <c r="A27" s="44"/>
      <c r="B27" s="45"/>
      <c r="C27" s="45"/>
    </row>
    <row r="28" spans="1:3" x14ac:dyDescent="0.25">
      <c r="A28" s="46" t="s">
        <v>36</v>
      </c>
    </row>
    <row r="30" spans="1:3" x14ac:dyDescent="0.25">
      <c r="A30" s="16" t="s">
        <v>6</v>
      </c>
      <c r="B30" s="16" t="s">
        <v>7</v>
      </c>
      <c r="C30" s="16" t="s">
        <v>37</v>
      </c>
    </row>
    <row r="31" spans="1:3" x14ac:dyDescent="0.25">
      <c r="A31" s="15" t="s">
        <v>38</v>
      </c>
      <c r="B31" s="15"/>
      <c r="C31" s="15"/>
    </row>
    <row r="32" spans="1:3" x14ac:dyDescent="0.25">
      <c r="A32" s="42" t="s">
        <v>23</v>
      </c>
      <c r="B32" s="42" t="s">
        <v>39</v>
      </c>
      <c r="C32" s="42">
        <v>204</v>
      </c>
    </row>
    <row r="33" spans="1:3" x14ac:dyDescent="0.25">
      <c r="A33" s="42" t="s">
        <v>40</v>
      </c>
      <c r="B33" s="42" t="s">
        <v>39</v>
      </c>
      <c r="C33" s="42">
        <v>287</v>
      </c>
    </row>
    <row r="34" spans="1:3" x14ac:dyDescent="0.25">
      <c r="A34" s="42" t="s">
        <v>14</v>
      </c>
      <c r="B34" s="42" t="s">
        <v>39</v>
      </c>
      <c r="C34" s="42">
        <v>244</v>
      </c>
    </row>
    <row r="35" spans="1:3" x14ac:dyDescent="0.25">
      <c r="A35" s="42" t="s">
        <v>41</v>
      </c>
      <c r="B35" s="42" t="s">
        <v>39</v>
      </c>
      <c r="C35" s="42">
        <v>347</v>
      </c>
    </row>
    <row r="36" spans="1:3" x14ac:dyDescent="0.25">
      <c r="A36" s="42" t="s">
        <v>30</v>
      </c>
      <c r="B36" s="42" t="s">
        <v>39</v>
      </c>
      <c r="C36" s="42" t="s">
        <v>42</v>
      </c>
    </row>
    <row r="37" spans="1:3" x14ac:dyDescent="0.25">
      <c r="A37" s="42" t="s">
        <v>43</v>
      </c>
      <c r="B37" s="42" t="s">
        <v>39</v>
      </c>
      <c r="C37" s="42" t="s">
        <v>42</v>
      </c>
    </row>
    <row r="38" spans="1:3" x14ac:dyDescent="0.25">
      <c r="A38" s="42" t="s">
        <v>44</v>
      </c>
      <c r="B38" s="42" t="s">
        <v>39</v>
      </c>
      <c r="C38" s="42">
        <v>0</v>
      </c>
    </row>
    <row r="39" spans="1:3" x14ac:dyDescent="0.25">
      <c r="A39" s="15" t="s">
        <v>45</v>
      </c>
      <c r="B39" s="15"/>
      <c r="C39" s="15"/>
    </row>
    <row r="40" spans="1:3" ht="27" x14ac:dyDescent="0.25">
      <c r="A40" s="43" t="s">
        <v>46</v>
      </c>
      <c r="B40" s="42" t="s">
        <v>47</v>
      </c>
      <c r="C40" s="42">
        <v>649</v>
      </c>
    </row>
    <row r="41" spans="1:3" ht="41.25" customHeight="1" x14ac:dyDescent="0.25">
      <c r="A41" s="235" t="s">
        <v>48</v>
      </c>
      <c r="B41" s="42" t="s">
        <v>47</v>
      </c>
      <c r="C41" s="42">
        <v>981</v>
      </c>
    </row>
    <row r="42" spans="1:3" x14ac:dyDescent="0.25">
      <c r="A42" s="236" t="s">
        <v>49</v>
      </c>
      <c r="B42" s="42" t="s">
        <v>47</v>
      </c>
      <c r="C42" s="236">
        <v>0</v>
      </c>
    </row>
    <row r="43" spans="1:3" ht="54" x14ac:dyDescent="0.25">
      <c r="A43" s="235" t="s">
        <v>50</v>
      </c>
      <c r="B43" s="42" t="s">
        <v>47</v>
      </c>
      <c r="C43" s="236">
        <v>517</v>
      </c>
    </row>
    <row r="44" spans="1:3" ht="54" x14ac:dyDescent="0.25">
      <c r="A44" s="235" t="s">
        <v>51</v>
      </c>
      <c r="B44" s="42" t="s">
        <v>47</v>
      </c>
      <c r="C44" s="236">
        <v>981</v>
      </c>
    </row>
    <row r="45" spans="1:3" x14ac:dyDescent="0.25">
      <c r="A45" s="237" t="s">
        <v>1512</v>
      </c>
      <c r="B45" s="237"/>
      <c r="C45" s="240" t="s">
        <v>1516</v>
      </c>
    </row>
    <row r="46" spans="1:3" x14ac:dyDescent="0.25">
      <c r="A46" s="238" t="s">
        <v>1513</v>
      </c>
      <c r="B46" s="239" t="s">
        <v>1515</v>
      </c>
      <c r="C46" s="238">
        <v>2.4670000000000001</v>
      </c>
    </row>
    <row r="47" spans="1:3" x14ac:dyDescent="0.25">
      <c r="A47" s="238" t="s">
        <v>1514</v>
      </c>
      <c r="B47" s="239" t="s">
        <v>1515</v>
      </c>
      <c r="C47" s="238">
        <v>2.1800000000000002</v>
      </c>
    </row>
  </sheetData>
  <mergeCells count="2">
    <mergeCell ref="E5:E9"/>
    <mergeCell ref="E10:E14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FC5CDE27104147A4951998291A8C41" ma:contentTypeVersion="10" ma:contentTypeDescription="Crear nuevo documento." ma:contentTypeScope="" ma:versionID="3b2bfe9e0a5a041be4be3c94307f9e40">
  <xsd:schema xmlns:xsd="http://www.w3.org/2001/XMLSchema" xmlns:xs="http://www.w3.org/2001/XMLSchema" xmlns:p="http://schemas.microsoft.com/office/2006/metadata/properties" xmlns:ns3="f86293b6-bd9c-4228-9196-caadd80c1194" xmlns:ns4="077c40ae-399c-4f6d-a075-0029b4728530" targetNamespace="http://schemas.microsoft.com/office/2006/metadata/properties" ma:root="true" ma:fieldsID="c054f5ac029f5b86982a3a31dbeeb164" ns3:_="" ns4:_="">
    <xsd:import namespace="f86293b6-bd9c-4228-9196-caadd80c1194"/>
    <xsd:import namespace="077c40ae-399c-4f6d-a075-0029b472853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6293b6-bd9c-4228-9196-caadd80c11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c40ae-399c-4f6d-a075-0029b472853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BF0CA4-A8F9-4403-8D88-DCF2FF6274B8}">
  <ds:schemaRefs>
    <ds:schemaRef ds:uri="http://purl.org/dc/terms/"/>
    <ds:schemaRef ds:uri="http://schemas.openxmlformats.org/package/2006/metadata/core-properties"/>
    <ds:schemaRef ds:uri="077c40ae-399c-4f6d-a075-0029b4728530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86293b6-bd9c-4228-9196-caadd80c119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94AF427-FB5B-4D27-98B8-89478E845E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23C606-8828-4D6C-A647-BB263B882F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6293b6-bd9c-4228-9196-caadd80c1194"/>
    <ds:schemaRef ds:uri="077c40ae-399c-4f6d-a075-0029b47285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Laburpena_Resumen </vt:lpstr>
      <vt:lpstr>Eraikinak_Edificios</vt:lpstr>
      <vt:lpstr>KABIA Eraikinak_Edificios</vt:lpstr>
      <vt:lpstr>Instalazioak_Instalaciones</vt:lpstr>
      <vt:lpstr>Ibilgailu Parkea_Parque movil</vt:lpstr>
      <vt:lpstr>Factores de conversión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Nerea</dc:creator>
  <cp:lastModifiedBy>Administrador</cp:lastModifiedBy>
  <cp:revision/>
  <dcterms:created xsi:type="dcterms:W3CDTF">2020-06-04T21:18:56Z</dcterms:created>
  <dcterms:modified xsi:type="dcterms:W3CDTF">2021-05-07T07:18:04Z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0x01010005FC5CDE27104147A4951998291A8C41</vt:lpwstr>
  </property>
</Properties>
</file>